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workbookProtection lockStructure="1"/>
  <bookViews>
    <workbookView xWindow="-15" yWindow="885" windowWidth="19320" windowHeight="11130" tabRatio="938"/>
  </bookViews>
  <sheets>
    <sheet name="סכום נכסי הקרן" sheetId="88" r:id="rId1"/>
    <sheet name="Sheet1" sheetId="89" state="hidden" r:id="rId2"/>
    <sheet name="מזומנים" sheetId="58" r:id="rId3"/>
    <sheet name="תעודות התחייבות ממשלתיות" sheetId="59" r:id="rId4"/>
    <sheet name="תעודות חוב מסחריות " sheetId="60" r:id="rId5"/>
    <sheet name="אג&quot;ח קונצרני" sheetId="61" r:id="rId6"/>
    <sheet name="מניות" sheetId="62" r:id="rId7"/>
    <sheet name="תעודות סל" sheetId="63" r:id="rId8"/>
    <sheet name="קרנות נאמנות" sheetId="64" r:id="rId9"/>
    <sheet name="כתבי אופציה" sheetId="65" r:id="rId10"/>
    <sheet name="אופציות" sheetId="66" r:id="rId11"/>
    <sheet name="חוזים עתידיים" sheetId="67" r:id="rId12"/>
    <sheet name="מוצרים מובנים" sheetId="68" r:id="rId13"/>
    <sheet name="לא סחיר- תעודות התחייבות ממשלתי" sheetId="69" r:id="rId14"/>
    <sheet name="לא סחיר - תעודות חוב מסחריות" sheetId="70" r:id="rId15"/>
    <sheet name="לא סחיר - אג&quot;ח קונצרני" sheetId="71" r:id="rId16"/>
    <sheet name="לא סחיר - מניות" sheetId="72" r:id="rId17"/>
    <sheet name="לא סחיר - קרנות השקעה" sheetId="73" r:id="rId18"/>
    <sheet name="לא סחיר - כתבי אופציה" sheetId="74" r:id="rId19"/>
    <sheet name="לא סחיר - אופציות" sheetId="75" r:id="rId20"/>
    <sheet name="לא סחיר - חוזים עתידיים" sheetId="76" r:id="rId21"/>
    <sheet name="לא סחיר - מוצרים מובנים" sheetId="77" r:id="rId22"/>
    <sheet name="הלוואות" sheetId="78" r:id="rId23"/>
    <sheet name="פקדונות מעל 3 חודשים" sheetId="79" r:id="rId24"/>
    <sheet name="זכויות מקרקעין" sheetId="80" r:id="rId25"/>
    <sheet name="השקעה בחברות מוחזקות" sheetId="90" r:id="rId26"/>
    <sheet name="השקעות אחרות " sheetId="81" r:id="rId27"/>
    <sheet name="יתרת התחייבות להשקעה" sheetId="84" r:id="rId28"/>
    <sheet name="עלות מתואמת אג&quot;ח קונצרני סחיר" sheetId="91" r:id="rId29"/>
    <sheet name="עלות מתואמת אג&quot;ח קונצרני ל.סחיר" sheetId="92" r:id="rId30"/>
    <sheet name="עלות מתואמת מסגרות אשראי ללווים" sheetId="93" r:id="rId31"/>
  </sheets>
  <externalReferences>
    <externalReference r:id="rId32"/>
    <externalReference r:id="rId33"/>
    <externalReference r:id="rId34"/>
    <externalReference r:id="rId35"/>
  </externalReferences>
  <definedNames>
    <definedName name="_xlnm._FilterDatabase" localSheetId="5" hidden="1">'אג"ח קונצרני'!$B$13:$BN$164</definedName>
    <definedName name="_new1">[1]הערות!$E$55</definedName>
    <definedName name="_new2">[2]הערות!$E$55</definedName>
    <definedName name="a">#REF!</definedName>
    <definedName name="adi_1212" localSheetId="3">'תעודות התחייבות ממשלתיות'!$B$6:$R$27</definedName>
    <definedName name="currency">#REF!</definedName>
    <definedName name="data_colm">#REF!</definedName>
    <definedName name="data_columns">#REF!</definedName>
    <definedName name="data_tocompany" localSheetId="25">#REF!</definedName>
    <definedName name="data_tocompany">#REF!</definedName>
    <definedName name="dates">#REF!</definedName>
    <definedName name="list_dates">#REF!</definedName>
    <definedName name="Market">#REF!</definedName>
    <definedName name="mess28">[3]הערות!$E$53</definedName>
    <definedName name="nomoremess">[4]הערות!$E$55</definedName>
    <definedName name="print_adi" localSheetId="19">'לא סחיר - אופציות'!$B$6:$L$44</definedName>
    <definedName name="Print_Area" localSheetId="1">Sheet1!$B$5:$Y$36</definedName>
    <definedName name="Print_Area" localSheetId="5">'אג"ח קונצרני'!$B$6:$U$32</definedName>
    <definedName name="Print_Area" localSheetId="10">אופציות!$B$6:$L$41</definedName>
    <definedName name="Print_Area" localSheetId="22">הלוואות!$B$6:$Q$50</definedName>
    <definedName name="Print_Area" localSheetId="25">'השקעה בחברות מוחזקות'!$B$6:$K$17</definedName>
    <definedName name="Print_Area" localSheetId="26">'השקעות אחרות '!$B$6:$K$17</definedName>
    <definedName name="Print_Area" localSheetId="24">'זכויות מקרקעין'!$B$6:$J$24</definedName>
    <definedName name="Print_Area" localSheetId="11">'חוזים עתידיים'!$B$6:$I$18</definedName>
    <definedName name="Print_Area" localSheetId="27">'יתרת התחייבות להשקעה'!$B$6:$D$16</definedName>
    <definedName name="Print_Area" localSheetId="9">'כתבי אופציה'!$B$6:$L$20</definedName>
    <definedName name="Print_Area" localSheetId="13">'לא סחיר- תעודות התחייבות ממשלתי'!$B$6:$P$24</definedName>
    <definedName name="Print_Area" localSheetId="15">'לא סחיר - אג"ח קונצרני'!$B$6:$S$32</definedName>
    <definedName name="Print_Area" localSheetId="19">'לא סחיר - אופציות'!$B$12:$B$43</definedName>
    <definedName name="Print_Area" localSheetId="20">'לא סחיר - חוזים עתידיים'!$B$6:$K$39</definedName>
    <definedName name="Print_Area" localSheetId="18">'לא סחיר - כתבי אופציה'!$B$6:$L$19</definedName>
    <definedName name="Print_Area" localSheetId="21">'לא סחיר - מוצרים מובנים'!$B$6:$Q$36</definedName>
    <definedName name="Print_Area" localSheetId="16">'לא סחיר - מניות'!$B$6:$M$22</definedName>
    <definedName name="Print_Area" localSheetId="17">'לא סחיר - קרנות השקעה'!$B$6:$K$38</definedName>
    <definedName name="Print_Area" localSheetId="14">'לא סחיר - תעודות חוב מסחריות'!$B$6:$S$32</definedName>
    <definedName name="Print_Area" localSheetId="12">'מוצרים מובנים'!$B$6:$Q$37</definedName>
    <definedName name="Print_Area" localSheetId="2">מזומנים!$B$6:$K$40</definedName>
    <definedName name="Print_Area" localSheetId="6">מניות!$B$6:$O$32</definedName>
    <definedName name="Print_Area" localSheetId="0">'סכום נכסי הקרן'!$B$6:$D$49</definedName>
    <definedName name="Print_Area" localSheetId="23">'פקדונות מעל 3 חודשים'!$B$6:$O$30</definedName>
    <definedName name="Print_Area" localSheetId="8">'קרנות נאמנות'!$B$6:$O$38</definedName>
    <definedName name="Print_Area" localSheetId="3">'תעודות התחייבות ממשלתיות'!$B$8:$R$12</definedName>
    <definedName name="Print_Area" localSheetId="4">'תעודות חוב מסחריות '!$B$6:$T$29</definedName>
    <definedName name="Print_Area" localSheetId="7">'תעודות סל'!$B$6:$N$44</definedName>
    <definedName name="range_data">#REF!</definedName>
    <definedName name="Raters">#REF!</definedName>
    <definedName name="Rating">#REF!</definedName>
    <definedName name="table_company">#REF!</definedName>
    <definedName name="Type_Business">#REF!</definedName>
    <definedName name="value">#REF!</definedName>
  </definedNames>
  <calcPr calcId="145621"/>
</workbook>
</file>

<file path=xl/calcChain.xml><?xml version="1.0" encoding="utf-8"?>
<calcChain xmlns="http://schemas.openxmlformats.org/spreadsheetml/2006/main">
  <c r="J19" i="58" l="1"/>
  <c r="J12" i="58"/>
  <c r="J11" i="58" l="1"/>
  <c r="J10" i="58" s="1"/>
  <c r="L42" i="62"/>
  <c r="L13" i="62"/>
  <c r="C11" i="84" l="1"/>
  <c r="C10" i="84" s="1"/>
  <c r="C43" i="88" s="1"/>
  <c r="N154" i="62" l="1"/>
  <c r="N153" i="62"/>
  <c r="N152" i="62"/>
  <c r="N151" i="62"/>
  <c r="N150" i="62"/>
  <c r="N149" i="62"/>
  <c r="N148" i="62"/>
  <c r="N145" i="62"/>
  <c r="N144" i="62"/>
  <c r="N143" i="62"/>
  <c r="N142" i="62"/>
  <c r="N141" i="62"/>
  <c r="N140" i="62"/>
  <c r="N139" i="62"/>
  <c r="N138" i="62"/>
  <c r="N137" i="62"/>
  <c r="N136" i="62"/>
  <c r="N135" i="62"/>
  <c r="N134" i="62"/>
  <c r="N133" i="62"/>
  <c r="N132" i="62"/>
  <c r="N131" i="62"/>
  <c r="N130" i="62"/>
  <c r="N129" i="62"/>
  <c r="N128" i="62"/>
  <c r="N127" i="62"/>
  <c r="N126" i="62"/>
  <c r="N124" i="62"/>
  <c r="N122" i="62"/>
  <c r="N121" i="62"/>
  <c r="N120" i="62"/>
  <c r="N119" i="62"/>
  <c r="N118" i="62"/>
  <c r="N117" i="62"/>
  <c r="N116" i="62"/>
  <c r="N115" i="62"/>
  <c r="N114" i="62"/>
  <c r="N113" i="62"/>
  <c r="N112" i="62"/>
  <c r="N111" i="62"/>
  <c r="N110" i="62"/>
  <c r="N109" i="62"/>
  <c r="N108" i="62"/>
  <c r="N107" i="62"/>
  <c r="N106" i="62"/>
  <c r="N105" i="62"/>
  <c r="N104" i="62"/>
  <c r="N103" i="62"/>
  <c r="N102" i="62"/>
  <c r="N101" i="62"/>
  <c r="N100" i="62"/>
  <c r="N99" i="62"/>
  <c r="N98" i="62"/>
  <c r="N97" i="62"/>
  <c r="N96" i="62"/>
  <c r="N95" i="62"/>
  <c r="N94" i="62"/>
  <c r="N93" i="62"/>
  <c r="N92" i="62"/>
  <c r="N91" i="62"/>
  <c r="N90" i="62"/>
  <c r="N89" i="62"/>
  <c r="N88" i="62"/>
  <c r="N87" i="62"/>
  <c r="N86" i="62"/>
  <c r="N85" i="62"/>
  <c r="N84" i="62"/>
  <c r="N83" i="62"/>
  <c r="N81" i="62"/>
  <c r="N80" i="62"/>
  <c r="N79" i="62"/>
  <c r="N78" i="62"/>
  <c r="N77" i="62"/>
  <c r="N76" i="62"/>
  <c r="N75" i="62"/>
  <c r="N74" i="62"/>
  <c r="N73" i="62"/>
  <c r="N71" i="62"/>
  <c r="N70" i="62"/>
  <c r="N68" i="62"/>
  <c r="N67" i="62"/>
  <c r="N66" i="62"/>
  <c r="N65" i="62"/>
  <c r="N64" i="62"/>
  <c r="N63" i="62"/>
  <c r="N62" i="62"/>
  <c r="N61" i="62"/>
  <c r="N60" i="62"/>
  <c r="N59" i="62"/>
  <c r="N58" i="62"/>
  <c r="N57" i="62"/>
  <c r="N56" i="62"/>
  <c r="N55" i="62"/>
  <c r="N54" i="62"/>
  <c r="N53" i="62"/>
  <c r="N52" i="62"/>
  <c r="N51" i="62"/>
  <c r="N50" i="62"/>
  <c r="N49" i="62"/>
  <c r="N48" i="62"/>
  <c r="N47" i="62"/>
  <c r="N46" i="62"/>
  <c r="N45" i="62"/>
  <c r="N44" i="62"/>
  <c r="N43" i="62"/>
  <c r="N42" i="62"/>
  <c r="N40" i="62"/>
  <c r="N39" i="62"/>
  <c r="N38" i="62"/>
  <c r="N37" i="62"/>
  <c r="N72" i="62"/>
  <c r="N36" i="62"/>
  <c r="N35" i="62"/>
  <c r="N69" i="62"/>
  <c r="N34" i="62"/>
  <c r="N33" i="62"/>
  <c r="N32" i="62"/>
  <c r="N31" i="62"/>
  <c r="N30" i="62"/>
  <c r="N29" i="62"/>
  <c r="N28" i="62"/>
  <c r="N27" i="62"/>
  <c r="N26" i="62"/>
  <c r="N25" i="62"/>
  <c r="N24" i="62"/>
  <c r="N23" i="62"/>
  <c r="N22" i="62"/>
  <c r="N21" i="62"/>
  <c r="N20" i="62"/>
  <c r="N19" i="62"/>
  <c r="N18" i="62"/>
  <c r="N17" i="62"/>
  <c r="N16" i="62"/>
  <c r="N15" i="62"/>
  <c r="N14" i="62"/>
  <c r="N13" i="62"/>
  <c r="N12" i="62"/>
  <c r="N11" i="62"/>
  <c r="L125" i="62"/>
  <c r="N125" i="62" s="1"/>
  <c r="L147" i="62"/>
  <c r="N147" i="62" s="1"/>
  <c r="Q11" i="61"/>
  <c r="Q12" i="61"/>
  <c r="Q13" i="61"/>
  <c r="Q166" i="61"/>
  <c r="S218" i="61" l="1"/>
  <c r="O218" i="61"/>
  <c r="S190" i="61"/>
  <c r="O190" i="61"/>
  <c r="S127" i="61"/>
  <c r="S126" i="61"/>
  <c r="S125" i="61"/>
  <c r="S117" i="61"/>
  <c r="S116" i="61"/>
  <c r="S107" i="61"/>
  <c r="S106" i="61"/>
  <c r="S67" i="61"/>
  <c r="S66" i="61"/>
  <c r="O127" i="61"/>
  <c r="O126" i="61"/>
  <c r="O125" i="61"/>
  <c r="O117" i="61"/>
  <c r="O116" i="61"/>
  <c r="O107" i="61"/>
  <c r="O106" i="61"/>
  <c r="O67" i="61"/>
  <c r="O66" i="61"/>
  <c r="C37" i="88"/>
  <c r="C33" i="88"/>
  <c r="C31" i="88"/>
  <c r="C26" i="88"/>
  <c r="C22" i="88"/>
  <c r="C19" i="88"/>
  <c r="C18" i="88"/>
  <c r="C17" i="88"/>
  <c r="C16" i="88"/>
  <c r="C15" i="88"/>
  <c r="C13" i="88"/>
  <c r="C11" i="88"/>
  <c r="C12" i="88" l="1"/>
  <c r="C23" i="88"/>
  <c r="C10" i="88" l="1"/>
  <c r="C42" i="88" l="1"/>
  <c r="K11" i="81" l="1"/>
  <c r="K10" i="81"/>
  <c r="K12" i="81"/>
  <c r="Q51" i="78"/>
  <c r="Q46" i="78"/>
  <c r="Q42" i="78"/>
  <c r="Q38" i="78"/>
  <c r="Q34" i="78"/>
  <c r="Q30" i="78"/>
  <c r="Q26" i="78"/>
  <c r="Q22" i="78"/>
  <c r="Q17" i="78"/>
  <c r="Q13" i="78"/>
  <c r="Q50" i="78"/>
  <c r="Q45" i="78"/>
  <c r="Q41" i="78"/>
  <c r="Q37" i="78"/>
  <c r="Q33" i="78"/>
  <c r="Q29" i="78"/>
  <c r="Q25" i="78"/>
  <c r="Q21" i="78"/>
  <c r="Q16" i="78"/>
  <c r="Q12" i="78"/>
  <c r="Q49" i="78"/>
  <c r="Q44" i="78"/>
  <c r="Q40" i="78"/>
  <c r="Q36" i="78"/>
  <c r="Q32" i="78"/>
  <c r="Q28" i="78"/>
  <c r="Q24" i="78"/>
  <c r="Q20" i="78"/>
  <c r="Q15" i="78"/>
  <c r="Q11" i="78"/>
  <c r="Q47" i="78"/>
  <c r="Q43" i="78"/>
  <c r="Q39" i="78"/>
  <c r="Q35" i="78"/>
  <c r="Q31" i="78"/>
  <c r="Q27" i="78"/>
  <c r="Q23" i="78"/>
  <c r="Q19" i="78"/>
  <c r="Q14" i="78"/>
  <c r="Q10" i="78"/>
  <c r="K37" i="76"/>
  <c r="K33" i="76"/>
  <c r="K28" i="76"/>
  <c r="K24" i="76"/>
  <c r="K20" i="76"/>
  <c r="K16" i="76"/>
  <c r="K12" i="76"/>
  <c r="S24" i="71"/>
  <c r="S19" i="71"/>
  <c r="S15" i="71"/>
  <c r="S11" i="71"/>
  <c r="Q11" i="68"/>
  <c r="L12" i="65"/>
  <c r="O13" i="64"/>
  <c r="N58" i="63"/>
  <c r="N54" i="63"/>
  <c r="N50" i="63"/>
  <c r="N45" i="63"/>
  <c r="N41" i="63"/>
  <c r="N37" i="63"/>
  <c r="N32" i="63"/>
  <c r="N28" i="63"/>
  <c r="N24" i="63"/>
  <c r="N20" i="63"/>
  <c r="N15" i="63"/>
  <c r="N11" i="63"/>
  <c r="K41" i="76"/>
  <c r="K36" i="76"/>
  <c r="K32" i="76"/>
  <c r="K27" i="76"/>
  <c r="K23" i="76"/>
  <c r="K19" i="76"/>
  <c r="K15" i="76"/>
  <c r="K11" i="76"/>
  <c r="S23" i="71"/>
  <c r="S18" i="71"/>
  <c r="S14" i="71"/>
  <c r="Q14" i="68"/>
  <c r="L15" i="65"/>
  <c r="L11" i="65"/>
  <c r="O12" i="64"/>
  <c r="N57" i="63"/>
  <c r="N53" i="63"/>
  <c r="N48" i="63"/>
  <c r="N44" i="63"/>
  <c r="N40" i="63"/>
  <c r="N36" i="63"/>
  <c r="N31" i="63"/>
  <c r="N27" i="63"/>
  <c r="N23" i="63"/>
  <c r="N19" i="63"/>
  <c r="N14" i="63"/>
  <c r="K40" i="76"/>
  <c r="K35" i="76"/>
  <c r="K30" i="76"/>
  <c r="K26" i="76"/>
  <c r="K22" i="76"/>
  <c r="K18" i="76"/>
  <c r="K14" i="76"/>
  <c r="S27" i="71"/>
  <c r="S22" i="71"/>
  <c r="S17" i="71"/>
  <c r="S13" i="71"/>
  <c r="Q13" i="68"/>
  <c r="L14" i="65"/>
  <c r="O15" i="64"/>
  <c r="O11" i="64"/>
  <c r="N56" i="63"/>
  <c r="N52" i="63"/>
  <c r="N47" i="63"/>
  <c r="N43" i="63"/>
  <c r="N39" i="63"/>
  <c r="N34" i="63"/>
  <c r="N30" i="63"/>
  <c r="N26" i="63"/>
  <c r="N22" i="63"/>
  <c r="N18" i="63"/>
  <c r="N13" i="63"/>
  <c r="K38" i="76"/>
  <c r="K34" i="76"/>
  <c r="K29" i="76"/>
  <c r="K25" i="76"/>
  <c r="K21" i="76"/>
  <c r="K17" i="76"/>
  <c r="K13" i="76"/>
  <c r="S21" i="71"/>
  <c r="L13" i="65"/>
  <c r="N51" i="63"/>
  <c r="N33" i="63"/>
  <c r="N16" i="63"/>
  <c r="S16" i="71"/>
  <c r="O14" i="64"/>
  <c r="N46" i="63"/>
  <c r="N29" i="63"/>
  <c r="N12" i="63"/>
  <c r="S12" i="71"/>
  <c r="N59" i="63"/>
  <c r="N42" i="63"/>
  <c r="N25" i="63"/>
  <c r="S26" i="71"/>
  <c r="Q12" i="68"/>
  <c r="N55" i="63"/>
  <c r="N38" i="63"/>
  <c r="N21" i="63"/>
  <c r="D22" i="88"/>
  <c r="O154" i="62"/>
  <c r="O147" i="62"/>
  <c r="O142" i="62"/>
  <c r="O139" i="62"/>
  <c r="O137" i="62"/>
  <c r="O133" i="62"/>
  <c r="O129" i="62"/>
  <c r="O125" i="62"/>
  <c r="O120" i="62"/>
  <c r="O116" i="62"/>
  <c r="O112" i="62"/>
  <c r="O108" i="62"/>
  <c r="O104" i="62"/>
  <c r="O100" i="62"/>
  <c r="O96" i="62"/>
  <c r="O92" i="62"/>
  <c r="O88" i="62"/>
  <c r="O84" i="62"/>
  <c r="O79" i="62"/>
  <c r="O75" i="62"/>
  <c r="O70" i="62"/>
  <c r="O65" i="62"/>
  <c r="O61" i="62"/>
  <c r="O57" i="62"/>
  <c r="O53" i="62"/>
  <c r="O49" i="62"/>
  <c r="O45" i="62"/>
  <c r="O40" i="62"/>
  <c r="O72" i="62"/>
  <c r="O34" i="62"/>
  <c r="O30" i="62"/>
  <c r="O26" i="62"/>
  <c r="O22" i="62"/>
  <c r="O18" i="62"/>
  <c r="O14" i="62"/>
  <c r="O151" i="62"/>
  <c r="O141" i="62"/>
  <c r="O132" i="62"/>
  <c r="O124" i="62"/>
  <c r="O115" i="62"/>
  <c r="O107" i="62"/>
  <c r="O103" i="62"/>
  <c r="O95" i="62"/>
  <c r="O87" i="62"/>
  <c r="O78" i="62"/>
  <c r="O64" i="62"/>
  <c r="O56" i="62"/>
  <c r="O48" i="62"/>
  <c r="O39" i="62"/>
  <c r="O33" i="62"/>
  <c r="O25" i="62"/>
  <c r="O17" i="62"/>
  <c r="O149" i="62"/>
  <c r="O153" i="62"/>
  <c r="O138" i="62"/>
  <c r="O127" i="62"/>
  <c r="O118" i="62"/>
  <c r="O110" i="62"/>
  <c r="O102" i="62"/>
  <c r="O94" i="62"/>
  <c r="O81" i="62"/>
  <c r="O73" i="62"/>
  <c r="O63" i="62"/>
  <c r="O55" i="62"/>
  <c r="O47" i="62"/>
  <c r="O38" i="62"/>
  <c r="O32" i="62"/>
  <c r="O24" i="62"/>
  <c r="O16" i="62"/>
  <c r="O148" i="62"/>
  <c r="O143" i="62"/>
  <c r="O140" i="62"/>
  <c r="O150" i="62"/>
  <c r="O134" i="62"/>
  <c r="O130" i="62"/>
  <c r="O126" i="62"/>
  <c r="O121" i="62"/>
  <c r="O117" i="62"/>
  <c r="O113" i="62"/>
  <c r="O109" i="62"/>
  <c r="O105" i="62"/>
  <c r="O101" i="62"/>
  <c r="O97" i="62"/>
  <c r="O93" i="62"/>
  <c r="O89" i="62"/>
  <c r="O85" i="62"/>
  <c r="O80" i="62"/>
  <c r="O76" i="62"/>
  <c r="O71" i="62"/>
  <c r="O66" i="62"/>
  <c r="O62" i="62"/>
  <c r="O58" i="62"/>
  <c r="O54" i="62"/>
  <c r="O50" i="62"/>
  <c r="O46" i="62"/>
  <c r="O42" i="62"/>
  <c r="O37" i="62"/>
  <c r="O69" i="62"/>
  <c r="O31" i="62"/>
  <c r="O27" i="62"/>
  <c r="O23" i="62"/>
  <c r="O19" i="62"/>
  <c r="O15" i="62"/>
  <c r="O11" i="62"/>
  <c r="O145" i="62"/>
  <c r="O152" i="62"/>
  <c r="O136" i="62"/>
  <c r="O128" i="62"/>
  <c r="O119" i="62"/>
  <c r="O111" i="62"/>
  <c r="O99" i="62"/>
  <c r="O91" i="62"/>
  <c r="O83" i="62"/>
  <c r="O74" i="62"/>
  <c r="O68" i="62"/>
  <c r="O60" i="62"/>
  <c r="O52" i="62"/>
  <c r="O44" i="62"/>
  <c r="O36" i="62"/>
  <c r="O29" i="62"/>
  <c r="O21" i="62"/>
  <c r="O13" i="62"/>
  <c r="O144" i="62"/>
  <c r="O135" i="62"/>
  <c r="O131" i="62"/>
  <c r="O122" i="62"/>
  <c r="O114" i="62"/>
  <c r="O106" i="62"/>
  <c r="O98" i="62"/>
  <c r="O90" i="62"/>
  <c r="O86" i="62"/>
  <c r="O77" i="62"/>
  <c r="O67" i="62"/>
  <c r="O59" i="62"/>
  <c r="O51" i="62"/>
  <c r="O43" i="62"/>
  <c r="O35" i="62"/>
  <c r="O28" i="62"/>
  <c r="O20" i="62"/>
  <c r="O12" i="62"/>
  <c r="U256" i="61"/>
  <c r="U251" i="61"/>
  <c r="U247" i="61"/>
  <c r="U243" i="61"/>
  <c r="U239" i="61"/>
  <c r="U235" i="61"/>
  <c r="U231" i="61"/>
  <c r="U227" i="61"/>
  <c r="U223" i="61"/>
  <c r="U219" i="61"/>
  <c r="U215" i="61"/>
  <c r="U211" i="61"/>
  <c r="U207" i="61"/>
  <c r="U203" i="61"/>
  <c r="U199" i="61"/>
  <c r="U195" i="61"/>
  <c r="U191" i="61"/>
  <c r="U187" i="61"/>
  <c r="U183" i="61"/>
  <c r="U179" i="61"/>
  <c r="U175" i="61"/>
  <c r="U171" i="61"/>
  <c r="U167" i="61"/>
  <c r="U162" i="61"/>
  <c r="U158" i="61"/>
  <c r="U154" i="61"/>
  <c r="U150" i="61"/>
  <c r="U146" i="61"/>
  <c r="U142" i="61"/>
  <c r="U138" i="61"/>
  <c r="U134" i="61"/>
  <c r="U130" i="61"/>
  <c r="U126" i="61"/>
  <c r="U122" i="61"/>
  <c r="U118" i="61"/>
  <c r="U114" i="61"/>
  <c r="U110" i="61"/>
  <c r="U106" i="61"/>
  <c r="U102" i="61"/>
  <c r="U98" i="61"/>
  <c r="U94" i="61"/>
  <c r="U90" i="61"/>
  <c r="U86" i="61"/>
  <c r="U82" i="61"/>
  <c r="U78" i="61"/>
  <c r="U74" i="61"/>
  <c r="U70" i="61"/>
  <c r="U66" i="61"/>
  <c r="U62" i="61"/>
  <c r="U58" i="61"/>
  <c r="U54" i="61"/>
  <c r="U50" i="61"/>
  <c r="U46" i="61"/>
  <c r="U42" i="61"/>
  <c r="U38" i="61"/>
  <c r="U34" i="61"/>
  <c r="U30" i="61"/>
  <c r="U26" i="61"/>
  <c r="U22" i="61"/>
  <c r="U18" i="61"/>
  <c r="U14" i="61"/>
  <c r="R42" i="59"/>
  <c r="R38" i="59"/>
  <c r="R34" i="59"/>
  <c r="R30" i="59"/>
  <c r="R25" i="59"/>
  <c r="R21" i="59"/>
  <c r="R17" i="59"/>
  <c r="R13" i="59"/>
  <c r="L28" i="58"/>
  <c r="L24" i="58"/>
  <c r="L20" i="58"/>
  <c r="L15" i="58"/>
  <c r="L11" i="58"/>
  <c r="D38" i="88"/>
  <c r="D15" i="88"/>
  <c r="U255" i="61"/>
  <c r="U250" i="61"/>
  <c r="U246" i="61"/>
  <c r="U242" i="61"/>
  <c r="U238" i="61"/>
  <c r="U234" i="61"/>
  <c r="U230" i="61"/>
  <c r="U226" i="61"/>
  <c r="U254" i="61"/>
  <c r="U249" i="61"/>
  <c r="U245" i="61"/>
  <c r="U241" i="61"/>
  <c r="U237" i="61"/>
  <c r="U233" i="61"/>
  <c r="U229" i="61"/>
  <c r="U225" i="61"/>
  <c r="U221" i="61"/>
  <c r="U217" i="61"/>
  <c r="U213" i="61"/>
  <c r="U209" i="61"/>
  <c r="U205" i="61"/>
  <c r="U201" i="61"/>
  <c r="U197" i="61"/>
  <c r="U193" i="61"/>
  <c r="U189" i="61"/>
  <c r="U185" i="61"/>
  <c r="U181" i="61"/>
  <c r="U177" i="61"/>
  <c r="U173" i="61"/>
  <c r="U169" i="61"/>
  <c r="U164" i="61"/>
  <c r="U160" i="61"/>
  <c r="U156" i="61"/>
  <c r="U152" i="61"/>
  <c r="U148" i="61"/>
  <c r="U144" i="61"/>
  <c r="U140" i="61"/>
  <c r="U136" i="61"/>
  <c r="U132" i="61"/>
  <c r="U128" i="61"/>
  <c r="U124" i="61"/>
  <c r="U120" i="61"/>
  <c r="U116" i="61"/>
  <c r="U112" i="61"/>
  <c r="U108" i="61"/>
  <c r="U104" i="61"/>
  <c r="U100" i="61"/>
  <c r="U96" i="61"/>
  <c r="U92" i="61"/>
  <c r="U88" i="61"/>
  <c r="U84" i="61"/>
  <c r="U80" i="61"/>
  <c r="U76" i="61"/>
  <c r="U72" i="61"/>
  <c r="U68" i="61"/>
  <c r="U64" i="61"/>
  <c r="U60" i="61"/>
  <c r="U56" i="61"/>
  <c r="U52" i="61"/>
  <c r="U48" i="61"/>
  <c r="U44" i="61"/>
  <c r="U40" i="61"/>
  <c r="U36" i="61"/>
  <c r="U32" i="61"/>
  <c r="U28" i="61"/>
  <c r="U24" i="61"/>
  <c r="U20" i="61"/>
  <c r="U16" i="61"/>
  <c r="U12" i="61"/>
  <c r="R44" i="59"/>
  <c r="R40" i="59"/>
  <c r="R36" i="59"/>
  <c r="R32" i="59"/>
  <c r="R28" i="59"/>
  <c r="R23" i="59"/>
  <c r="R19" i="59"/>
  <c r="R15" i="59"/>
  <c r="R11" i="59"/>
  <c r="L26" i="58"/>
  <c r="L22" i="58"/>
  <c r="L17" i="58"/>
  <c r="L13" i="58"/>
  <c r="D18" i="88"/>
  <c r="D11" i="88"/>
  <c r="U257" i="61"/>
  <c r="U253" i="61"/>
  <c r="U248" i="61"/>
  <c r="U244" i="61"/>
  <c r="U240" i="61"/>
  <c r="U224" i="61"/>
  <c r="U216" i="61"/>
  <c r="U208" i="61"/>
  <c r="U200" i="61"/>
  <c r="U192" i="61"/>
  <c r="U184" i="61"/>
  <c r="U176" i="61"/>
  <c r="U168" i="61"/>
  <c r="U159" i="61"/>
  <c r="U151" i="61"/>
  <c r="U143" i="61"/>
  <c r="U135" i="61"/>
  <c r="U127" i="61"/>
  <c r="U119" i="61"/>
  <c r="U111" i="61"/>
  <c r="U103" i="61"/>
  <c r="U95" i="61"/>
  <c r="U87" i="61"/>
  <c r="U79" i="61"/>
  <c r="U71" i="61"/>
  <c r="U63" i="61"/>
  <c r="U55" i="61"/>
  <c r="U47" i="61"/>
  <c r="U39" i="61"/>
  <c r="U31" i="61"/>
  <c r="U23" i="61"/>
  <c r="U15" i="61"/>
  <c r="R37" i="59"/>
  <c r="R29" i="59"/>
  <c r="R20" i="59"/>
  <c r="R12" i="59"/>
  <c r="L23" i="58"/>
  <c r="L14" i="58"/>
  <c r="D19" i="88"/>
  <c r="R35" i="59"/>
  <c r="R27" i="59"/>
  <c r="R18" i="59"/>
  <c r="L21" i="58"/>
  <c r="L12" i="58"/>
  <c r="D17" i="88"/>
  <c r="U220" i="61"/>
  <c r="U204" i="61"/>
  <c r="U188" i="61"/>
  <c r="U180" i="61"/>
  <c r="U172" i="61"/>
  <c r="U155" i="61"/>
  <c r="U131" i="61"/>
  <c r="U115" i="61"/>
  <c r="U99" i="61"/>
  <c r="U91" i="61"/>
  <c r="U75" i="61"/>
  <c r="U59" i="61"/>
  <c r="U43" i="61"/>
  <c r="U27" i="61"/>
  <c r="U11" i="61"/>
  <c r="R33" i="59"/>
  <c r="R16" i="59"/>
  <c r="L19" i="58"/>
  <c r="D13" i="88"/>
  <c r="U228" i="61"/>
  <c r="U210" i="61"/>
  <c r="U194" i="61"/>
  <c r="U178" i="61"/>
  <c r="U161" i="61"/>
  <c r="U145" i="61"/>
  <c r="U129" i="61"/>
  <c r="U113" i="61"/>
  <c r="U97" i="61"/>
  <c r="U73" i="61"/>
  <c r="U57" i="61"/>
  <c r="U41" i="61"/>
  <c r="U25" i="61"/>
  <c r="R39" i="59"/>
  <c r="R22" i="59"/>
  <c r="L25" i="58"/>
  <c r="U236" i="61"/>
  <c r="U222" i="61"/>
  <c r="U214" i="61"/>
  <c r="U206" i="61"/>
  <c r="U198" i="61"/>
  <c r="U190" i="61"/>
  <c r="U182" i="61"/>
  <c r="U174" i="61"/>
  <c r="U166" i="61"/>
  <c r="U157" i="61"/>
  <c r="U149" i="61"/>
  <c r="U141" i="61"/>
  <c r="U133" i="61"/>
  <c r="U125" i="61"/>
  <c r="U117" i="61"/>
  <c r="U109" i="61"/>
  <c r="U101" i="61"/>
  <c r="U93" i="61"/>
  <c r="U85" i="61"/>
  <c r="U77" i="61"/>
  <c r="U69" i="61"/>
  <c r="U61" i="61"/>
  <c r="U53" i="61"/>
  <c r="U45" i="61"/>
  <c r="U37" i="61"/>
  <c r="U29" i="61"/>
  <c r="U21" i="61"/>
  <c r="U13" i="61"/>
  <c r="R43" i="59"/>
  <c r="L29" i="58"/>
  <c r="U232" i="61"/>
  <c r="U212" i="61"/>
  <c r="U196" i="61"/>
  <c r="U163" i="61"/>
  <c r="U147" i="61"/>
  <c r="U139" i="61"/>
  <c r="U123" i="61"/>
  <c r="U107" i="61"/>
  <c r="U83" i="61"/>
  <c r="U67" i="61"/>
  <c r="U51" i="61"/>
  <c r="U35" i="61"/>
  <c r="U19" i="61"/>
  <c r="R41" i="59"/>
  <c r="R24" i="59"/>
  <c r="L27" i="58"/>
  <c r="L10" i="58"/>
  <c r="U218" i="61"/>
  <c r="U202" i="61"/>
  <c r="U186" i="61"/>
  <c r="U170" i="61"/>
  <c r="U153" i="61"/>
  <c r="U137" i="61"/>
  <c r="U121" i="61"/>
  <c r="U105" i="61"/>
  <c r="U89" i="61"/>
  <c r="U81" i="61"/>
  <c r="U65" i="61"/>
  <c r="U49" i="61"/>
  <c r="U33" i="61"/>
  <c r="U17" i="61"/>
  <c r="R31" i="59"/>
  <c r="R14" i="59"/>
  <c r="L16" i="58"/>
  <c r="D42" i="88"/>
  <c r="D26" i="88"/>
  <c r="D31" i="88"/>
  <c r="D37" i="88"/>
  <c r="D16" i="88"/>
  <c r="D33" i="88"/>
  <c r="D12" i="88"/>
  <c r="D23" i="88"/>
  <c r="D10" i="88"/>
  <c r="B32" i="89" l="1"/>
  <c r="B31" i="89"/>
  <c r="B30" i="89"/>
  <c r="B29" i="89"/>
  <c r="B28" i="89"/>
  <c r="B27" i="89"/>
  <c r="B26" i="89"/>
  <c r="B25" i="89"/>
  <c r="B24" i="89"/>
  <c r="B23" i="89"/>
  <c r="B22" i="89"/>
  <c r="B21" i="89"/>
  <c r="B20" i="89"/>
  <c r="B19" i="89"/>
  <c r="B18" i="89"/>
  <c r="B17" i="89"/>
  <c r="B16" i="89"/>
  <c r="B15" i="89"/>
  <c r="B14" i="89"/>
  <c r="B13" i="89"/>
  <c r="B12" i="89"/>
  <c r="B11" i="89"/>
  <c r="B10" i="89"/>
  <c r="B9" i="89"/>
  <c r="B7" i="89"/>
  <c r="D5" i="89"/>
  <c r="E5" i="89" s="1"/>
  <c r="F5" i="89" s="1"/>
  <c r="G5" i="89" s="1"/>
  <c r="H5" i="89" s="1"/>
  <c r="I5" i="89" s="1"/>
  <c r="J5" i="89" s="1"/>
  <c r="K5" i="89" s="1"/>
  <c r="L5" i="89" s="1"/>
  <c r="M5" i="89" s="1"/>
  <c r="N5" i="89" s="1"/>
  <c r="O5" i="89" s="1"/>
  <c r="P5" i="89" s="1"/>
  <c r="Q5" i="89" s="1"/>
  <c r="R5" i="89" s="1"/>
  <c r="S5" i="89" s="1"/>
  <c r="T5" i="89" s="1"/>
  <c r="U5" i="89" s="1"/>
  <c r="V5" i="89" s="1"/>
  <c r="W5" i="89" s="1"/>
  <c r="X5" i="89" s="1"/>
  <c r="Y5" i="89" s="1"/>
</calcChain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7">
    <s v="Migdal Hashkaot Neches Boded"/>
    <s v="{[Time].[Hie Time].[Yom].&amp;[20181231]}"/>
    <s v="{[Medida].[Medida].&amp;[2]}"/>
    <s v="{[Keren].[Keren].[All]}"/>
    <s v="{[Cheshbon KM].[Hie Peilut].[Peilut 7].&amp;[Kod_Peilut_L7_7120]&amp;[Kod_Peilut_L6_475]&amp;[Kod_Peilut_L5_305]&amp;[Kod_Peilut_L4_304]&amp;[Kod_Peilut_L3_303]&amp;[Kod_Peilut_L2_159]&amp;[Kod_Peilut_L1_182]}"/>
    <s v="{[Salim Maslulim].[Salim Maslulim].[אחזקה ישירה + מסלים]}"/>
    <s v="[Measures].[c_Shovi_Keren]"/>
    <s v="[Measures].[c_NB_Achuz_Me_Tik]"/>
    <s v="[Neches].[Hie Neches Boded].[Neches Boded L3].&amp;[NechesBoded_L3_105]&amp;[NechesBoded_L2_102]&amp;[NechesBoded_L1_101]"/>
    <s v="[Neches].[Hie Neches Boded].[Neches Boded L3].&amp;[NechesBoded_L3_111]&amp;[NechesBoded_L2_102]&amp;[NechesBoded_L1_101]"/>
    <s v="[Neches].[Hie Neches Boded].[Neches Boded L3].&amp;[NechesBoded_L3_112]&amp;[NechesBoded_L2_102]&amp;[NechesBoded_L1_101]"/>
    <s v="[Neches].[Hie Neches Boded].[Neches Boded L3].&amp;[NechesBoded_L3_114]&amp;[NechesBoded_L2_103]&amp;[NechesBoded_L1_101]"/>
    <s v="[Neches].[Hie Neches Boded].[Neches Boded L3].&amp;[NechesBoded_L3_115]&amp;[NechesBoded_L2_103]&amp;[NechesBoded_L1_101]"/>
    <s v="[Neches].[Hie Neches Boded].[Neches Boded L3].&amp;[NechesBoded_L3_117]&amp;[NechesBoded_L2_103]&amp;[NechesBoded_L1_101]"/>
    <s v="[Neches].[Hie Neches Boded].[Neches Boded L3].&amp;[NechesBoded_L3_118]&amp;[NechesBoded_L2_103]&amp;[NechesBoded_L1_101]"/>
    <s v="[Neches].[Hie Neches Boded].[Neches Boded L3].&amp;[NechesBoded_L3_119]&amp;[NechesBoded_L2_103]&amp;[NechesBoded_L1_101]"/>
    <s v="[Neches].[Hie Neches Boded].[Neches Boded L3].&amp;[NechesBoded_L3_120]&amp;[NechesBoded_L2_103]&amp;[NechesBoded_L1_101]"/>
    <s v="[Neches].[Hie Neches Boded].[Neches Boded L3].&amp;[NechesBoded_L3_122]&amp;[NechesBoded_L2_103]&amp;[NechesBoded_L1_101]"/>
    <s v="[Neches].[Hie Neches Boded].[Neches Boded L2].&amp;[NechesBoded_L2_105]&amp;[NechesBoded_L1_101]"/>
    <s v="[Neches].[Hie Neches Boded].[Neches Boded L2].&amp;[NechesBoded_L2_106]&amp;[NechesBoded_L1_101]"/>
    <s v="[Neches].[Hie Neches Boded].[Neches Boded L2].&amp;[NechesBoded_L2_107]&amp;[NechesBoded_L1_101]"/>
    <s v="[Neches].[Hie Neches Boded].[Neches Boded L3].&amp;[NechesBoded_L3_135]&amp;[NechesBoded_L2_110]&amp;[NechesBoded_L1_101]"/>
    <s v="[Neches].[Hie Neches Boded].[Neches Boded L3].&amp;[NechesBoded_L3_136]&amp;[NechesBoded_L2_110]&amp;[NechesBoded_L1_101]"/>
    <s v="[Neches].[Hie Neches Boded].[Neches Boded L3].&amp;[NechesBoded_L3_137]&amp;[NechesBoded_L2_110]&amp;[NechesBoded_L1_101]"/>
    <s v="[Neches].[Neches].&amp;[9999939]&amp;[-1]"/>
    <s v="[Measures].[c_Shaar_Acharon]"/>
    <s v="#,#.0000"/>
    <s v="[Neches].[Neches].&amp;[9999871]&amp;[-1]"/>
    <s v="[Neches].[Neches].&amp;[9999814]&amp;[-1]"/>
    <s v="[Neches].[Neches].&amp;[9999889]&amp;[-1]"/>
    <s v="[Neches].[Neches].&amp;[9999848]&amp;[-1]"/>
    <s v="[Neches].[Neches].&amp;[9999855]&amp;[-1]"/>
    <s v="[Neches].[Neches].&amp;[9999756]&amp;[-1]"/>
    <s v="[Neches].[Neches].&amp;[9999921]&amp;[-1]"/>
    <s v="[Neches].[Neches].&amp;[9999806]&amp;[-1]"/>
    <s v="[Neches].[Neches].&amp;[9999715]&amp;[-1]"/>
    <s v="[Neches].[Neches].&amp;[9999749]&amp;[-1]"/>
  </metadataStrings>
  <mdxMetadata count="44">
    <mdx n="0" f="s">
      <ms ns="1" c="0"/>
    </mdx>
    <mdx n="0" f="v">
      <t c="7">
        <n x="1" s="1"/>
        <n x="2" s="1"/>
        <n x="3" s="1"/>
        <n x="4" s="1"/>
        <n x="5" s="1"/>
        <n x="8"/>
        <n x="6"/>
      </t>
    </mdx>
    <mdx n="0" f="v">
      <t c="7">
        <n x="1" s="1"/>
        <n x="2" s="1"/>
        <n x="3" s="1"/>
        <n x="4" s="1"/>
        <n x="5" s="1"/>
        <n x="8"/>
        <n x="7"/>
      </t>
    </mdx>
    <mdx n="0" f="v">
      <t c="7">
        <n x="1" s="1"/>
        <n x="2" s="1"/>
        <n x="3" s="1"/>
        <n x="4" s="1"/>
        <n x="5" s="1"/>
        <n x="9"/>
        <n x="6"/>
      </t>
    </mdx>
    <mdx n="0" f="v">
      <t c="7">
        <n x="1" s="1"/>
        <n x="2" s="1"/>
        <n x="3" s="1"/>
        <n x="4" s="1"/>
        <n x="5" s="1"/>
        <n x="9"/>
        <n x="7"/>
      </t>
    </mdx>
    <mdx n="0" f="v">
      <t c="7">
        <n x="1" s="1"/>
        <n x="2" s="1"/>
        <n x="3" s="1"/>
        <n x="4" s="1"/>
        <n x="5" s="1"/>
        <n x="10"/>
        <n x="6"/>
      </t>
    </mdx>
    <mdx n="0" f="v">
      <t c="7">
        <n x="1" s="1"/>
        <n x="2" s="1"/>
        <n x="3" s="1"/>
        <n x="4" s="1"/>
        <n x="5" s="1"/>
        <n x="10"/>
        <n x="7"/>
      </t>
    </mdx>
    <mdx n="0" f="v">
      <t c="7">
        <n x="1" s="1"/>
        <n x="2" s="1"/>
        <n x="3" s="1"/>
        <n x="4" s="1"/>
        <n x="5" s="1"/>
        <n x="11"/>
        <n x="6"/>
      </t>
    </mdx>
    <mdx n="0" f="v">
      <t c="7">
        <n x="1" s="1"/>
        <n x="2" s="1"/>
        <n x="3" s="1"/>
        <n x="4" s="1"/>
        <n x="5" s="1"/>
        <n x="11"/>
        <n x="7"/>
      </t>
    </mdx>
    <mdx n="0" f="v">
      <t c="7">
        <n x="1" s="1"/>
        <n x="2" s="1"/>
        <n x="3" s="1"/>
        <n x="4" s="1"/>
        <n x="5" s="1"/>
        <n x="12"/>
        <n x="6"/>
      </t>
    </mdx>
    <mdx n="0" f="v">
      <t c="7">
        <n x="1" s="1"/>
        <n x="2" s="1"/>
        <n x="3" s="1"/>
        <n x="4" s="1"/>
        <n x="5" s="1"/>
        <n x="12"/>
        <n x="7"/>
      </t>
    </mdx>
    <mdx n="0" f="v">
      <t c="7">
        <n x="1" s="1"/>
        <n x="2" s="1"/>
        <n x="3" s="1"/>
        <n x="4" s="1"/>
        <n x="5" s="1"/>
        <n x="13"/>
        <n x="6"/>
      </t>
    </mdx>
    <mdx n="0" f="v">
      <t c="7">
        <n x="1" s="1"/>
        <n x="2" s="1"/>
        <n x="3" s="1"/>
        <n x="4" s="1"/>
        <n x="5" s="1"/>
        <n x="13"/>
        <n x="7"/>
      </t>
    </mdx>
    <mdx n="0" f="v">
      <t c="7">
        <n x="1" s="1"/>
        <n x="2" s="1"/>
        <n x="3" s="1"/>
        <n x="4" s="1"/>
        <n x="5" s="1"/>
        <n x="14"/>
        <n x="6"/>
      </t>
    </mdx>
    <mdx n="0" f="v">
      <t c="7">
        <n x="1" s="1"/>
        <n x="2" s="1"/>
        <n x="3" s="1"/>
        <n x="4" s="1"/>
        <n x="5" s="1"/>
        <n x="14"/>
        <n x="7"/>
      </t>
    </mdx>
    <mdx n="0" f="v">
      <t c="7">
        <n x="1" s="1"/>
        <n x="2" s="1"/>
        <n x="3" s="1"/>
        <n x="4" s="1"/>
        <n x="5" s="1"/>
        <n x="15"/>
        <n x="6"/>
      </t>
    </mdx>
    <mdx n="0" f="v">
      <t c="7">
        <n x="1" s="1"/>
        <n x="2" s="1"/>
        <n x="3" s="1"/>
        <n x="4" s="1"/>
        <n x="5" s="1"/>
        <n x="15"/>
        <n x="7"/>
      </t>
    </mdx>
    <mdx n="0" f="v">
      <t c="7">
        <n x="1" s="1"/>
        <n x="2" s="1"/>
        <n x="3" s="1"/>
        <n x="4" s="1"/>
        <n x="5" s="1"/>
        <n x="16"/>
        <n x="6"/>
      </t>
    </mdx>
    <mdx n="0" f="v">
      <t c="7">
        <n x="1" s="1"/>
        <n x="2" s="1"/>
        <n x="3" s="1"/>
        <n x="4" s="1"/>
        <n x="5" s="1"/>
        <n x="16"/>
        <n x="7"/>
      </t>
    </mdx>
    <mdx n="0" f="v">
      <t c="7">
        <n x="1" s="1"/>
        <n x="2" s="1"/>
        <n x="3" s="1"/>
        <n x="4" s="1"/>
        <n x="5" s="1"/>
        <n x="17"/>
        <n x="6"/>
      </t>
    </mdx>
    <mdx n="0" f="v">
      <t c="7">
        <n x="1" s="1"/>
        <n x="2" s="1"/>
        <n x="3" s="1"/>
        <n x="4" s="1"/>
        <n x="5" s="1"/>
        <n x="17"/>
        <n x="7"/>
      </t>
    </mdx>
    <mdx n="0" f="v">
      <t c="7">
        <n x="1" s="1"/>
        <n x="2" s="1"/>
        <n x="3" s="1"/>
        <n x="4" s="1"/>
        <n x="5" s="1"/>
        <n x="18"/>
        <n x="6"/>
      </t>
    </mdx>
    <mdx n="0" f="v">
      <t c="7">
        <n x="1" s="1"/>
        <n x="2" s="1"/>
        <n x="3" s="1"/>
        <n x="4" s="1"/>
        <n x="5" s="1"/>
        <n x="18"/>
        <n x="7"/>
      </t>
    </mdx>
    <mdx n="0" f="v">
      <t c="7">
        <n x="1" s="1"/>
        <n x="2" s="1"/>
        <n x="3" s="1"/>
        <n x="4" s="1"/>
        <n x="5" s="1"/>
        <n x="19"/>
        <n x="6"/>
      </t>
    </mdx>
    <mdx n="0" f="v">
      <t c="7">
        <n x="1" s="1"/>
        <n x="2" s="1"/>
        <n x="3" s="1"/>
        <n x="4" s="1"/>
        <n x="5" s="1"/>
        <n x="19"/>
        <n x="7"/>
      </t>
    </mdx>
    <mdx n="0" f="v">
      <t c="7">
        <n x="1" s="1"/>
        <n x="2" s="1"/>
        <n x="3" s="1"/>
        <n x="4" s="1"/>
        <n x="5" s="1"/>
        <n x="20"/>
        <n x="6"/>
      </t>
    </mdx>
    <mdx n="0" f="v">
      <t c="7">
        <n x="1" s="1"/>
        <n x="2" s="1"/>
        <n x="3" s="1"/>
        <n x="4" s="1"/>
        <n x="5" s="1"/>
        <n x="20"/>
        <n x="7"/>
      </t>
    </mdx>
    <mdx n="0" f="v">
      <t c="7">
        <n x="1" s="1"/>
        <n x="2" s="1"/>
        <n x="3" s="1"/>
        <n x="4" s="1"/>
        <n x="5" s="1"/>
        <n x="21"/>
        <n x="6"/>
      </t>
    </mdx>
    <mdx n="0" f="v">
      <t c="7">
        <n x="1" s="1"/>
        <n x="2" s="1"/>
        <n x="3" s="1"/>
        <n x="4" s="1"/>
        <n x="5" s="1"/>
        <n x="21"/>
        <n x="7"/>
      </t>
    </mdx>
    <mdx n="0" f="v">
      <t c="7">
        <n x="1" s="1"/>
        <n x="2" s="1"/>
        <n x="3" s="1"/>
        <n x="4" s="1"/>
        <n x="5" s="1"/>
        <n x="22"/>
        <n x="6"/>
      </t>
    </mdx>
    <mdx n="0" f="v">
      <t c="7">
        <n x="1" s="1"/>
        <n x="2" s="1"/>
        <n x="3" s="1"/>
        <n x="4" s="1"/>
        <n x="5" s="1"/>
        <n x="22"/>
        <n x="7"/>
      </t>
    </mdx>
    <mdx n="0" f="v">
      <t c="7">
        <n x="1" s="1"/>
        <n x="2" s="1"/>
        <n x="3" s="1"/>
        <n x="4" s="1"/>
        <n x="5" s="1"/>
        <n x="23"/>
        <n x="6"/>
      </t>
    </mdx>
    <mdx n="0" f="v">
      <t c="7">
        <n x="1" s="1"/>
        <n x="2" s="1"/>
        <n x="3" s="1"/>
        <n x="4" s="1"/>
        <n x="5" s="1"/>
        <n x="23"/>
        <n x="7"/>
      </t>
    </mdx>
    <mdx n="0" f="v">
      <t c="3" si="26">
        <n x="1" s="1"/>
        <n x="24"/>
        <n x="25"/>
      </t>
    </mdx>
    <mdx n="0" f="v">
      <t c="3" si="26">
        <n x="1" s="1"/>
        <n x="27"/>
        <n x="25"/>
      </t>
    </mdx>
    <mdx n="0" f="v">
      <t c="3" si="26">
        <n x="1" s="1"/>
        <n x="28"/>
        <n x="25"/>
      </t>
    </mdx>
    <mdx n="0" f="v">
      <t c="3" si="26">
        <n x="1" s="1"/>
        <n x="29"/>
        <n x="25"/>
      </t>
    </mdx>
    <mdx n="0" f="v">
      <t c="3" si="26">
        <n x="1" s="1"/>
        <n x="30"/>
        <n x="25"/>
      </t>
    </mdx>
    <mdx n="0" f="v">
      <t c="3" si="26">
        <n x="1" s="1"/>
        <n x="31"/>
        <n x="25"/>
      </t>
    </mdx>
    <mdx n="0" f="v">
      <t c="3" si="26">
        <n x="1" s="1"/>
        <n x="32"/>
        <n x="25"/>
      </t>
    </mdx>
    <mdx n="0" f="v">
      <t c="3" si="26">
        <n x="1" s="1"/>
        <n x="33"/>
        <n x="25"/>
      </t>
    </mdx>
    <mdx n="0" f="v">
      <t c="3" si="26">
        <n x="1" s="1"/>
        <n x="34"/>
        <n x="25"/>
      </t>
    </mdx>
    <mdx n="0" f="v">
      <t c="3" si="26">
        <n x="1" s="1"/>
        <n x="35"/>
        <n x="25"/>
      </t>
    </mdx>
    <mdx n="0" f="v">
      <t c="3" si="26">
        <n x="1" s="1"/>
        <n x="36"/>
        <n x="25"/>
      </t>
    </mdx>
  </mdxMetadata>
  <valueMetadata count="44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  <bk>
      <rc t="1" v="32"/>
    </bk>
    <bk>
      <rc t="1" v="33"/>
    </bk>
    <bk>
      <rc t="1" v="34"/>
    </bk>
    <bk>
      <rc t="1" v="35"/>
    </bk>
    <bk>
      <rc t="1" v="36"/>
    </bk>
    <bk>
      <rc t="1" v="37"/>
    </bk>
    <bk>
      <rc t="1" v="38"/>
    </bk>
    <bk>
      <rc t="1" v="39"/>
    </bk>
    <bk>
      <rc t="1" v="40"/>
    </bk>
    <bk>
      <rc t="1" v="41"/>
    </bk>
    <bk>
      <rc t="1" v="42"/>
    </bk>
    <bk>
      <rc t="1" v="43"/>
    </bk>
  </valueMetadata>
</metadata>
</file>

<file path=xl/sharedStrings.xml><?xml version="1.0" encoding="utf-8"?>
<sst xmlns="http://schemas.openxmlformats.org/spreadsheetml/2006/main" count="5673" uniqueCount="1464">
  <si>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</si>
  <si>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</si>
  <si>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</si>
  <si>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</si>
  <si>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</si>
  <si>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</si>
  <si>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</si>
  <si>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</si>
  <si>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</si>
  <si>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</si>
  <si>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</si>
  <si>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</si>
  <si>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</si>
  <si>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</si>
  <si>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</si>
  <si>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</si>
  <si>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</si>
  <si>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</si>
  <si>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</si>
  <si>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</si>
  <si>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</si>
  <si>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</si>
  <si>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תאריך</t>
  </si>
  <si>
    <t>שחר</t>
  </si>
  <si>
    <t>גליל</t>
  </si>
  <si>
    <t>סה"כ צמודות מדד</t>
  </si>
  <si>
    <t>סה"כ בישראל</t>
  </si>
  <si>
    <t>סה"כ תעודות התחייבות ממשלתיות</t>
  </si>
  <si>
    <t>אחר</t>
  </si>
  <si>
    <t>סה"כ מניות היתר</t>
  </si>
  <si>
    <t>סה"כ מניות</t>
  </si>
  <si>
    <t>סה"כ תעודות סל</t>
  </si>
  <si>
    <t>סה"כ תעודות השתתפות בקרנות נאמנות</t>
  </si>
  <si>
    <t>סה"כ צמודות</t>
  </si>
  <si>
    <t>סה"כ אגרות חוב קונצרניות</t>
  </si>
  <si>
    <t>סה"כ חוזים עתידיים בישראל</t>
  </si>
  <si>
    <t>שיעור ריבית ממוצע</t>
  </si>
  <si>
    <t>סה"כ מובטחות במשכנתא או תיקי משכנתאות</t>
  </si>
  <si>
    <t>סה"כ מובטחות בבטחונות אחרים</t>
  </si>
  <si>
    <t>סה"כ הלוואות בישראל</t>
  </si>
  <si>
    <t>סה"כ הלוואות בחו"ל</t>
  </si>
  <si>
    <t>סה"כ הלוואות</t>
  </si>
  <si>
    <t>יתרות מזומנים ועו"ש בש"ח</t>
  </si>
  <si>
    <t>יתרות מזומנים ועו"ש נקובים במט"ח</t>
  </si>
  <si>
    <t>סה"כ מזומנים ושווי מזומנים</t>
  </si>
  <si>
    <t>מספר ני"ע</t>
  </si>
  <si>
    <t>סה"כ לא צמודות</t>
  </si>
  <si>
    <t>סה"כ צמודות למט"ח</t>
  </si>
  <si>
    <t>סה"כ כתבי אופציה</t>
  </si>
  <si>
    <t>סה"כ חוזים עתידיים</t>
  </si>
  <si>
    <t>סה"כ קרן מובטחת</t>
  </si>
  <si>
    <t>סה"כ מוצרים מובנים</t>
  </si>
  <si>
    <t>נכס הבסיס</t>
  </si>
  <si>
    <t>סה"כ אג"ח קונצרני</t>
  </si>
  <si>
    <t>תנאי ושיעור ריבית</t>
  </si>
  <si>
    <t>תשואה לפדיון</t>
  </si>
  <si>
    <t>תאריך שערוך אחרון</t>
  </si>
  <si>
    <t>שעור תשואה במהלך התקופה</t>
  </si>
  <si>
    <t>סה"כ השקעות אחרות</t>
  </si>
  <si>
    <t>שעור הריבית</t>
  </si>
  <si>
    <t>שעור מנכסי השקעה</t>
  </si>
  <si>
    <t>שעור מערך נקוב מונפק</t>
  </si>
  <si>
    <t>סה"כ צמוד מדד</t>
  </si>
  <si>
    <t>סה"כ לא צמוד</t>
  </si>
  <si>
    <t>שווי שוק</t>
  </si>
  <si>
    <t>סה"כ חברות זרות בחו"ל</t>
  </si>
  <si>
    <t>סה"כ חברות ישראליות בחו"ל</t>
  </si>
  <si>
    <t>ענף מסחר</t>
  </si>
  <si>
    <t>שם מדרג</t>
  </si>
  <si>
    <t>סה"כ שמחקות מדדי מניות בישראל</t>
  </si>
  <si>
    <t>סה"כ שמחקות מדדים אחרים בישראל</t>
  </si>
  <si>
    <t>סה"כ שמחקות מדדי מניות</t>
  </si>
  <si>
    <t>סה"כ שמחקות מדדים אחרים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</si>
  <si>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</si>
  <si>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</si>
  <si>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</si>
  <si>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</si>
  <si>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</si>
  <si>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</si>
  <si>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</si>
  <si>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</si>
  <si>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</si>
  <si>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</si>
  <si>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</si>
  <si>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</si>
  <si>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</si>
  <si>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</si>
  <si>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</si>
  <si>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</si>
  <si>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</si>
  <si>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א. מזומנים ושווי מזומנים</t>
  </si>
  <si>
    <t>אופי הנכס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</si>
  <si>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</si>
  <si>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</si>
  <si>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</si>
  <si>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</si>
  <si>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</si>
  <si>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</si>
  <si>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</si>
  <si>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</si>
  <si>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</si>
  <si>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</si>
  <si>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</si>
  <si>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</si>
  <si>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</si>
  <si>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</si>
  <si>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</si>
  <si>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</si>
  <si>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</si>
  <si>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</si>
  <si>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</si>
  <si>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שער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</si>
  <si>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</si>
  <si>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</si>
  <si>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</si>
  <si>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</si>
  <si>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</si>
  <si>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עלות</t>
  </si>
  <si>
    <t>שעור מנכסי השקעה**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</si>
  <si>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</si>
  <si>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</si>
  <si>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</si>
  <si>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</si>
  <si>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</si>
  <si>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</si>
  <si>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</si>
  <si>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שווי הוגן/עעלות</t>
  </si>
  <si>
    <t>זירת מסחר</t>
  </si>
  <si>
    <t>TASE</t>
  </si>
  <si>
    <t>OTC</t>
  </si>
  <si>
    <t>AMEX</t>
  </si>
  <si>
    <t>LSE</t>
  </si>
  <si>
    <t>TSE</t>
  </si>
  <si>
    <t>DAX</t>
  </si>
  <si>
    <t>FTSE</t>
  </si>
  <si>
    <t>CAC</t>
  </si>
  <si>
    <t>BSE</t>
  </si>
  <si>
    <t>EURO STOXX 50</t>
  </si>
  <si>
    <t>TSX</t>
  </si>
  <si>
    <t>טורנטו</t>
  </si>
  <si>
    <t>BOVESPA</t>
  </si>
  <si>
    <t>Micex-RTS</t>
  </si>
  <si>
    <t>SGX</t>
  </si>
  <si>
    <t>ASX</t>
  </si>
  <si>
    <t>אוסטרליה</t>
  </si>
  <si>
    <t>ISE</t>
  </si>
  <si>
    <t>אירלנד</t>
  </si>
  <si>
    <t>SIX</t>
  </si>
  <si>
    <t>ציריך</t>
  </si>
  <si>
    <t>◄</t>
  </si>
  <si>
    <t>ביומד</t>
  </si>
  <si>
    <t>בנקים וחברות אחזקה</t>
  </si>
  <si>
    <t>השקעות ואחזקות</t>
  </si>
  <si>
    <t>חברות וסוכנויות ביטוח</t>
  </si>
  <si>
    <t>חיפושי נפט וגז</t>
  </si>
  <si>
    <t>חקלאות</t>
  </si>
  <si>
    <t>חשמל ואלקטרוניקה</t>
  </si>
  <si>
    <t>מוצרי בניה</t>
  </si>
  <si>
    <t>מוצרי מדדים</t>
  </si>
  <si>
    <t>מסחר</t>
  </si>
  <si>
    <t>משכנתי ומוסדות מימון</t>
  </si>
  <si>
    <t>מתכת</t>
  </si>
  <si>
    <t>נדל"ן ופיתוח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</si>
  <si>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</si>
  <si>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</si>
  <si>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</si>
  <si>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</si>
  <si>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</si>
  <si>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</si>
  <si>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דולר אמריקאי</t>
  </si>
  <si>
    <t>שקל חדש</t>
  </si>
  <si>
    <t>אירו</t>
  </si>
  <si>
    <t>לירה שטרלינג</t>
  </si>
  <si>
    <t>דולר אוסטרלי</t>
  </si>
  <si>
    <t>דולר הונג קונג</t>
  </si>
  <si>
    <t>דולר ניו זילנד</t>
  </si>
  <si>
    <t>כתר שבדי</t>
  </si>
  <si>
    <t>כתר דני</t>
  </si>
  <si>
    <t>דולר קנדי</t>
  </si>
  <si>
    <t>יין יפני</t>
  </si>
  <si>
    <t>מקסיקו פזו</t>
  </si>
  <si>
    <t>פרנק שוויצרי</t>
  </si>
  <si>
    <t>ריאל ברזילאי</t>
  </si>
  <si>
    <t>ראנד דרום אפריקאי</t>
  </si>
  <si>
    <t>החברה המדווחת</t>
  </si>
  <si>
    <t>תאריך הדיווח</t>
  </si>
  <si>
    <t>שם מסלול/קרן/קופה</t>
  </si>
  <si>
    <t>מספר מסלול/קרן/קופה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</si>
  <si>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</si>
  <si>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</si>
  <si>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</si>
  <si>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</si>
  <si>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</si>
  <si>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</si>
  <si>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</si>
  <si>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השקעות במדעי החיים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</si>
  <si>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</si>
  <si>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</si>
  <si>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</si>
  <si>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</si>
  <si>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</si>
  <si>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</si>
  <si>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</si>
  <si>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</si>
  <si>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</si>
  <si>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</si>
  <si>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</si>
  <si>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</si>
  <si>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</si>
  <si>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</si>
  <si>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</si>
  <si>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</si>
  <si>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</si>
  <si>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</si>
  <si>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</si>
  <si>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</si>
  <si>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</si>
  <si>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</si>
  <si>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</si>
  <si>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</si>
  <si>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</si>
  <si>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</si>
  <si>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</si>
  <si>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</si>
  <si>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</si>
  <si>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</si>
  <si>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</si>
  <si>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>(7) אופציות</t>
  </si>
  <si>
    <t>2.ג. מסגרות אשראי מנוצלות ללווים</t>
  </si>
  <si>
    <t>קונסורציום כן/לא</t>
  </si>
  <si>
    <t>שווי משוערך</t>
  </si>
  <si>
    <t>ספק מידע</t>
  </si>
  <si>
    <t>(18)</t>
  </si>
  <si>
    <t>סה"כ ריבית</t>
  </si>
  <si>
    <t>סה"כ מט"ח/ מט"ח</t>
  </si>
  <si>
    <t>סה"כ בחו"ל:</t>
  </si>
  <si>
    <t>סה"כ בישראל:</t>
  </si>
  <si>
    <t>***שער-יוצג במאית המטבע המקומי, קרי /סנט וכ'ו</t>
  </si>
  <si>
    <t>שער***</t>
  </si>
  <si>
    <t>ערך נקוב****</t>
  </si>
  <si>
    <t>ב. אג"ח קונצרני לא סחיר</t>
  </si>
  <si>
    <t>שעור מערך נקוב**** מונפק</t>
  </si>
  <si>
    <t>אלפי ש"ח</t>
  </si>
  <si>
    <t xml:space="preserve">ש"ח אלפי </t>
  </si>
  <si>
    <t>ערך נקוב ****</t>
  </si>
  <si>
    <t>****ערך נקוב-יוצג היחידות במטבע בו בוצעה העסקה במקור</t>
  </si>
  <si>
    <t>יחידות</t>
  </si>
  <si>
    <t>אלפי יחידות</t>
  </si>
  <si>
    <t>(19)</t>
  </si>
  <si>
    <t>כתובת הנכס</t>
  </si>
  <si>
    <t>*****כאשר טרם חלף מועד תשלום הריבית/ פדיון קרן/ דיבידנד, יצוין סכום פדיון/ ריבית/ דיבידנד שעתיד להתקבל</t>
  </si>
  <si>
    <t xml:space="preserve">*****כאשר טרם חלף מועד תשלום הריבית/ פדיון קרן/ דיבידנד, יצוין סכום פדיון/ ריבית/ דיבידנד שעתיד להתקבל </t>
  </si>
  <si>
    <t xml:space="preserve">****כאשר טרם חלף מועד תשלום הריבית/ פדיון קרן/ דיבידנד, יצוין סכום פדיון/ ריבית/ דיבידנד שעתיד להתקבל </t>
  </si>
  <si>
    <t xml:space="preserve">פדיון/ ריבית/ דיבידנד לקבל*****  </t>
  </si>
  <si>
    <t>* בעל ענין/צד קשור</t>
  </si>
  <si>
    <t>31/12/2018</t>
  </si>
  <si>
    <t>מגדל מקפת קרנות פנסיה וקופות גמל בע"מ</t>
  </si>
  <si>
    <t>מקפת משלימה - מסלול השקעות לבני 60 ומעלה</t>
  </si>
  <si>
    <t>5903 גליל</t>
  </si>
  <si>
    <t>9590332</t>
  </si>
  <si>
    <t>RF</t>
  </si>
  <si>
    <t>5904 גליל</t>
  </si>
  <si>
    <t>9590431</t>
  </si>
  <si>
    <t>ממשלתי צמוד 0527</t>
  </si>
  <si>
    <t>1140847</t>
  </si>
  <si>
    <t>ממשלתי צמוד 0536</t>
  </si>
  <si>
    <t>1097708</t>
  </si>
  <si>
    <t>ממשלתי צמוד 0841</t>
  </si>
  <si>
    <t>1120583</t>
  </si>
  <si>
    <t>ממשלתי צמוד 0923</t>
  </si>
  <si>
    <t>1128081</t>
  </si>
  <si>
    <t>ממשלתי צמוד 1019</t>
  </si>
  <si>
    <t>1114750</t>
  </si>
  <si>
    <t>ממשלתי צמוד 1020</t>
  </si>
  <si>
    <t>1137181</t>
  </si>
  <si>
    <t>ממשלתי צמוד 1025</t>
  </si>
  <si>
    <t>1135912</t>
  </si>
  <si>
    <t>ממשלתי צמוד 545</t>
  </si>
  <si>
    <t>1134865</t>
  </si>
  <si>
    <t>ממשלתי צמוד 922</t>
  </si>
  <si>
    <t>1124056</t>
  </si>
  <si>
    <t>ממשלתי  שיקלית 219</t>
  </si>
  <si>
    <t>1110907</t>
  </si>
  <si>
    <t>ממשלתי שקלי  1026</t>
  </si>
  <si>
    <t>1099456</t>
  </si>
  <si>
    <t>ממשלתי שקלי 0324</t>
  </si>
  <si>
    <t>1130848</t>
  </si>
  <si>
    <t>ממשלתי שקלי 0347</t>
  </si>
  <si>
    <t>1140193</t>
  </si>
  <si>
    <t>ממשלתי שקלי 0519</t>
  </si>
  <si>
    <t>1131770</t>
  </si>
  <si>
    <t>ממשלתי שקלי 1122</t>
  </si>
  <si>
    <t>1141225</t>
  </si>
  <si>
    <t>ממשלתי שקלי 1123</t>
  </si>
  <si>
    <t>1155068</t>
  </si>
  <si>
    <t>ממשלתי שקלי 121</t>
  </si>
  <si>
    <t>1142223</t>
  </si>
  <si>
    <t>ממשלתי שקלי 122</t>
  </si>
  <si>
    <t>1123272</t>
  </si>
  <si>
    <t>ממשלתי שקלי 142</t>
  </si>
  <si>
    <t>1125400</t>
  </si>
  <si>
    <t>ממשלתי שקלי 323</t>
  </si>
  <si>
    <t>1126747</t>
  </si>
  <si>
    <t>ממשלתי שקלי 327</t>
  </si>
  <si>
    <t>1139344</t>
  </si>
  <si>
    <t>ממשלתי שקלי 421</t>
  </si>
  <si>
    <t>1138130</t>
  </si>
  <si>
    <t>ממשלתי שקלי 825</t>
  </si>
  <si>
    <t>1135557</t>
  </si>
  <si>
    <t>ממשלתי שקלי 928</t>
  </si>
  <si>
    <t>1150879</t>
  </si>
  <si>
    <t>ממשק0120</t>
  </si>
  <si>
    <t>1115773</t>
  </si>
  <si>
    <t>לאומי אגח 177</t>
  </si>
  <si>
    <t>6040315</t>
  </si>
  <si>
    <t>מגמה</t>
  </si>
  <si>
    <t>520018078</t>
  </si>
  <si>
    <t>בנקים</t>
  </si>
  <si>
    <t>AAA.IL</t>
  </si>
  <si>
    <t>לאומי אגח 179</t>
  </si>
  <si>
    <t>6040372</t>
  </si>
  <si>
    <t>מזרחי 43</t>
  </si>
  <si>
    <t>2310191</t>
  </si>
  <si>
    <t>520000522</t>
  </si>
  <si>
    <t>מזרחי הנפקות 44</t>
  </si>
  <si>
    <t>2310209</t>
  </si>
  <si>
    <t>מזרחי הנפקות 45</t>
  </si>
  <si>
    <t>2310217</t>
  </si>
  <si>
    <t>מזרחי הנפקות 46</t>
  </si>
  <si>
    <t>2310225</t>
  </si>
  <si>
    <t>מזרחי הנפקות אגח 42</t>
  </si>
  <si>
    <t>2310183</t>
  </si>
  <si>
    <t>מזרחי טפחות 35</t>
  </si>
  <si>
    <t>2310118</t>
  </si>
  <si>
    <t>מזרחי טפחות 38</t>
  </si>
  <si>
    <t>2310142</t>
  </si>
  <si>
    <t>מזרחי טפחות 39</t>
  </si>
  <si>
    <t>2310159</t>
  </si>
  <si>
    <t>פועלים הנפקות אגח 32</t>
  </si>
  <si>
    <t>1940535</t>
  </si>
  <si>
    <t>520000118</t>
  </si>
  <si>
    <t>פועלים הנפקות אגח 33</t>
  </si>
  <si>
    <t>1940568</t>
  </si>
  <si>
    <t>פועלים הנפקות אגח 34</t>
  </si>
  <si>
    <t>1940576</t>
  </si>
  <si>
    <t>פועלים הנפקות אגח 35</t>
  </si>
  <si>
    <t>1940618</t>
  </si>
  <si>
    <t>פועלים הנפקות אגח 36</t>
  </si>
  <si>
    <t>1940659</t>
  </si>
  <si>
    <t>הבינלאומי סדרה ט</t>
  </si>
  <si>
    <t>1135177</t>
  </si>
  <si>
    <t>513141879</t>
  </si>
  <si>
    <t>AA+.IL</t>
  </si>
  <si>
    <t>לאומי מימון הת יד</t>
  </si>
  <si>
    <t>6040299</t>
  </si>
  <si>
    <t>מזרחי טפחות הנפקות הת 31</t>
  </si>
  <si>
    <t>2310076</t>
  </si>
  <si>
    <t>נמלי ישראל אגח א</t>
  </si>
  <si>
    <t>1145564</t>
  </si>
  <si>
    <t>513569780</t>
  </si>
  <si>
    <t>תשתיות</t>
  </si>
  <si>
    <t>נמלי ישראל אגח ב</t>
  </si>
  <si>
    <t>1145572</t>
  </si>
  <si>
    <t>עזריאלי אגח ב</t>
  </si>
  <si>
    <t>1134436</t>
  </si>
  <si>
    <t>510960719</t>
  </si>
  <si>
    <t>נדלן ובינוי</t>
  </si>
  <si>
    <t>מעלות S&amp;P</t>
  </si>
  <si>
    <t>עזריאלי אגח ג</t>
  </si>
  <si>
    <t>1136324</t>
  </si>
  <si>
    <t>עזריאלי אגח ד</t>
  </si>
  <si>
    <t>1138650</t>
  </si>
  <si>
    <t>פועלים הנפקות התח אגח טו</t>
  </si>
  <si>
    <t>1940543</t>
  </si>
  <si>
    <t>פועלים הנפקות התח אגח י</t>
  </si>
  <si>
    <t>1940402</t>
  </si>
  <si>
    <t>פועלים הנפקות התח אגח יד</t>
  </si>
  <si>
    <t>1940501</t>
  </si>
  <si>
    <t>אירפורט אגח ד</t>
  </si>
  <si>
    <t>1130426</t>
  </si>
  <si>
    <t>511659401</t>
  </si>
  <si>
    <t>AA.IL</t>
  </si>
  <si>
    <t>אירפורט אגח ה</t>
  </si>
  <si>
    <t>1133487</t>
  </si>
  <si>
    <t>אירפורט אגח ז</t>
  </si>
  <si>
    <t>1140110</t>
  </si>
  <si>
    <t>אמות אגח א</t>
  </si>
  <si>
    <t>1097385</t>
  </si>
  <si>
    <t>520026683</t>
  </si>
  <si>
    <t>אמות אגח ב</t>
  </si>
  <si>
    <t>1126630</t>
  </si>
  <si>
    <t>אמות אגח ד</t>
  </si>
  <si>
    <t>1133149</t>
  </si>
  <si>
    <t>אמות ק. 3</t>
  </si>
  <si>
    <t>1117357</t>
  </si>
  <si>
    <t>בזק סדרה ו</t>
  </si>
  <si>
    <t>2300143</t>
  </si>
  <si>
    <t>520031931</t>
  </si>
  <si>
    <t>תקשורת מדיה</t>
  </si>
  <si>
    <t>בזק סדרה י</t>
  </si>
  <si>
    <t>2300184</t>
  </si>
  <si>
    <t>ביג אגח יא</t>
  </si>
  <si>
    <t>1151117</t>
  </si>
  <si>
    <t>513623314</t>
  </si>
  <si>
    <t>בינל הנפק התח כ</t>
  </si>
  <si>
    <t>1121953</t>
  </si>
  <si>
    <t>בינלאומי הנפקות 21</t>
  </si>
  <si>
    <t>1126598</t>
  </si>
  <si>
    <t>בינלאומי הנפקות התחייבות אגח ד</t>
  </si>
  <si>
    <t>1103126</t>
  </si>
  <si>
    <t>בנק לאומי שה סדרה 200</t>
  </si>
  <si>
    <t>6040141</t>
  </si>
  <si>
    <t>גב ים     ו*</t>
  </si>
  <si>
    <t>7590128</t>
  </si>
  <si>
    <t>520001736</t>
  </si>
  <si>
    <t>דיסק התחייבות י</t>
  </si>
  <si>
    <t>6910129</t>
  </si>
  <si>
    <t>520007030</t>
  </si>
  <si>
    <t>דסקמנ.ק4</t>
  </si>
  <si>
    <t>7480049</t>
  </si>
  <si>
    <t>דקאהנ.ק7</t>
  </si>
  <si>
    <t>1119825</t>
  </si>
  <si>
    <t>520019753</t>
  </si>
  <si>
    <t>דקסיה ישראל אגח ב</t>
  </si>
  <si>
    <t>1095066</t>
  </si>
  <si>
    <t>דקסיה ישראל הנפקות סד י</t>
  </si>
  <si>
    <t>1134147</t>
  </si>
  <si>
    <t>הראל הנפקות נד</t>
  </si>
  <si>
    <t>1099738</t>
  </si>
  <si>
    <t>520033986</t>
  </si>
  <si>
    <t>ביטוח</t>
  </si>
  <si>
    <t>וילאר אג 6</t>
  </si>
  <si>
    <t>4160115</t>
  </si>
  <si>
    <t>520038910</t>
  </si>
  <si>
    <t>חשמל אגח 27</t>
  </si>
  <si>
    <t>6000210</t>
  </si>
  <si>
    <t>520000472</t>
  </si>
  <si>
    <t>חשמל</t>
  </si>
  <si>
    <t>חשמל אגח 29</t>
  </si>
  <si>
    <t>6000236</t>
  </si>
  <si>
    <t>חשמל אגח 31</t>
  </si>
  <si>
    <t>6000285</t>
  </si>
  <si>
    <t>כללביט אגח א</t>
  </si>
  <si>
    <t>1097138</t>
  </si>
  <si>
    <t>513754069</t>
  </si>
  <si>
    <t>לאומי COCO סדרה 401</t>
  </si>
  <si>
    <t>6040380</t>
  </si>
  <si>
    <t>לאומי COCO סדרה 402</t>
  </si>
  <si>
    <t>6040398</t>
  </si>
  <si>
    <t>למן.ק300</t>
  </si>
  <si>
    <t>6040257</t>
  </si>
  <si>
    <t>מליסרון   אגח ה*</t>
  </si>
  <si>
    <t>3230091</t>
  </si>
  <si>
    <t>520037789</t>
  </si>
  <si>
    <t>מליסרון 7*</t>
  </si>
  <si>
    <t>3230141</t>
  </si>
  <si>
    <t>מליסרון 8*</t>
  </si>
  <si>
    <t>3230166</t>
  </si>
  <si>
    <t>מליסרון אגח טז*</t>
  </si>
  <si>
    <t>3230265</t>
  </si>
  <si>
    <t>מליסרון אגח י*</t>
  </si>
  <si>
    <t>3230190</t>
  </si>
  <si>
    <t>מליסרון אגח יד*</t>
  </si>
  <si>
    <t>3230232</t>
  </si>
  <si>
    <t>מנפיקים התח ב</t>
  </si>
  <si>
    <t>7480023</t>
  </si>
  <si>
    <t>פועלים הנפקות שה 1</t>
  </si>
  <si>
    <t>1940444</t>
  </si>
  <si>
    <t>ריט 1 אגח 6*</t>
  </si>
  <si>
    <t>1138544</t>
  </si>
  <si>
    <t>513821488</t>
  </si>
  <si>
    <t>ריט1 אגח ד*</t>
  </si>
  <si>
    <t>1129899</t>
  </si>
  <si>
    <t>ריט1 אגח ה*</t>
  </si>
  <si>
    <t>1136753</t>
  </si>
  <si>
    <t>שפרסל.ק2</t>
  </si>
  <si>
    <t>7770142</t>
  </si>
  <si>
    <t>520022732</t>
  </si>
  <si>
    <t>אדמה לשעבר מכתשים אגן ב</t>
  </si>
  <si>
    <t>1110915</t>
  </si>
  <si>
    <t>520043605</t>
  </si>
  <si>
    <t>כימיה גומי ופלסטיק</t>
  </si>
  <si>
    <t>AA-.IL</t>
  </si>
  <si>
    <t>ביג 5</t>
  </si>
  <si>
    <t>1129279</t>
  </si>
  <si>
    <t>ביג אגח ג</t>
  </si>
  <si>
    <t>1106947</t>
  </si>
  <si>
    <t>ביג אגח ד</t>
  </si>
  <si>
    <t>1118033</t>
  </si>
  <si>
    <t>ביג אגח ז</t>
  </si>
  <si>
    <t>1136084</t>
  </si>
  <si>
    <t>ביג אגח ח</t>
  </si>
  <si>
    <t>1138924</t>
  </si>
  <si>
    <t>ביג אגח ט</t>
  </si>
  <si>
    <t>1141050</t>
  </si>
  <si>
    <t>ביג אגח יב</t>
  </si>
  <si>
    <t>1156231</t>
  </si>
  <si>
    <t>גזית גלוב אג10</t>
  </si>
  <si>
    <t>1260488</t>
  </si>
  <si>
    <t>520033234</t>
  </si>
  <si>
    <t>גזית גלוב אגח יב</t>
  </si>
  <si>
    <t>1260603</t>
  </si>
  <si>
    <t>גזית גלוב אגח יג</t>
  </si>
  <si>
    <t>1260652</t>
  </si>
  <si>
    <t>גזית גלוב ד</t>
  </si>
  <si>
    <t>1260397</t>
  </si>
  <si>
    <t>דיסקונט מנ שה</t>
  </si>
  <si>
    <t>7480098</t>
  </si>
  <si>
    <t>דקסיה ישראל אגח יג</t>
  </si>
  <si>
    <t>1125194</t>
  </si>
  <si>
    <t>הראל הנפקות 6</t>
  </si>
  <si>
    <t>1126069</t>
  </si>
  <si>
    <t>הראל הנפקות אגח ד</t>
  </si>
  <si>
    <t>1119213</t>
  </si>
  <si>
    <t>הראל הנפקות אגח ה</t>
  </si>
  <si>
    <t>1119221</t>
  </si>
  <si>
    <t>הראל הנפקות ז</t>
  </si>
  <si>
    <t>1126077</t>
  </si>
  <si>
    <t>ישרס אגח טו</t>
  </si>
  <si>
    <t>6130207</t>
  </si>
  <si>
    <t>520017807</t>
  </si>
  <si>
    <t>ישרס אגח טז</t>
  </si>
  <si>
    <t>6130223</t>
  </si>
  <si>
    <t>ישרס אגח יג</t>
  </si>
  <si>
    <t>6130181</t>
  </si>
  <si>
    <t>כלל ביט מימון אגח ג</t>
  </si>
  <si>
    <t>1120120</t>
  </si>
  <si>
    <t>כללביט אגח ט</t>
  </si>
  <si>
    <t>1136050</t>
  </si>
  <si>
    <t>מבני תעשיה אגח יח</t>
  </si>
  <si>
    <t>2260479</t>
  </si>
  <si>
    <t>520024126</t>
  </si>
  <si>
    <t>מגה אור אגח ח</t>
  </si>
  <si>
    <t>1147602</t>
  </si>
  <si>
    <t>513257873</t>
  </si>
  <si>
    <t>מזרחי 48 COCO</t>
  </si>
  <si>
    <t>2310266</t>
  </si>
  <si>
    <t>מזרחי COCO 47</t>
  </si>
  <si>
    <t>2310233</t>
  </si>
  <si>
    <t>מליסרון אגח ו*</t>
  </si>
  <si>
    <t>3230125</t>
  </si>
  <si>
    <t>מליסרון אגח יא*</t>
  </si>
  <si>
    <t>3230208</t>
  </si>
  <si>
    <t>מליסרון אגח יג*</t>
  </si>
  <si>
    <t>3230224</t>
  </si>
  <si>
    <t>מליסרון אגח יז*</t>
  </si>
  <si>
    <t>3230273</t>
  </si>
  <si>
    <t>מנורה הון</t>
  </si>
  <si>
    <t>1103670</t>
  </si>
  <si>
    <t>520007469</t>
  </si>
  <si>
    <t>מנורה מב אג1</t>
  </si>
  <si>
    <t>5660048</t>
  </si>
  <si>
    <t>סלע קפיטל נדלן אגח ג</t>
  </si>
  <si>
    <t>1138973</t>
  </si>
  <si>
    <t>513992529</t>
  </si>
  <si>
    <t>סלע קפיטל נדלן ב</t>
  </si>
  <si>
    <t>1132927</t>
  </si>
  <si>
    <t>פועלים הנפקות יח COCO</t>
  </si>
  <si>
    <t>1940600</t>
  </si>
  <si>
    <t>פועלים הנפקות סדרה יט COCO</t>
  </si>
  <si>
    <t>1940626</t>
  </si>
  <si>
    <t>פז נפט סדרה ו*</t>
  </si>
  <si>
    <t>1139542</t>
  </si>
  <si>
    <t>510216054</t>
  </si>
  <si>
    <t>השקעה ואחזקות</t>
  </si>
  <si>
    <t>פז נפט סדרה ז*</t>
  </si>
  <si>
    <t>1142595</t>
  </si>
  <si>
    <t>פניקס הון אגח ב</t>
  </si>
  <si>
    <t>1120799</t>
  </si>
  <si>
    <t>520017450</t>
  </si>
  <si>
    <t>פניקס הון אגח ה</t>
  </si>
  <si>
    <t>1135417</t>
  </si>
  <si>
    <t>שלמה אחזקות אגח יח</t>
  </si>
  <si>
    <t>1410307</t>
  </si>
  <si>
    <t>520034372</t>
  </si>
  <si>
    <t>שרותים</t>
  </si>
  <si>
    <t>אגוד הנפקות  יט*</t>
  </si>
  <si>
    <t>1124080</t>
  </si>
  <si>
    <t>520018649</t>
  </si>
  <si>
    <t>A+.IL</t>
  </si>
  <si>
    <t>אלדן סדרה ד</t>
  </si>
  <si>
    <t>1140821</t>
  </si>
  <si>
    <t>510454333</t>
  </si>
  <si>
    <t>בינל הנפק התח כב (COCO)</t>
  </si>
  <si>
    <t>1138585</t>
  </si>
  <si>
    <t>בינלאומי הנפ התח כג (coco)</t>
  </si>
  <si>
    <t>1142058</t>
  </si>
  <si>
    <t>בינלאומי הנפ התח כד (coco)</t>
  </si>
  <si>
    <t>1151000</t>
  </si>
  <si>
    <t>גירון אגח 6</t>
  </si>
  <si>
    <t>1139849</t>
  </si>
  <si>
    <t>520044520</t>
  </si>
  <si>
    <t>גירון אגח ז</t>
  </si>
  <si>
    <t>1142629</t>
  </si>
  <si>
    <t>דרבן.ק4</t>
  </si>
  <si>
    <t>4110094</t>
  </si>
  <si>
    <t>520038902</t>
  </si>
  <si>
    <t>ירושלים הנפקות אגח ט</t>
  </si>
  <si>
    <t>1127422</t>
  </si>
  <si>
    <t>520025636</t>
  </si>
  <si>
    <t>מבני תעש אגח כ</t>
  </si>
  <si>
    <t>2260495</t>
  </si>
  <si>
    <t>מבני תעשיה אגח יז</t>
  </si>
  <si>
    <t>2260446</t>
  </si>
  <si>
    <t>מזרחי טפחות שטר הון 1</t>
  </si>
  <si>
    <t>6950083</t>
  </si>
  <si>
    <t>נכסים ובנין 6</t>
  </si>
  <si>
    <t>6990188</t>
  </si>
  <si>
    <t>520025438</t>
  </si>
  <si>
    <t>סלקום אגח ו</t>
  </si>
  <si>
    <t>1125996</t>
  </si>
  <si>
    <t>511930125</t>
  </si>
  <si>
    <t>סלקום אגח ח</t>
  </si>
  <si>
    <t>1132828</t>
  </si>
  <si>
    <t>פנקס.ק1</t>
  </si>
  <si>
    <t>7670102</t>
  </si>
  <si>
    <t>רבוע נדלן 4</t>
  </si>
  <si>
    <t>1119999</t>
  </si>
  <si>
    <t>513765859</t>
  </si>
  <si>
    <t>רבוע נדלן אגח ה</t>
  </si>
  <si>
    <t>1130467</t>
  </si>
  <si>
    <t>ריבוע נדלן ז</t>
  </si>
  <si>
    <t>1140615</t>
  </si>
  <si>
    <t>אגוד הנפקות שה נד 1*</t>
  </si>
  <si>
    <t>1115278</t>
  </si>
  <si>
    <t>A.IL</t>
  </si>
  <si>
    <t>אזורים סדרה 9*</t>
  </si>
  <si>
    <t>7150337</t>
  </si>
  <si>
    <t>520025990</t>
  </si>
  <si>
    <t>אשדר אגח א</t>
  </si>
  <si>
    <t>1104330</t>
  </si>
  <si>
    <t>510609761</t>
  </si>
  <si>
    <t>אשטרום נכ אג7</t>
  </si>
  <si>
    <t>2510139</t>
  </si>
  <si>
    <t>520036617</t>
  </si>
  <si>
    <t>אשטרום נכ אג8</t>
  </si>
  <si>
    <t>2510162</t>
  </si>
  <si>
    <t>דיסקונט שטר הון 1</t>
  </si>
  <si>
    <t>6910095</t>
  </si>
  <si>
    <t>ישפרו אגח סד ב</t>
  </si>
  <si>
    <t>7430069</t>
  </si>
  <si>
    <t>520029208</t>
  </si>
  <si>
    <t>כלכלית ירושלים אגח טו</t>
  </si>
  <si>
    <t>1980416</t>
  </si>
  <si>
    <t>520017070</t>
  </si>
  <si>
    <t>כלכלית ירושלים אגח יב</t>
  </si>
  <si>
    <t>1980358</t>
  </si>
  <si>
    <t>מגה אור אגח ו</t>
  </si>
  <si>
    <t>1138668</t>
  </si>
  <si>
    <t>שיכון ובינוי 6*</t>
  </si>
  <si>
    <t>1129733</t>
  </si>
  <si>
    <t>520036104</t>
  </si>
  <si>
    <t>אדגר אגח ט</t>
  </si>
  <si>
    <t>1820190</t>
  </si>
  <si>
    <t>520035171</t>
  </si>
  <si>
    <t>A-.IL</t>
  </si>
  <si>
    <t>אדגר.ק7</t>
  </si>
  <si>
    <t>1820158</t>
  </si>
  <si>
    <t>אלבר 13</t>
  </si>
  <si>
    <t>1127588</t>
  </si>
  <si>
    <t>512025891</t>
  </si>
  <si>
    <t>אפריקה נכסים 6</t>
  </si>
  <si>
    <t>1129550</t>
  </si>
  <si>
    <t>510560188</t>
  </si>
  <si>
    <t>בזן.ק1</t>
  </si>
  <si>
    <t>2590255</t>
  </si>
  <si>
    <t>520036658</t>
  </si>
  <si>
    <t>דה לסר אגח 3</t>
  </si>
  <si>
    <t>1127299</t>
  </si>
  <si>
    <t>1427976</t>
  </si>
  <si>
    <t>דה לסר אגח ב</t>
  </si>
  <si>
    <t>1118587</t>
  </si>
  <si>
    <t>דה לסר אגח ד</t>
  </si>
  <si>
    <t>1132059</t>
  </si>
  <si>
    <t>הכשרת היישוב 17</t>
  </si>
  <si>
    <t>6120182</t>
  </si>
  <si>
    <t>514423474</t>
  </si>
  <si>
    <t>ירושלים הנפקות נדחה אגח י</t>
  </si>
  <si>
    <t>1127414</t>
  </si>
  <si>
    <t>הכשרה ביטוח אגח 2</t>
  </si>
  <si>
    <t>1131218</t>
  </si>
  <si>
    <t>520042177</t>
  </si>
  <si>
    <t>BBB.IL</t>
  </si>
  <si>
    <t>קרדן אןוי אגח ב</t>
  </si>
  <si>
    <t>1113034</t>
  </si>
  <si>
    <t>NV1239114</t>
  </si>
  <si>
    <t>D.IL</t>
  </si>
  <si>
    <t>מזרחי הנפקות 40</t>
  </si>
  <si>
    <t>2310167</t>
  </si>
  <si>
    <t>מזרחי הנפקות 41</t>
  </si>
  <si>
    <t>2310175</t>
  </si>
  <si>
    <t>עמידר אגח א</t>
  </si>
  <si>
    <t>1143585</t>
  </si>
  <si>
    <t>520017393</t>
  </si>
  <si>
    <t>פועלים הנפקות אגח 29</t>
  </si>
  <si>
    <t>1940485</t>
  </si>
  <si>
    <t>אלביט א</t>
  </si>
  <si>
    <t>1119635</t>
  </si>
  <si>
    <t>520043027</t>
  </si>
  <si>
    <t>ביטחוניות</t>
  </si>
  <si>
    <t>בינלאומי סדרה ח</t>
  </si>
  <si>
    <t>1134212</t>
  </si>
  <si>
    <t>דיסקונט מנפיקים אגח יג</t>
  </si>
  <si>
    <t>7480155</t>
  </si>
  <si>
    <t>דיסקונט מנפיקים אגח יד</t>
  </si>
  <si>
    <t>7480163</t>
  </si>
  <si>
    <t>מרכנתיל אגח ב</t>
  </si>
  <si>
    <t>1138205</t>
  </si>
  <si>
    <t>513686154</t>
  </si>
  <si>
    <t>נמלי ישראל אגח ג</t>
  </si>
  <si>
    <t>1145580</t>
  </si>
  <si>
    <t>פועלים הנפקות התח אגח יא</t>
  </si>
  <si>
    <t>1940410</t>
  </si>
  <si>
    <t>אמות אגח ה</t>
  </si>
  <si>
    <t>1138114</t>
  </si>
  <si>
    <t>בזק סדרה ז</t>
  </si>
  <si>
    <t>2300150</t>
  </si>
  <si>
    <t>בזק סדרה ט</t>
  </si>
  <si>
    <t>2300176</t>
  </si>
  <si>
    <t>בנק לאומי שה סדרה 201</t>
  </si>
  <si>
    <t>6040158</t>
  </si>
  <si>
    <t>גב ים ח*</t>
  </si>
  <si>
    <t>7590151</t>
  </si>
  <si>
    <t>דה זראסאי ד</t>
  </si>
  <si>
    <t>1147560</t>
  </si>
  <si>
    <t>1744984</t>
  </si>
  <si>
    <t>דיסקונט התחייבות יא</t>
  </si>
  <si>
    <t>6910137</t>
  </si>
  <si>
    <t>דקסיה ישראל הנפקות אגח יא</t>
  </si>
  <si>
    <t>1134154</t>
  </si>
  <si>
    <t>חשמל אגח 26</t>
  </si>
  <si>
    <t>6000202</t>
  </si>
  <si>
    <t>חשמל אגח 28</t>
  </si>
  <si>
    <t>6000228</t>
  </si>
  <si>
    <t>כיל ה</t>
  </si>
  <si>
    <t>2810299</t>
  </si>
  <si>
    <t>520027830</t>
  </si>
  <si>
    <t>כתב התח שקלי (סדרה ה) דיסקונט</t>
  </si>
  <si>
    <t>7480031</t>
  </si>
  <si>
    <t>לאומי כ.התחייבות 400  COCO</t>
  </si>
  <si>
    <t>6040331</t>
  </si>
  <si>
    <t>לאומי מימון שטר הון סדרה 301</t>
  </si>
  <si>
    <t>6040265</t>
  </si>
  <si>
    <t>סילברסטין אגח א*</t>
  </si>
  <si>
    <t>1145598</t>
  </si>
  <si>
    <t>1970336</t>
  </si>
  <si>
    <t>שופרסל אגח ה</t>
  </si>
  <si>
    <t>7770209</t>
  </si>
  <si>
    <t>שטראוס אגח ה*</t>
  </si>
  <si>
    <t>7460389</t>
  </si>
  <si>
    <t>520003781</t>
  </si>
  <si>
    <t>מזון</t>
  </si>
  <si>
    <t>תעשיה אוירית אגח ג</t>
  </si>
  <si>
    <t>1127547</t>
  </si>
  <si>
    <t>520027194</t>
  </si>
  <si>
    <t>תעשיה אוירית אגח ד</t>
  </si>
  <si>
    <t>1133131</t>
  </si>
  <si>
    <t>אלקטרה אגח ה*</t>
  </si>
  <si>
    <t>7390222</t>
  </si>
  <si>
    <t>520028911</t>
  </si>
  <si>
    <t>ביג אג"ח סדרה ו</t>
  </si>
  <si>
    <t>1132521</t>
  </si>
  <si>
    <t>דה זראסאי אגח ג</t>
  </si>
  <si>
    <t>1137975</t>
  </si>
  <si>
    <t>הראל הנפקות אגח טו</t>
  </si>
  <si>
    <t>1143130</t>
  </si>
  <si>
    <t>הראל הנפקות אגח יד</t>
  </si>
  <si>
    <t>1143122</t>
  </si>
  <si>
    <t>הראל הנפקות יב</t>
  </si>
  <si>
    <t>1138163</t>
  </si>
  <si>
    <t>הראל הנפקות יג</t>
  </si>
  <si>
    <t>1138171</t>
  </si>
  <si>
    <t>וורטון אגח א</t>
  </si>
  <si>
    <t>1140169</t>
  </si>
  <si>
    <t>1866231</t>
  </si>
  <si>
    <t>ישרס אגח יד</t>
  </si>
  <si>
    <t>6130199</t>
  </si>
  <si>
    <t>כללביט אגח י</t>
  </si>
  <si>
    <t>1136068</t>
  </si>
  <si>
    <t>פז נפט אג 3*</t>
  </si>
  <si>
    <t>1114073</t>
  </si>
  <si>
    <t>פז נפט ד*</t>
  </si>
  <si>
    <t>1132505</t>
  </si>
  <si>
    <t>פז נפט ה*</t>
  </si>
  <si>
    <t>1139534</t>
  </si>
  <si>
    <t>פניקס הון אגח ח</t>
  </si>
  <si>
    <t>1139815</t>
  </si>
  <si>
    <t>פניקס הון אגח ט</t>
  </si>
  <si>
    <t>1155522</t>
  </si>
  <si>
    <t>קרסו אגח א</t>
  </si>
  <si>
    <t>1136464</t>
  </si>
  <si>
    <t>514065283</t>
  </si>
  <si>
    <t>קרסו אגח ג</t>
  </si>
  <si>
    <t>1141829</t>
  </si>
  <si>
    <t>אלדן סדרה א</t>
  </si>
  <si>
    <t>1134840</t>
  </si>
  <si>
    <t>אלדן סדרה ב</t>
  </si>
  <si>
    <t>1138254</t>
  </si>
  <si>
    <t>אלדן סדרה ג</t>
  </si>
  <si>
    <t>1140813</t>
  </si>
  <si>
    <t>אלקטרה אגח ד*</t>
  </si>
  <si>
    <t>7390149</t>
  </si>
  <si>
    <t>דיסקונט התח יב  COCO</t>
  </si>
  <si>
    <t>6910160</t>
  </si>
  <si>
    <t>טמפו משק  אגח א</t>
  </si>
  <si>
    <t>1118306</t>
  </si>
  <si>
    <t>520032848</t>
  </si>
  <si>
    <t>יוניברסל אגח ב</t>
  </si>
  <si>
    <t>1141647</t>
  </si>
  <si>
    <t>511809071</t>
  </si>
  <si>
    <t>כתב התחייבות נדחה סד יח אגוד*</t>
  </si>
  <si>
    <t>1121854</t>
  </si>
  <si>
    <t>לייטסטון אגח א</t>
  </si>
  <si>
    <t>1133891</t>
  </si>
  <si>
    <t>1838682</t>
  </si>
  <si>
    <t>מבני תעשייה אגח טו</t>
  </si>
  <si>
    <t>2260420</t>
  </si>
  <si>
    <t>מבני תעשייה אגח טז</t>
  </si>
  <si>
    <t>2260438</t>
  </si>
  <si>
    <t>מגה אור אגח ה</t>
  </si>
  <si>
    <t>1132687</t>
  </si>
  <si>
    <t>ממן אגח ב</t>
  </si>
  <si>
    <t>2380046</t>
  </si>
  <si>
    <t>520036435</t>
  </si>
  <si>
    <t>מנורה הון הת 5</t>
  </si>
  <si>
    <t>1143411</t>
  </si>
  <si>
    <t>נכסים ובנין 7</t>
  </si>
  <si>
    <t>6990196</t>
  </si>
  <si>
    <t>סלקום אגח ז</t>
  </si>
  <si>
    <t>1126002</t>
  </si>
  <si>
    <t>סלקום אגח ט</t>
  </si>
  <si>
    <t>1132836</t>
  </si>
  <si>
    <t>סלקום אגח יב</t>
  </si>
  <si>
    <t>1143080</t>
  </si>
  <si>
    <t>סלקום יא</t>
  </si>
  <si>
    <t>1139252</t>
  </si>
  <si>
    <t>ספנסר ג</t>
  </si>
  <si>
    <t>1147495</t>
  </si>
  <si>
    <t>1838863</t>
  </si>
  <si>
    <t>פרטנר     ד</t>
  </si>
  <si>
    <t>1118835</t>
  </si>
  <si>
    <t>520044314</t>
  </si>
  <si>
    <t>פרטנר ו</t>
  </si>
  <si>
    <t>1141415</t>
  </si>
  <si>
    <t>קרסו אגח ב</t>
  </si>
  <si>
    <t>1139591</t>
  </si>
  <si>
    <t>רילייטד אגח א</t>
  </si>
  <si>
    <t>1134923</t>
  </si>
  <si>
    <t>1849766</t>
  </si>
  <si>
    <t>שפיר אגח ב</t>
  </si>
  <si>
    <t>1141951</t>
  </si>
  <si>
    <t>514892801</t>
  </si>
  <si>
    <t>שפיר הנדסה אגח א</t>
  </si>
  <si>
    <t>1136134</t>
  </si>
  <si>
    <t>אגוד הנפקות שה נד 2*</t>
  </si>
  <si>
    <t>1115286</t>
  </si>
  <si>
    <t>אזורים סדרה 11*</t>
  </si>
  <si>
    <t>7150352</t>
  </si>
  <si>
    <t>איי די איי הנפקות 5</t>
  </si>
  <si>
    <t>1155878</t>
  </si>
  <si>
    <t>513910703</t>
  </si>
  <si>
    <t>או.פי.סי אגח א*</t>
  </si>
  <si>
    <t>1141589</t>
  </si>
  <si>
    <t>514401702</t>
  </si>
  <si>
    <t>חיפוש נפט וגז</t>
  </si>
  <si>
    <t>אול יר אגח 3</t>
  </si>
  <si>
    <t>1140136</t>
  </si>
  <si>
    <t>1841580</t>
  </si>
  <si>
    <t>אול יר אגח ה</t>
  </si>
  <si>
    <t>1143304</t>
  </si>
  <si>
    <t>אלבר 14</t>
  </si>
  <si>
    <t>1132562</t>
  </si>
  <si>
    <t>בזן 4</t>
  </si>
  <si>
    <t>2590362</t>
  </si>
  <si>
    <t>בזן אגח ה</t>
  </si>
  <si>
    <t>2590388</t>
  </si>
  <si>
    <t>דה לסר אגח ה</t>
  </si>
  <si>
    <t>1135664</t>
  </si>
  <si>
    <t>דלשה קפיטל אגח ב</t>
  </si>
  <si>
    <t>1137314</t>
  </si>
  <si>
    <t>1888119</t>
  </si>
  <si>
    <t>טן דלק ג</t>
  </si>
  <si>
    <t>1131457</t>
  </si>
  <si>
    <t>511540809</t>
  </si>
  <si>
    <t>BBB+.IL</t>
  </si>
  <si>
    <t>ישראמקו א*</t>
  </si>
  <si>
    <t>2320174</t>
  </si>
  <si>
    <t>550010003</t>
  </si>
  <si>
    <t>תמר פטרוליום אגח א*</t>
  </si>
  <si>
    <t>1141332</t>
  </si>
  <si>
    <t>515334662</t>
  </si>
  <si>
    <t>תמר פטרוליום אגח ב*</t>
  </si>
  <si>
    <t>1143593</t>
  </si>
  <si>
    <t>בזן אגח ו</t>
  </si>
  <si>
    <t>2590396</t>
  </si>
  <si>
    <t>סה"כ תל אביב 35</t>
  </si>
  <si>
    <t>אורמת טכנולוגיות*</t>
  </si>
  <si>
    <t>1134402</t>
  </si>
  <si>
    <t>520036716</t>
  </si>
  <si>
    <t>איי.אפ.אפ</t>
  </si>
  <si>
    <t>1155019</t>
  </si>
  <si>
    <t>MATERIALS</t>
  </si>
  <si>
    <t>איירפורט סיטי</t>
  </si>
  <si>
    <t>1095835</t>
  </si>
  <si>
    <t>אלביט מערכות</t>
  </si>
  <si>
    <t>1081124</t>
  </si>
  <si>
    <t>אמות</t>
  </si>
  <si>
    <t>1097278</t>
  </si>
  <si>
    <t>בזק</t>
  </si>
  <si>
    <t>230011</t>
  </si>
  <si>
    <t>בינלאומי 5</t>
  </si>
  <si>
    <t>593038</t>
  </si>
  <si>
    <t>בתי זיקוק לנפט</t>
  </si>
  <si>
    <t>2590248</t>
  </si>
  <si>
    <t>דיסקונט</t>
  </si>
  <si>
    <t>691212</t>
  </si>
  <si>
    <t>דלק קדוחים*</t>
  </si>
  <si>
    <t>475020</t>
  </si>
  <si>
    <t>550013098</t>
  </si>
  <si>
    <t>הפניקס 1</t>
  </si>
  <si>
    <t>767012</t>
  </si>
  <si>
    <t>הראל השקעות</t>
  </si>
  <si>
    <t>585018</t>
  </si>
  <si>
    <t>חברה לישראל</t>
  </si>
  <si>
    <t>576017</t>
  </si>
  <si>
    <t>520028010</t>
  </si>
  <si>
    <t>טאואר</t>
  </si>
  <si>
    <t>1082379</t>
  </si>
  <si>
    <t>520041997</t>
  </si>
  <si>
    <t>מוליכים למחצה</t>
  </si>
  <si>
    <t>טבע</t>
  </si>
  <si>
    <t>629014</t>
  </si>
  <si>
    <t>520013954</t>
  </si>
  <si>
    <t>ישראמקו*</t>
  </si>
  <si>
    <t>232017</t>
  </si>
  <si>
    <t>כיל</t>
  </si>
  <si>
    <t>281014</t>
  </si>
  <si>
    <t>לאומי</t>
  </si>
  <si>
    <t>604611</t>
  </si>
  <si>
    <t>מזרחי</t>
  </si>
  <si>
    <t>695437</t>
  </si>
  <si>
    <t>מליסרון*</t>
  </si>
  <si>
    <t>323014</t>
  </si>
  <si>
    <t>נייס</t>
  </si>
  <si>
    <t>273011</t>
  </si>
  <si>
    <t>520036872</t>
  </si>
  <si>
    <t>סלקום CEL</t>
  </si>
  <si>
    <t>1101534</t>
  </si>
  <si>
    <t>פועלים</t>
  </si>
  <si>
    <t>662577</t>
  </si>
  <si>
    <t>פז נפט*</t>
  </si>
  <si>
    <t>1100007</t>
  </si>
  <si>
    <t>פרטנר</t>
  </si>
  <si>
    <t>1083484</t>
  </si>
  <si>
    <t>פריגו</t>
  </si>
  <si>
    <t>1130699</t>
  </si>
  <si>
    <t>529592</t>
  </si>
  <si>
    <t>קבוצת עזריאלי</t>
  </si>
  <si>
    <t>1119478</t>
  </si>
  <si>
    <t>שופרסל</t>
  </si>
  <si>
    <t>777037</t>
  </si>
  <si>
    <t>שטראוס גרופ*</t>
  </si>
  <si>
    <t>746016</t>
  </si>
  <si>
    <t>סה"כ תל אביב 90</t>
  </si>
  <si>
    <t>אבגול*</t>
  </si>
  <si>
    <t>1100957</t>
  </si>
  <si>
    <t>510119068</t>
  </si>
  <si>
    <t>עץ נייר ודפוס</t>
  </si>
  <si>
    <t>או פי סי*</t>
  </si>
  <si>
    <t>1141571</t>
  </si>
  <si>
    <t>אזורים*</t>
  </si>
  <si>
    <t>715011</t>
  </si>
  <si>
    <t>איי די איי חברה לביטוח בעמ</t>
  </si>
  <si>
    <t>1129501</t>
  </si>
  <si>
    <t>אינרום תעשיות בניה*</t>
  </si>
  <si>
    <t>1132356</t>
  </si>
  <si>
    <t>515001659</t>
  </si>
  <si>
    <t>מתכת ומוצרי בניה</t>
  </si>
  <si>
    <t>אלקטרה מוצרי צריכה</t>
  </si>
  <si>
    <t>5010129</t>
  </si>
  <si>
    <t>520039967</t>
  </si>
  <si>
    <t>אלקטרה*</t>
  </si>
  <si>
    <t>739037</t>
  </si>
  <si>
    <t>אנלייט אנרגיה*</t>
  </si>
  <si>
    <t>720011</t>
  </si>
  <si>
    <t>520041146</t>
  </si>
  <si>
    <t>אנרגיקס</t>
  </si>
  <si>
    <t>1123355</t>
  </si>
  <si>
    <t>513901371</t>
  </si>
  <si>
    <t>אפקון החזקות*</t>
  </si>
  <si>
    <t>578013</t>
  </si>
  <si>
    <t>520033473</t>
  </si>
  <si>
    <t>ארד*</t>
  </si>
  <si>
    <t>1091651</t>
  </si>
  <si>
    <t>510007800</t>
  </si>
  <si>
    <t>אלקטרוניקה ואופטיקה</t>
  </si>
  <si>
    <t>גב ים 1*</t>
  </si>
  <si>
    <t>759019</t>
  </si>
  <si>
    <t>דמרי</t>
  </si>
  <si>
    <t>1090315</t>
  </si>
  <si>
    <t>511399388</t>
  </si>
  <si>
    <t>דנאל כא*</t>
  </si>
  <si>
    <t>314013</t>
  </si>
  <si>
    <t>520037565</t>
  </si>
  <si>
    <t>המלט*</t>
  </si>
  <si>
    <t>1080324</t>
  </si>
  <si>
    <t>520041575</t>
  </si>
  <si>
    <t>וואן תוכנה*</t>
  </si>
  <si>
    <t>161018</t>
  </si>
  <si>
    <t>520034695</t>
  </si>
  <si>
    <t>שרותי מידע</t>
  </si>
  <si>
    <t>חילן טק*</t>
  </si>
  <si>
    <t>1084698</t>
  </si>
  <si>
    <t>520039942</t>
  </si>
  <si>
    <t>יואל</t>
  </si>
  <si>
    <t>583013</t>
  </si>
  <si>
    <t>520033226</t>
  </si>
  <si>
    <t>ישרס</t>
  </si>
  <si>
    <t>613034</t>
  </si>
  <si>
    <t>כלל ביטוח</t>
  </si>
  <si>
    <t>224014</t>
  </si>
  <si>
    <t>520036120</t>
  </si>
  <si>
    <t>מטריקס*</t>
  </si>
  <si>
    <t>445015</t>
  </si>
  <si>
    <t>520039413</t>
  </si>
  <si>
    <t>מיטרוניקס*</t>
  </si>
  <si>
    <t>1091065</t>
  </si>
  <si>
    <t>511527202</t>
  </si>
  <si>
    <t>מנורה</t>
  </si>
  <si>
    <t>566018</t>
  </si>
  <si>
    <t>נובה</t>
  </si>
  <si>
    <t>1084557</t>
  </si>
  <si>
    <t>511812463</t>
  </si>
  <si>
    <t>נפטא*</t>
  </si>
  <si>
    <t>643015</t>
  </si>
  <si>
    <t>520020942</t>
  </si>
  <si>
    <t>סאפיינס</t>
  </si>
  <si>
    <t>1087659</t>
  </si>
  <si>
    <t>53368</t>
  </si>
  <si>
    <t>סקופ*</t>
  </si>
  <si>
    <t>288019</t>
  </si>
  <si>
    <t>520037425</t>
  </si>
  <si>
    <t>פלסאון תעשיות*</t>
  </si>
  <si>
    <t>1081603</t>
  </si>
  <si>
    <t>520042912</t>
  </si>
  <si>
    <t>קליל*</t>
  </si>
  <si>
    <t>797035</t>
  </si>
  <si>
    <t>520032442</t>
  </si>
  <si>
    <t>קמהדע</t>
  </si>
  <si>
    <t>1094119</t>
  </si>
  <si>
    <t>511524605</t>
  </si>
  <si>
    <t>ביוטכנולוגיה</t>
  </si>
  <si>
    <t>קרור 1*</t>
  </si>
  <si>
    <t>621011</t>
  </si>
  <si>
    <t>520001546</t>
  </si>
  <si>
    <t>ריט 1*</t>
  </si>
  <si>
    <t>1098920</t>
  </si>
  <si>
    <t>רמי לוי</t>
  </si>
  <si>
    <t>1104249</t>
  </si>
  <si>
    <t>513770669</t>
  </si>
  <si>
    <t>רציו יהש*</t>
  </si>
  <si>
    <t>394015</t>
  </si>
  <si>
    <t>550012777</t>
  </si>
  <si>
    <t>שיכון ובינוי*</t>
  </si>
  <si>
    <t>1081942</t>
  </si>
  <si>
    <t>שפיר הנדסה</t>
  </si>
  <si>
    <t>1133875</t>
  </si>
  <si>
    <t>תמר פטרוליום*</t>
  </si>
  <si>
    <t>1141357</t>
  </si>
  <si>
    <t>אבוגן*</t>
  </si>
  <si>
    <t>1105055</t>
  </si>
  <si>
    <t>512838723</t>
  </si>
  <si>
    <t>אוארטי*</t>
  </si>
  <si>
    <t>1086230</t>
  </si>
  <si>
    <t>513057588</t>
  </si>
  <si>
    <t>אוברסיז*</t>
  </si>
  <si>
    <t>1139617</t>
  </si>
  <si>
    <t>510490071</t>
  </si>
  <si>
    <t>אוריין*</t>
  </si>
  <si>
    <t>1103506</t>
  </si>
  <si>
    <t>511068256</t>
  </si>
  <si>
    <t>אילקס מדיקל</t>
  </si>
  <si>
    <t>1080753</t>
  </si>
  <si>
    <t>520042219</t>
  </si>
  <si>
    <t>אירונאוטיקס</t>
  </si>
  <si>
    <t>1141142</t>
  </si>
  <si>
    <t>510422249</t>
  </si>
  <si>
    <t>איתמר מדיקל*</t>
  </si>
  <si>
    <t>1102458</t>
  </si>
  <si>
    <t>512434218</t>
  </si>
  <si>
    <t>מכשור רפואי</t>
  </si>
  <si>
    <t>אלוט תקשורת*</t>
  </si>
  <si>
    <t>1099654</t>
  </si>
  <si>
    <t>512394776</t>
  </si>
  <si>
    <t>אלספק*</t>
  </si>
  <si>
    <t>1090364</t>
  </si>
  <si>
    <t>511297541</t>
  </si>
  <si>
    <t>אלרון</t>
  </si>
  <si>
    <t>749077</t>
  </si>
  <si>
    <t>520028036</t>
  </si>
  <si>
    <t>אמיליה פיתוח</t>
  </si>
  <si>
    <t>589010</t>
  </si>
  <si>
    <t>520014846</t>
  </si>
  <si>
    <t>אמנת*</t>
  </si>
  <si>
    <t>654012</t>
  </si>
  <si>
    <t>520040833</t>
  </si>
  <si>
    <t>אפריקה תעשיות*</t>
  </si>
  <si>
    <t>800011</t>
  </si>
  <si>
    <t>520026618</t>
  </si>
  <si>
    <t>אקסלנז*</t>
  </si>
  <si>
    <t>1104868</t>
  </si>
  <si>
    <t>513821504</t>
  </si>
  <si>
    <t>בריל*</t>
  </si>
  <si>
    <t>399014</t>
  </si>
  <si>
    <t>520038647</t>
  </si>
  <si>
    <t>ברנמילר*</t>
  </si>
  <si>
    <t>1141530</t>
  </si>
  <si>
    <t>514720374</t>
  </si>
  <si>
    <t>גולן פלסטיק*</t>
  </si>
  <si>
    <t>1091933</t>
  </si>
  <si>
    <t>513029975</t>
  </si>
  <si>
    <t>גניגר*</t>
  </si>
  <si>
    <t>1095892</t>
  </si>
  <si>
    <t>512416991</t>
  </si>
  <si>
    <t>דלק תמלוגים*</t>
  </si>
  <si>
    <t>1129493</t>
  </si>
  <si>
    <t>514837111</t>
  </si>
  <si>
    <t>זנלכל*</t>
  </si>
  <si>
    <t>130013</t>
  </si>
  <si>
    <t>520034208</t>
  </si>
  <si>
    <t>חד*</t>
  </si>
  <si>
    <t>351015</t>
  </si>
  <si>
    <t>520038449</t>
  </si>
  <si>
    <t>כלל ביוטכנולוגיות בעמ</t>
  </si>
  <si>
    <t>1104280</t>
  </si>
  <si>
    <t>511898835</t>
  </si>
  <si>
    <t>לודן*</t>
  </si>
  <si>
    <t>1081439</t>
  </si>
  <si>
    <t>520043381</t>
  </si>
  <si>
    <t>לוינשטין*</t>
  </si>
  <si>
    <t>573014</t>
  </si>
  <si>
    <t>520033424</t>
  </si>
  <si>
    <t>מדטכניקה*</t>
  </si>
  <si>
    <t>253013</t>
  </si>
  <si>
    <t>520036195</t>
  </si>
  <si>
    <t>מנדלסון תשתיות ותעשיות בעמ*</t>
  </si>
  <si>
    <t>1129444</t>
  </si>
  <si>
    <t>513660373</t>
  </si>
  <si>
    <t>משביר לצרכן</t>
  </si>
  <si>
    <t>1104959</t>
  </si>
  <si>
    <t>513389270</t>
  </si>
  <si>
    <t>נובולוג</t>
  </si>
  <si>
    <t>1140151</t>
  </si>
  <si>
    <t>510475312</t>
  </si>
  <si>
    <t>על בד*</t>
  </si>
  <si>
    <t>625012</t>
  </si>
  <si>
    <t>520040205</t>
  </si>
  <si>
    <t>פלאזה סנטרס</t>
  </si>
  <si>
    <t>1109917</t>
  </si>
  <si>
    <t>33248324</t>
  </si>
  <si>
    <t>פלסטופיל*</t>
  </si>
  <si>
    <t>1092840</t>
  </si>
  <si>
    <t>513681247</t>
  </si>
  <si>
    <t>פלרם*</t>
  </si>
  <si>
    <t>644013</t>
  </si>
  <si>
    <t>520039843</t>
  </si>
  <si>
    <t>פנינסולה*</t>
  </si>
  <si>
    <t>333013</t>
  </si>
  <si>
    <t>520033713</t>
  </si>
  <si>
    <t>שרותים פיננסים</t>
  </si>
  <si>
    <t>קו מנחה*</t>
  </si>
  <si>
    <t>271015</t>
  </si>
  <si>
    <t>520036997</t>
  </si>
  <si>
    <t>קסטרו</t>
  </si>
  <si>
    <t>280016</t>
  </si>
  <si>
    <t>520037649</t>
  </si>
  <si>
    <t>רבל אי.סי.אס בעמ*</t>
  </si>
  <si>
    <t>1103878</t>
  </si>
  <si>
    <t>513506329</t>
  </si>
  <si>
    <t>רדהיל</t>
  </si>
  <si>
    <t>1122381</t>
  </si>
  <si>
    <t>514304005</t>
  </si>
  <si>
    <t>רם און*</t>
  </si>
  <si>
    <t>1090943</t>
  </si>
  <si>
    <t>512776964</t>
  </si>
  <si>
    <t>תדיר גן</t>
  </si>
  <si>
    <t>1090141</t>
  </si>
  <si>
    <t>511870891</t>
  </si>
  <si>
    <t>ALLOT COMMUNICATIONS LTD*</t>
  </si>
  <si>
    <t>IL0010996549</t>
  </si>
  <si>
    <t>NASDAQ</t>
  </si>
  <si>
    <t>בלומברג</t>
  </si>
  <si>
    <t>AMDOCS LTD</t>
  </si>
  <si>
    <t>GB0022569080</t>
  </si>
  <si>
    <t>NYSE</t>
  </si>
  <si>
    <t>511251217</t>
  </si>
  <si>
    <t>Software &amp; Services</t>
  </si>
  <si>
    <t>CHECK POINT SOFTWARE TECH</t>
  </si>
  <si>
    <t>IL0010824113</t>
  </si>
  <si>
    <t>520042821</t>
  </si>
  <si>
    <t>CYBERARK SOFTWARE</t>
  </si>
  <si>
    <t>IL0011334468</t>
  </si>
  <si>
    <t>INTEC PHARMA LTD</t>
  </si>
  <si>
    <t>IL0011177958</t>
  </si>
  <si>
    <t>513022780</t>
  </si>
  <si>
    <t>ITURAN LOCATION AND CONTROL</t>
  </si>
  <si>
    <t>IL0010818685</t>
  </si>
  <si>
    <t>520043811</t>
  </si>
  <si>
    <t>KAMADA LTD</t>
  </si>
  <si>
    <t>IL0010941198</t>
  </si>
  <si>
    <t>KORNIT DIGITAL LTD</t>
  </si>
  <si>
    <t>IL0011216723</t>
  </si>
  <si>
    <t>513195420</t>
  </si>
  <si>
    <t>MediWound Ltd*</t>
  </si>
  <si>
    <t>IL0011316309</t>
  </si>
  <si>
    <t>512894940</t>
  </si>
  <si>
    <t>HEALTH CARE</t>
  </si>
  <si>
    <t>MELLANOX TECHNOLOGIES LTD</t>
  </si>
  <si>
    <t>IL0011017329</t>
  </si>
  <si>
    <t>512763285</t>
  </si>
  <si>
    <t>NICE</t>
  </si>
  <si>
    <t>US6536561086</t>
  </si>
  <si>
    <t>NOVA MEASURING INSTRUMENTS</t>
  </si>
  <si>
    <t>IL0010845571</t>
  </si>
  <si>
    <t>ORMAT TECHNOLOGIES INC*</t>
  </si>
  <si>
    <t>US6866881021</t>
  </si>
  <si>
    <t>PARTNER COMMUNICATIONS ADR</t>
  </si>
  <si>
    <t>US70211M1099</t>
  </si>
  <si>
    <t>PERRIGO CO</t>
  </si>
  <si>
    <t>IE00BGH1M568</t>
  </si>
  <si>
    <t>PLAZA CENTERS NV</t>
  </si>
  <si>
    <t>NL0011882741</t>
  </si>
  <si>
    <t>REDHILL BIOPHARMA LTD ADR</t>
  </si>
  <si>
    <t>US7574681034</t>
  </si>
  <si>
    <t>SAPIENS INTERNATIONAL CORP</t>
  </si>
  <si>
    <t>KYG7T16G1039</t>
  </si>
  <si>
    <t>SOLAREDGE TECHNOLOGIES</t>
  </si>
  <si>
    <t>US83417M1045</t>
  </si>
  <si>
    <t>513865329</t>
  </si>
  <si>
    <t>Semiconductors &amp; Semiconductor</t>
  </si>
  <si>
    <t>TEVA PHARMACEUTICAL SP ADR</t>
  </si>
  <si>
    <t>US8816242098</t>
  </si>
  <si>
    <t>TOWER SEMICONDUCTOR LTD</t>
  </si>
  <si>
    <t>IL0010823792</t>
  </si>
  <si>
    <t>VERINT SYSTEMS</t>
  </si>
  <si>
    <t>US92343X1000</t>
  </si>
  <si>
    <t>512704867</t>
  </si>
  <si>
    <t>WIX.COM LTD</t>
  </si>
  <si>
    <t>IL0011301780</t>
  </si>
  <si>
    <t>513881177</t>
  </si>
  <si>
    <t>ENERGEAN OIL &amp; GAS</t>
  </si>
  <si>
    <t>GB00BG12Y042</t>
  </si>
  <si>
    <t>ENERGY</t>
  </si>
  <si>
    <t>MYLAN</t>
  </si>
  <si>
    <t>NL0011031208</t>
  </si>
  <si>
    <t>Pharmaceuticals&amp; Biotechnology</t>
  </si>
  <si>
    <t>PALO ALTO NETWORKS</t>
  </si>
  <si>
    <t>US6974351057</t>
  </si>
  <si>
    <t>Technology Hardware &amp; Equipment</t>
  </si>
  <si>
    <t>VARONIS SYSTEMS</t>
  </si>
  <si>
    <t>US9222801022</t>
  </si>
  <si>
    <t>פסגות ETF תא צמיחה</t>
  </si>
  <si>
    <t>1148782</t>
  </si>
  <si>
    <t>513464289</t>
  </si>
  <si>
    <t>מניות</t>
  </si>
  <si>
    <t>קסם תא 35</t>
  </si>
  <si>
    <t>1146570</t>
  </si>
  <si>
    <t>520041989</t>
  </si>
  <si>
    <t>תכלית תא 35</t>
  </si>
  <si>
    <t>1143700</t>
  </si>
  <si>
    <t>513540310</t>
  </si>
  <si>
    <t>הראל סל תלבונד 20</t>
  </si>
  <si>
    <t>1150440</t>
  </si>
  <si>
    <t>514103811</t>
  </si>
  <si>
    <t>אג"ח</t>
  </si>
  <si>
    <t>הראל סל תלבונד 40</t>
  </si>
  <si>
    <t>1150499</t>
  </si>
  <si>
    <t>הראל סל תלבונד 60</t>
  </si>
  <si>
    <t>1150473</t>
  </si>
  <si>
    <t>הראל סל תלבונד שקלי</t>
  </si>
  <si>
    <t>1150523</t>
  </si>
  <si>
    <t>פסגות ETF תל בונד 60</t>
  </si>
  <si>
    <t>1148006</t>
  </si>
  <si>
    <t>פסגות ETF תלבונד 20</t>
  </si>
  <si>
    <t>1147958</t>
  </si>
  <si>
    <t>פסגות ETF תלבונד 40</t>
  </si>
  <si>
    <t>1147974</t>
  </si>
  <si>
    <t>פסגות ETF תלבונד שקלי</t>
  </si>
  <si>
    <t>1148261</t>
  </si>
  <si>
    <t>קסם ETF תלבונד 20</t>
  </si>
  <si>
    <t>1145960</t>
  </si>
  <si>
    <t>קסם ETF תלבונד 40</t>
  </si>
  <si>
    <t>1146216</t>
  </si>
  <si>
    <t>קסם ETF תלבונד 60</t>
  </si>
  <si>
    <t>1146232</t>
  </si>
  <si>
    <t>קסם ETF תלבונד שקלי</t>
  </si>
  <si>
    <t>1146414</t>
  </si>
  <si>
    <t>תכלית סל תלבונד 20</t>
  </si>
  <si>
    <t>1143791</t>
  </si>
  <si>
    <t>תכלית סל תלבונד 40</t>
  </si>
  <si>
    <t>1145093</t>
  </si>
  <si>
    <t>תכלית סל תלבונד 60</t>
  </si>
  <si>
    <t>1145101</t>
  </si>
  <si>
    <t>תכלית סל תלבונד שקלי</t>
  </si>
  <si>
    <t>1145184</t>
  </si>
  <si>
    <t>DAIWA ETF TOPIX</t>
  </si>
  <si>
    <t>JP3027620008</t>
  </si>
  <si>
    <t>HORIZONS S&amp;P/TSX 60 INDEX</t>
  </si>
  <si>
    <t>CA44049A1241</t>
  </si>
  <si>
    <t>ISHARES CRNCY HEDGD MSCI EM</t>
  </si>
  <si>
    <t>US46434G5099</t>
  </si>
  <si>
    <t>ISHARES CURR HEDGED MSCI JAPAN</t>
  </si>
  <si>
    <t>US46434V8862</t>
  </si>
  <si>
    <t>LYXOR ETF S&amp;P 500</t>
  </si>
  <si>
    <t>LU0496786657</t>
  </si>
  <si>
    <t>SOURCE S&amp;P 500 UCITS ETF</t>
  </si>
  <si>
    <t>IE00B3YCGJ38</t>
  </si>
  <si>
    <t>SOURCE STOXX EUROPE 600</t>
  </si>
  <si>
    <t>IE00B60SWW18</t>
  </si>
  <si>
    <t>VANGUARD AUST SHARES IDX ETF</t>
  </si>
  <si>
    <t>AU000000VAS1</t>
  </si>
  <si>
    <t>Vanguard MSCI emerging markets</t>
  </si>
  <si>
    <t>US9220428588</t>
  </si>
  <si>
    <t>VANGUARD S&amp;P 500 UCITS ETF</t>
  </si>
  <si>
    <t>IE00B3XXRP09</t>
  </si>
  <si>
    <t>XTRACKERS MSCI EUROPE HEDGED E</t>
  </si>
  <si>
    <t>US2330518539</t>
  </si>
  <si>
    <t>AMUNDI ETF EUR HY LIQ BD IBX</t>
  </si>
  <si>
    <t>LU1681040496</t>
  </si>
  <si>
    <t>DB X TR II TRX CROSSOVER 5 Y</t>
  </si>
  <si>
    <t>LU0290359032</t>
  </si>
  <si>
    <t>ISHARES JP MORGAN USD EM CORP</t>
  </si>
  <si>
    <t>IE00B6TLBW47</t>
  </si>
  <si>
    <t>ISHARES MARKIT IBOXX $ HIGH</t>
  </si>
  <si>
    <t>IE00B4PY7Y77</t>
  </si>
  <si>
    <t>ISHARES USD CORP BND</t>
  </si>
  <si>
    <t>IE0032895942</t>
  </si>
  <si>
    <t>SPDR BARCLAYS CAPITAL HIGH</t>
  </si>
  <si>
    <t>US78464A4177</t>
  </si>
  <si>
    <t>SPDR EMERGING MKTS LOCAL BD</t>
  </si>
  <si>
    <t>IE00B4613386</t>
  </si>
  <si>
    <t>SPDR PORTFOLIO INTERMEDIATE</t>
  </si>
  <si>
    <t>US78464A3757</t>
  </si>
  <si>
    <t>VANGUARD S.T CORP BOND</t>
  </si>
  <si>
    <t>US92206C4096</t>
  </si>
  <si>
    <t>UBS LUX BD USD</t>
  </si>
  <si>
    <t>LU0396367608</t>
  </si>
  <si>
    <t>BBB+</t>
  </si>
  <si>
    <t>S&amp;P</t>
  </si>
  <si>
    <t>NOMURA US HIGH YLD BD I USD</t>
  </si>
  <si>
    <t>IE00B3RW8498</t>
  </si>
  <si>
    <t>B</t>
  </si>
  <si>
    <t>כתבי אופציה בישראל</t>
  </si>
  <si>
    <t>איתמר אופציה 4</t>
  </si>
  <si>
    <t>1137017</t>
  </si>
  <si>
    <t>ברנמילר אפ 1*</t>
  </si>
  <si>
    <t>1143494</t>
  </si>
  <si>
    <t>אלה פקדונות אגח ב</t>
  </si>
  <si>
    <t>1142215</t>
  </si>
  <si>
    <t>אשראי</t>
  </si>
  <si>
    <t>מקורות אג סדרה 6 ל.ס 4.9%</t>
  </si>
  <si>
    <t>1100908</t>
  </si>
  <si>
    <t>מרווח הוגן</t>
  </si>
  <si>
    <t>520010869</t>
  </si>
  <si>
    <t>מקורות אגח 8 רמ</t>
  </si>
  <si>
    <t>1124346</t>
  </si>
  <si>
    <t>רפאל אגח ג רצף מוסדי</t>
  </si>
  <si>
    <t>1140276</t>
  </si>
  <si>
    <t>520042185</t>
  </si>
  <si>
    <t>חשמל צמוד 2020   אגח ל.ס</t>
  </si>
  <si>
    <t>6000111</t>
  </si>
  <si>
    <t>נתיבי גז  סדרה א ל.ס 5.6%</t>
  </si>
  <si>
    <t>1103084</t>
  </si>
  <si>
    <t>513436394</t>
  </si>
  <si>
    <t>אגח ל.ס חשמל 2022</t>
  </si>
  <si>
    <t>6000129</t>
  </si>
  <si>
    <t>רפאל אגח ה רצף מוסדי</t>
  </si>
  <si>
    <t>1140292</t>
  </si>
  <si>
    <t>מתמ אגח א'  רמ</t>
  </si>
  <si>
    <t>1138999</t>
  </si>
  <si>
    <t>510687403</t>
  </si>
  <si>
    <t>גב ים נגב אגח א</t>
  </si>
  <si>
    <t>1151141</t>
  </si>
  <si>
    <t>514189596</t>
  </si>
  <si>
    <t>אורמת אגח 2*</t>
  </si>
  <si>
    <t>1139161</t>
  </si>
  <si>
    <t>₪ / מט"ח</t>
  </si>
  <si>
    <t>פורוורד ש"ח-מט"ח</t>
  </si>
  <si>
    <t>10000296</t>
  </si>
  <si>
    <t>ל.ר.</t>
  </si>
  <si>
    <t>10000333</t>
  </si>
  <si>
    <t>10000339</t>
  </si>
  <si>
    <t>10000377</t>
  </si>
  <si>
    <t>10000287</t>
  </si>
  <si>
    <t>10000371</t>
  </si>
  <si>
    <t>10000350</t>
  </si>
  <si>
    <t>10000283</t>
  </si>
  <si>
    <t>10000343</t>
  </si>
  <si>
    <t>10000383</t>
  </si>
  <si>
    <t>10000384</t>
  </si>
  <si>
    <t>10000389</t>
  </si>
  <si>
    <t>10000392</t>
  </si>
  <si>
    <t>10000393</t>
  </si>
  <si>
    <t>10000397</t>
  </si>
  <si>
    <t>10000399</t>
  </si>
  <si>
    <t>10000401</t>
  </si>
  <si>
    <t>פורוורד מט"ח-מט"ח</t>
  </si>
  <si>
    <t>10000357</t>
  </si>
  <si>
    <t>10000360</t>
  </si>
  <si>
    <t>10000366</t>
  </si>
  <si>
    <t>10000375</t>
  </si>
  <si>
    <t>10000373</t>
  </si>
  <si>
    <t>10000391</t>
  </si>
  <si>
    <t>496761</t>
  </si>
  <si>
    <t/>
  </si>
  <si>
    <t>פרנק שווצרי</t>
  </si>
  <si>
    <t>דולר ניו-זילנד</t>
  </si>
  <si>
    <t>כתר נורבגי</t>
  </si>
  <si>
    <t>רובל רוסי</t>
  </si>
  <si>
    <t>בנק הפועלים בע"מ</t>
  </si>
  <si>
    <t>30012000</t>
  </si>
  <si>
    <t>בנק לאומי לישראל בע"מ</t>
  </si>
  <si>
    <t>34110000</t>
  </si>
  <si>
    <t>30110000</t>
  </si>
  <si>
    <t>בנק מזרחי טפחות בע"מ</t>
  </si>
  <si>
    <t>30120000</t>
  </si>
  <si>
    <t>בנק דיסקונט לישראל בע"מ</t>
  </si>
  <si>
    <t>30011000</t>
  </si>
  <si>
    <t>30312000</t>
  </si>
  <si>
    <t>34010000</t>
  </si>
  <si>
    <t>32010000</t>
  </si>
  <si>
    <t>30210000</t>
  </si>
  <si>
    <t>30310000</t>
  </si>
  <si>
    <t>31710000</t>
  </si>
  <si>
    <t>31110000</t>
  </si>
  <si>
    <t>31210000</t>
  </si>
  <si>
    <t>34020000</t>
  </si>
  <si>
    <t>30311000</t>
  </si>
  <si>
    <t>NR</t>
  </si>
  <si>
    <t>לא</t>
  </si>
  <si>
    <t>AA</t>
  </si>
  <si>
    <t>דירוג פנימי</t>
  </si>
  <si>
    <t>כן</t>
  </si>
  <si>
    <t>A+</t>
  </si>
  <si>
    <t>A</t>
  </si>
  <si>
    <t>AA-</t>
  </si>
  <si>
    <t>קרדן אן.וי אגח ב חש 2/18</t>
  </si>
  <si>
    <t>1143270</t>
  </si>
  <si>
    <t>סה"כ יתרות התחייבות להשקעה</t>
  </si>
  <si>
    <t>גורם 111</t>
  </si>
  <si>
    <t>גורם 98</t>
  </si>
  <si>
    <t>גורם 105</t>
  </si>
  <si>
    <t>גורם 113</t>
  </si>
  <si>
    <t>גורם 104</t>
  </si>
  <si>
    <t>פורוורד ריבית</t>
  </si>
  <si>
    <t>מובטחות משכנתא- גורם 01</t>
  </si>
  <si>
    <t>בבטחונות אחרים - גורם 114</t>
  </si>
  <si>
    <t>בבטחונות אחרים - גורם 111</t>
  </si>
  <si>
    <t>בבטחונות אחרים - גורם 96</t>
  </si>
  <si>
    <t>בבטחונות אחרים - גורם 98*</t>
  </si>
  <si>
    <t>בבטחונות אחרים - גורם 104</t>
  </si>
  <si>
    <t>בבטחונות אחרים - גורם 115*</t>
  </si>
  <si>
    <t>בבטחונות אחרים-גורם 105</t>
  </si>
  <si>
    <t>בבטחונות אחרים - גורם 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</si>
</sst>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  <numFmt numFmtId="167" formatCode="#,##0.00%"/>
    <numFmt numFmtId="168" formatCode="#,##0.0000"/>
    <numFmt numFmtId="169" formatCode="0.0000"/>
  </numFmts>
  <fonts count="32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b/>
      <sz val="12"/>
      <name val="David"/>
      <family val="2"/>
      <charset val="177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"/>
      <family val="2"/>
    </font>
    <font>
      <b/>
      <sz val="11"/>
      <color rgb="FF000000"/>
      <name val="Arial"/>
      <family val="2"/>
      <charset val="177"/>
    </font>
    <font>
      <sz val="11"/>
      <color rgb="FF000000"/>
      <name val="Arial"/>
      <family val="2"/>
      <charset val="177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sz val="1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/>
      <bottom style="thin">
        <color rgb="FF95B3D7"/>
      </bottom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</borders>
  <cellStyleXfs count="16">
    <xf numFmtId="0" fontId="0" fillId="0" borderId="0"/>
    <xf numFmtId="164" fontId="24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25" fillId="0" borderId="0" applyNumberFormat="0" applyFill="0" applyBorder="0" applyAlignment="0" applyProtection="0">
      <alignment vertical="top"/>
      <protection locked="0"/>
    </xf>
    <xf numFmtId="0" fontId="24" fillId="0" borderId="0"/>
    <xf numFmtId="0" fontId="16" fillId="0" borderId="0"/>
    <xf numFmtId="0" fontId="24" fillId="0" borderId="0"/>
    <xf numFmtId="0" fontId="1" fillId="0" borderId="0"/>
    <xf numFmtId="9" fontId="24" fillId="0" borderId="0" applyFont="0" applyFill="0" applyBorder="0" applyAlignment="0" applyProtection="0"/>
    <xf numFmtId="166" fontId="12" fillId="0" borderId="0" applyFill="0" applyBorder="0" applyProtection="0">
      <alignment horizontal="right"/>
    </xf>
    <xf numFmtId="166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0" fontId="1" fillId="0" borderId="0"/>
    <xf numFmtId="164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70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0" applyFont="1" applyAlignment="1">
      <alignment horizontal="center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49" fontId="5" fillId="2" borderId="2" xfId="0" applyNumberFormat="1" applyFont="1" applyFill="1" applyBorder="1" applyAlignment="1">
      <alignment horizontal="center" wrapText="1"/>
    </xf>
    <xf numFmtId="49" fontId="5" fillId="2" borderId="3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49" fontId="5" fillId="2" borderId="3" xfId="7" applyNumberFormat="1" applyFont="1" applyFill="1" applyBorder="1" applyAlignment="1">
      <alignment horizontal="center" wrapText="1"/>
    </xf>
    <xf numFmtId="0" fontId="14" fillId="2" borderId="1" xfId="7" applyNumberFormat="1" applyFont="1" applyFill="1" applyBorder="1" applyAlignment="1">
      <alignment horizontal="right" vertical="center" wrapText="1" indent="1"/>
    </xf>
    <xf numFmtId="49" fontId="14" fillId="2" borderId="1" xfId="7" applyNumberFormat="1" applyFont="1" applyFill="1" applyBorder="1" applyAlignment="1">
      <alignment horizontal="right" vertical="center" wrapText="1" indent="3" readingOrder="2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0" fontId="9" fillId="0" borderId="6" xfId="7" applyFont="1" applyBorder="1" applyAlignment="1">
      <alignment horizontal="center"/>
    </xf>
    <xf numFmtId="49" fontId="14" fillId="2" borderId="7" xfId="7" applyNumberFormat="1" applyFont="1" applyFill="1" applyBorder="1" applyAlignment="1">
      <alignment horizontal="center" vertical="center" wrapText="1" readingOrder="2"/>
    </xf>
    <xf numFmtId="0" fontId="5" fillId="2" borderId="8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center" vertical="center" wrapText="1"/>
    </xf>
    <xf numFmtId="49" fontId="5" fillId="2" borderId="7" xfId="0" applyNumberFormat="1" applyFont="1" applyFill="1" applyBorder="1" applyAlignment="1">
      <alignment horizontal="center" wrapText="1"/>
    </xf>
    <xf numFmtId="0" fontId="17" fillId="2" borderId="2" xfId="0" applyFont="1" applyFill="1" applyBorder="1" applyAlignment="1">
      <alignment horizontal="center" vertical="center" wrapText="1"/>
    </xf>
    <xf numFmtId="49" fontId="17" fillId="2" borderId="2" xfId="0" applyNumberFormat="1" applyFont="1" applyFill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9" fillId="0" borderId="0" xfId="11" applyFont="1" applyFill="1" applyBorder="1" applyAlignment="1" applyProtection="1">
      <alignment horizontal="center" readingOrder="2"/>
    </xf>
    <xf numFmtId="49" fontId="5" fillId="2" borderId="6" xfId="0" applyNumberFormat="1" applyFont="1" applyFill="1" applyBorder="1" applyAlignment="1">
      <alignment horizontal="center" wrapText="1"/>
    </xf>
    <xf numFmtId="0" fontId="5" fillId="2" borderId="0" xfId="0" applyFont="1" applyFill="1" applyBorder="1" applyAlignment="1">
      <alignment horizontal="center" vertical="center" wrapText="1"/>
    </xf>
    <xf numFmtId="0" fontId="20" fillId="3" borderId="9" xfId="0" applyFont="1" applyFill="1" applyBorder="1" applyAlignment="1">
      <alignment horizontal="right" vertical="center" wrapText="1" indent="2" readingOrder="2"/>
    </xf>
    <xf numFmtId="0" fontId="22" fillId="3" borderId="0" xfId="0" applyFont="1" applyFill="1" applyAlignment="1">
      <alignment horizontal="right" indent="2" readingOrder="2"/>
    </xf>
    <xf numFmtId="3" fontId="5" fillId="4" borderId="2" xfId="0" applyNumberFormat="1" applyFont="1" applyFill="1" applyBorder="1" applyAlignment="1">
      <alignment horizontal="center" vertical="center" wrapText="1"/>
    </xf>
    <xf numFmtId="3" fontId="5" fillId="4" borderId="0" xfId="0" applyNumberFormat="1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6" fillId="5" borderId="0" xfId="0" applyFont="1" applyFill="1"/>
    <xf numFmtId="0" fontId="21" fillId="6" borderId="0" xfId="0" applyFont="1" applyFill="1" applyAlignment="1">
      <alignment horizontal="center"/>
    </xf>
    <xf numFmtId="0" fontId="2" fillId="0" borderId="0" xfId="11" applyFill="1" applyBorder="1" applyAlignment="1" applyProtection="1">
      <alignment horizontal="center" readingOrder="2"/>
    </xf>
    <xf numFmtId="0" fontId="14" fillId="2" borderId="5" xfId="7" applyNumberFormat="1" applyFont="1" applyFill="1" applyBorder="1" applyAlignment="1">
      <alignment horizontal="right" vertical="center" wrapText="1" indent="1"/>
    </xf>
    <xf numFmtId="0" fontId="23" fillId="0" borderId="0" xfId="7" applyFont="1" applyAlignment="1">
      <alignment horizontal="right"/>
    </xf>
    <xf numFmtId="0" fontId="9" fillId="2" borderId="10" xfId="0" applyFont="1" applyFill="1" applyBorder="1" applyAlignment="1">
      <alignment horizontal="center" vertical="center" wrapText="1"/>
    </xf>
    <xf numFmtId="49" fontId="5" fillId="2" borderId="12" xfId="0" applyNumberFormat="1" applyFont="1" applyFill="1" applyBorder="1" applyAlignment="1">
      <alignment horizontal="center" wrapText="1"/>
    </xf>
    <xf numFmtId="49" fontId="14" fillId="2" borderId="13" xfId="7" applyNumberFormat="1" applyFont="1" applyFill="1" applyBorder="1" applyAlignment="1">
      <alignment horizontal="center" vertical="center" wrapText="1" readingOrder="2"/>
    </xf>
    <xf numFmtId="3" fontId="5" fillId="2" borderId="14" xfId="0" applyNumberFormat="1" applyFont="1" applyFill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center" vertical="center" wrapText="1"/>
    </xf>
    <xf numFmtId="3" fontId="5" fillId="2" borderId="11" xfId="0" applyNumberFormat="1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5" fillId="2" borderId="15" xfId="0" applyFont="1" applyFill="1" applyBorder="1" applyAlignment="1">
      <alignment horizontal="center" vertical="center" wrapText="1"/>
    </xf>
    <xf numFmtId="0" fontId="5" fillId="2" borderId="16" xfId="0" applyFont="1" applyFill="1" applyBorder="1" applyAlignment="1">
      <alignment horizontal="center" vertical="center" wrapText="1"/>
    </xf>
    <xf numFmtId="0" fontId="9" fillId="0" borderId="0" xfId="7" applyFont="1" applyBorder="1" applyAlignment="1">
      <alignment horizontal="center"/>
    </xf>
    <xf numFmtId="49" fontId="14" fillId="2" borderId="5" xfId="7" applyNumberFormat="1" applyFont="1" applyFill="1" applyBorder="1" applyAlignment="1">
      <alignment horizontal="right" vertical="center" wrapText="1" readingOrder="2"/>
    </xf>
    <xf numFmtId="0" fontId="14" fillId="2" borderId="1" xfId="7" applyNumberFormat="1" applyFont="1" applyFill="1" applyBorder="1" applyAlignment="1">
      <alignment horizontal="right" vertical="center" wrapText="1" readingOrder="2"/>
    </xf>
    <xf numFmtId="0" fontId="14" fillId="2" borderId="5" xfId="7" applyNumberFormat="1" applyFont="1" applyFill="1" applyBorder="1" applyAlignment="1">
      <alignment horizontal="right" vertical="center" wrapText="1" indent="1" readingOrder="2"/>
    </xf>
    <xf numFmtId="0" fontId="9" fillId="2" borderId="26" xfId="0" applyFont="1" applyFill="1" applyBorder="1" applyAlignment="1">
      <alignment horizontal="center" vertical="center" wrapText="1"/>
    </xf>
    <xf numFmtId="3" fontId="5" fillId="7" borderId="2" xfId="0" applyNumberFormat="1" applyFont="1" applyFill="1" applyBorder="1" applyAlignment="1">
      <alignment horizontal="center" vertical="center" wrapText="1"/>
    </xf>
    <xf numFmtId="3" fontId="5" fillId="7" borderId="3" xfId="0" applyNumberFormat="1" applyFont="1" applyFill="1" applyBorder="1" applyAlignment="1">
      <alignment horizontal="center" vertical="center" wrapText="1"/>
    </xf>
    <xf numFmtId="0" fontId="9" fillId="7" borderId="8" xfId="0" applyFont="1" applyFill="1" applyBorder="1" applyAlignment="1">
      <alignment horizontal="center"/>
    </xf>
    <xf numFmtId="0" fontId="9" fillId="2" borderId="27" xfId="0" applyFont="1" applyFill="1" applyBorder="1" applyAlignment="1">
      <alignment horizontal="center" vertical="center" wrapText="1"/>
    </xf>
    <xf numFmtId="0" fontId="5" fillId="2" borderId="17" xfId="7" applyFont="1" applyFill="1" applyBorder="1" applyAlignment="1">
      <alignment horizontal="center" vertical="center" wrapText="1"/>
    </xf>
    <xf numFmtId="0" fontId="5" fillId="2" borderId="1" xfId="7" applyFont="1" applyFill="1" applyBorder="1" applyAlignment="1">
      <alignment horizontal="center" vertical="center" wrapText="1"/>
    </xf>
    <xf numFmtId="0" fontId="5" fillId="7" borderId="11" xfId="0" applyFont="1" applyFill="1" applyBorder="1" applyAlignment="1">
      <alignment horizontal="center" vertical="center" wrapText="1"/>
    </xf>
    <xf numFmtId="0" fontId="23" fillId="0" borderId="0" xfId="7" applyFont="1" applyFill="1" applyBorder="1" applyAlignment="1">
      <alignment horizontal="right"/>
    </xf>
    <xf numFmtId="0" fontId="27" fillId="0" borderId="28" xfId="0" applyFont="1" applyFill="1" applyBorder="1" applyAlignment="1">
      <alignment horizontal="right"/>
    </xf>
    <xf numFmtId="0" fontId="27" fillId="0" borderId="28" xfId="0" applyNumberFormat="1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1"/>
    </xf>
    <xf numFmtId="0" fontId="27" fillId="0" borderId="0" xfId="0" applyNumberFormat="1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2"/>
    </xf>
    <xf numFmtId="0" fontId="28" fillId="0" borderId="0" xfId="0" applyNumberFormat="1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3"/>
    </xf>
    <xf numFmtId="0" fontId="28" fillId="0" borderId="0" xfId="0" applyFont="1" applyFill="1" applyBorder="1" applyAlignment="1">
      <alignment horizontal="right" indent="4"/>
    </xf>
    <xf numFmtId="0" fontId="28" fillId="0" borderId="0" xfId="0" applyFont="1" applyFill="1" applyBorder="1" applyAlignment="1">
      <alignment horizontal="right" indent="3"/>
    </xf>
    <xf numFmtId="4" fontId="27" fillId="0" borderId="28" xfId="0" applyNumberFormat="1" applyFont="1" applyFill="1" applyBorder="1" applyAlignment="1">
      <alignment horizontal="right"/>
    </xf>
    <xf numFmtId="10" fontId="27" fillId="0" borderId="28" xfId="0" applyNumberFormat="1" applyFont="1" applyFill="1" applyBorder="1" applyAlignment="1">
      <alignment horizontal="right"/>
    </xf>
    <xf numFmtId="2" fontId="27" fillId="0" borderId="28" xfId="0" applyNumberFormat="1" applyFont="1" applyFill="1" applyBorder="1" applyAlignment="1">
      <alignment horizontal="right"/>
    </xf>
    <xf numFmtId="4" fontId="27" fillId="0" borderId="0" xfId="0" applyNumberFormat="1" applyFont="1" applyFill="1" applyBorder="1" applyAlignment="1">
      <alignment horizontal="right"/>
    </xf>
    <xf numFmtId="10" fontId="27" fillId="0" borderId="0" xfId="0" applyNumberFormat="1" applyFont="1" applyFill="1" applyBorder="1" applyAlignment="1">
      <alignment horizontal="right"/>
    </xf>
    <xf numFmtId="2" fontId="27" fillId="0" borderId="0" xfId="0" applyNumberFormat="1" applyFont="1" applyFill="1" applyBorder="1" applyAlignment="1">
      <alignment horizontal="right"/>
    </xf>
    <xf numFmtId="4" fontId="28" fillId="0" borderId="0" xfId="0" applyNumberFormat="1" applyFont="1" applyFill="1" applyBorder="1" applyAlignment="1">
      <alignment horizontal="right"/>
    </xf>
    <xf numFmtId="10" fontId="28" fillId="0" borderId="0" xfId="0" applyNumberFormat="1" applyFont="1" applyFill="1" applyBorder="1" applyAlignment="1">
      <alignment horizontal="right"/>
    </xf>
    <xf numFmtId="2" fontId="28" fillId="0" borderId="0" xfId="0" applyNumberFormat="1" applyFont="1" applyFill="1" applyBorder="1" applyAlignment="1">
      <alignment horizontal="right"/>
    </xf>
    <xf numFmtId="49" fontId="28" fillId="0" borderId="0" xfId="0" applyNumberFormat="1" applyFont="1" applyFill="1" applyBorder="1" applyAlignment="1">
      <alignment horizontal="right"/>
    </xf>
    <xf numFmtId="167" fontId="28" fillId="0" borderId="0" xfId="0" applyNumberFormat="1" applyFont="1" applyFill="1" applyBorder="1" applyAlignment="1">
      <alignment horizontal="right"/>
    </xf>
    <xf numFmtId="0" fontId="5" fillId="0" borderId="0" xfId="0" applyFont="1" applyAlignment="1">
      <alignment horizontal="right" readingOrder="2"/>
    </xf>
    <xf numFmtId="0" fontId="6" fillId="0" borderId="0" xfId="0" applyFont="1" applyAlignment="1">
      <alignment horizontal="center"/>
    </xf>
    <xf numFmtId="0" fontId="28" fillId="0" borderId="0" xfId="0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2"/>
    </xf>
    <xf numFmtId="167" fontId="27" fillId="0" borderId="28" xfId="0" applyNumberFormat="1" applyFont="1" applyFill="1" applyBorder="1" applyAlignment="1">
      <alignment horizontal="right"/>
    </xf>
    <xf numFmtId="167" fontId="27" fillId="0" borderId="0" xfId="0" applyNumberFormat="1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1"/>
    </xf>
    <xf numFmtId="168" fontId="28" fillId="0" borderId="0" xfId="0" applyNumberFormat="1" applyFont="1" applyFill="1" applyBorder="1" applyAlignment="1">
      <alignment horizontal="right"/>
    </xf>
    <xf numFmtId="0" fontId="27" fillId="0" borderId="29" xfId="0" applyFont="1" applyFill="1" applyBorder="1" applyAlignment="1">
      <alignment horizontal="right" indent="2"/>
    </xf>
    <xf numFmtId="0" fontId="28" fillId="0" borderId="29" xfId="0" applyFont="1" applyFill="1" applyBorder="1" applyAlignment="1">
      <alignment horizontal="right" indent="3"/>
    </xf>
    <xf numFmtId="0" fontId="28" fillId="0" borderId="29" xfId="0" applyFont="1" applyFill="1" applyBorder="1" applyAlignment="1">
      <alignment horizontal="right" indent="2"/>
    </xf>
    <xf numFmtId="0" fontId="28" fillId="0" borderId="30" xfId="0" applyFont="1" applyFill="1" applyBorder="1" applyAlignment="1">
      <alignment horizontal="right" indent="2"/>
    </xf>
    <xf numFmtId="0" fontId="28" fillId="0" borderId="25" xfId="0" applyNumberFormat="1" applyFont="1" applyFill="1" applyBorder="1" applyAlignment="1">
      <alignment horizontal="right"/>
    </xf>
    <xf numFmtId="14" fontId="28" fillId="0" borderId="0" xfId="0" applyNumberFormat="1" applyFont="1" applyFill="1" applyBorder="1" applyAlignment="1">
      <alignment horizontal="right"/>
    </xf>
    <xf numFmtId="2" fontId="28" fillId="0" borderId="25" xfId="0" applyNumberFormat="1" applyFont="1" applyFill="1" applyBorder="1" applyAlignment="1">
      <alignment horizontal="right"/>
    </xf>
    <xf numFmtId="10" fontId="28" fillId="0" borderId="25" xfId="0" applyNumberFormat="1" applyFont="1" applyFill="1" applyBorder="1" applyAlignment="1">
      <alignment horizontal="right"/>
    </xf>
    <xf numFmtId="4" fontId="28" fillId="0" borderId="25" xfId="0" applyNumberFormat="1" applyFont="1" applyFill="1" applyBorder="1" applyAlignment="1">
      <alignment horizontal="right"/>
    </xf>
    <xf numFmtId="0" fontId="6" fillId="0" borderId="0" xfId="0" applyFont="1" applyAlignment="1">
      <alignment horizontal="right"/>
    </xf>
    <xf numFmtId="164" fontId="5" fillId="0" borderId="31" xfId="13" applyFont="1" applyBorder="1" applyAlignment="1">
      <alignment horizontal="right"/>
    </xf>
    <xf numFmtId="2" fontId="5" fillId="0" borderId="31" xfId="7" applyNumberFormat="1" applyFont="1" applyBorder="1" applyAlignment="1">
      <alignment horizontal="right"/>
    </xf>
    <xf numFmtId="169" fontId="5" fillId="0" borderId="31" xfId="7" applyNumberFormat="1" applyFont="1" applyBorder="1" applyAlignment="1">
      <alignment horizontal="center"/>
    </xf>
    <xf numFmtId="0" fontId="30" fillId="0" borderId="0" xfId="0" applyFont="1" applyFill="1" applyBorder="1" applyAlignment="1">
      <alignment horizontal="right"/>
    </xf>
    <xf numFmtId="0" fontId="30" fillId="0" borderId="0" xfId="0" applyNumberFormat="1" applyFont="1" applyFill="1" applyBorder="1" applyAlignment="1">
      <alignment horizontal="right"/>
    </xf>
    <xf numFmtId="4" fontId="30" fillId="0" borderId="0" xfId="0" applyNumberFormat="1" applyFont="1" applyFill="1" applyBorder="1" applyAlignment="1">
      <alignment horizontal="right"/>
    </xf>
    <xf numFmtId="10" fontId="30" fillId="0" borderId="0" xfId="0" applyNumberFormat="1" applyFont="1" applyFill="1" applyBorder="1" applyAlignment="1">
      <alignment horizontal="right"/>
    </xf>
    <xf numFmtId="0" fontId="30" fillId="0" borderId="0" xfId="0" applyFont="1" applyFill="1" applyBorder="1" applyAlignment="1">
      <alignment horizontal="right" indent="1"/>
    </xf>
    <xf numFmtId="0" fontId="30" fillId="0" borderId="0" xfId="0" applyFont="1" applyFill="1" applyBorder="1" applyAlignment="1">
      <alignment horizontal="right" indent="2"/>
    </xf>
    <xf numFmtId="2" fontId="30" fillId="0" borderId="0" xfId="0" applyNumberFormat="1" applyFont="1" applyFill="1" applyBorder="1" applyAlignment="1">
      <alignment horizontal="right"/>
    </xf>
    <xf numFmtId="0" fontId="27" fillId="0" borderId="0" xfId="0" applyFont="1" applyFill="1" applyBorder="1" applyAlignment="1">
      <alignment horizontal="right"/>
    </xf>
    <xf numFmtId="167" fontId="30" fillId="0" borderId="0" xfId="0" applyNumberFormat="1" applyFont="1" applyFill="1" applyBorder="1" applyAlignment="1">
      <alignment horizontal="right"/>
    </xf>
    <xf numFmtId="0" fontId="27" fillId="0" borderId="29" xfId="0" applyFont="1" applyFill="1" applyBorder="1" applyAlignment="1">
      <alignment horizontal="right"/>
    </xf>
    <xf numFmtId="0" fontId="27" fillId="0" borderId="29" xfId="0" applyFont="1" applyFill="1" applyBorder="1" applyAlignment="1">
      <alignment horizontal="right" indent="1"/>
    </xf>
    <xf numFmtId="0" fontId="5" fillId="0" borderId="22" xfId="0" applyFont="1" applyFill="1" applyBorder="1" applyAlignment="1">
      <alignment horizontal="right"/>
    </xf>
    <xf numFmtId="0" fontId="5" fillId="0" borderId="32" xfId="0" applyFont="1" applyFill="1" applyBorder="1" applyAlignment="1">
      <alignment horizontal="right"/>
    </xf>
    <xf numFmtId="164" fontId="30" fillId="0" borderId="0" xfId="0" applyNumberFormat="1" applyFont="1" applyFill="1" applyBorder="1" applyAlignment="1">
      <alignment horizontal="right"/>
    </xf>
    <xf numFmtId="164" fontId="1" fillId="0" borderId="0" xfId="15" applyFont="1" applyFill="1" applyBorder="1" applyAlignment="1">
      <alignment horizontal="right"/>
    </xf>
    <xf numFmtId="14" fontId="0" fillId="0" borderId="0" xfId="0" applyNumberFormat="1" applyFill="1" applyBorder="1" applyAlignment="1">
      <alignment horizontal="right"/>
    </xf>
    <xf numFmtId="10" fontId="5" fillId="0" borderId="31" xfId="14" applyNumberFormat="1" applyFont="1" applyFill="1" applyBorder="1" applyAlignment="1">
      <alignment horizontal="center"/>
    </xf>
    <xf numFmtId="0" fontId="8" fillId="0" borderId="0" xfId="0" applyFont="1" applyFill="1" applyAlignment="1">
      <alignment horizontal="center" wrapText="1"/>
    </xf>
    <xf numFmtId="0" fontId="6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 wrapText="1"/>
    </xf>
    <xf numFmtId="0" fontId="6" fillId="0" borderId="0" xfId="0" applyFont="1" applyFill="1" applyAlignment="1">
      <alignment horizontal="center" vertical="center" wrapText="1"/>
    </xf>
    <xf numFmtId="0" fontId="4" fillId="0" borderId="0" xfId="0" applyFont="1" applyFill="1" applyAlignment="1">
      <alignment horizontal="right"/>
    </xf>
    <xf numFmtId="0" fontId="5" fillId="0" borderId="0" xfId="0" applyFont="1" applyFill="1" applyAlignment="1">
      <alignment horizontal="right" readingOrder="2"/>
    </xf>
    <xf numFmtId="164" fontId="28" fillId="0" borderId="0" xfId="13" applyFont="1" applyFill="1" applyBorder="1" applyAlignment="1">
      <alignment horizontal="right"/>
    </xf>
    <xf numFmtId="0" fontId="4" fillId="0" borderId="0" xfId="0" applyFont="1" applyFill="1" applyAlignment="1">
      <alignment horizontal="center" readingOrder="2"/>
    </xf>
    <xf numFmtId="0" fontId="10" fillId="0" borderId="0" xfId="0" applyFont="1" applyFill="1" applyAlignment="1">
      <alignment horizontal="right" readingOrder="2"/>
    </xf>
    <xf numFmtId="0" fontId="31" fillId="0" borderId="0" xfId="0" applyFont="1" applyFill="1" applyAlignment="1">
      <alignment horizontal="center"/>
    </xf>
    <xf numFmtId="10" fontId="29" fillId="0" borderId="0" xfId="0" applyNumberFormat="1" applyFont="1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4" fontId="4" fillId="0" borderId="0" xfId="0" applyNumberFormat="1" applyFont="1" applyFill="1" applyAlignment="1">
      <alignment horizontal="center"/>
    </xf>
    <xf numFmtId="0" fontId="7" fillId="2" borderId="17" xfId="7" applyFont="1" applyFill="1" applyBorder="1" applyAlignment="1">
      <alignment horizontal="center" vertical="center" wrapText="1"/>
    </xf>
    <xf numFmtId="0" fontId="7" fillId="2" borderId="18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7" fillId="2" borderId="24" xfId="0" applyFont="1" applyFill="1" applyBorder="1" applyAlignment="1">
      <alignment horizontal="center" vertical="center" wrapText="1" readingOrder="2"/>
    </xf>
    <xf numFmtId="0" fontId="7" fillId="2" borderId="25" xfId="0" applyFont="1" applyFill="1" applyBorder="1" applyAlignment="1">
      <alignment horizontal="center" vertical="center" wrapText="1" readingOrder="2"/>
    </xf>
    <xf numFmtId="0" fontId="20" fillId="2" borderId="19" xfId="0" applyFont="1" applyFill="1" applyBorder="1" applyAlignment="1">
      <alignment horizontal="center" vertical="center" wrapText="1" readingOrder="2"/>
    </xf>
    <xf numFmtId="0" fontId="16" fillId="0" borderId="20" xfId="0" applyFont="1" applyBorder="1" applyAlignment="1">
      <alignment horizontal="center" readingOrder="2"/>
    </xf>
    <xf numFmtId="0" fontId="16" fillId="0" borderId="16" xfId="0" applyFont="1" applyBorder="1" applyAlignment="1">
      <alignment horizontal="center" readingOrder="2"/>
    </xf>
    <xf numFmtId="0" fontId="20" fillId="2" borderId="21" xfId="0" applyFont="1" applyFill="1" applyBorder="1" applyAlignment="1">
      <alignment horizontal="center" vertical="center" wrapText="1" readingOrder="2"/>
    </xf>
    <xf numFmtId="0" fontId="16" fillId="0" borderId="22" xfId="0" applyFont="1" applyBorder="1" applyAlignment="1">
      <alignment horizontal="center" readingOrder="2"/>
    </xf>
    <xf numFmtId="0" fontId="16" fillId="0" borderId="23" xfId="0" applyFont="1" applyBorder="1" applyAlignment="1">
      <alignment horizontal="center" readingOrder="2"/>
    </xf>
    <xf numFmtId="0" fontId="5" fillId="0" borderId="0" xfId="0" applyFont="1" applyFill="1" applyAlignment="1">
      <alignment horizontal="right" readingOrder="2"/>
    </xf>
    <xf numFmtId="0" fontId="20" fillId="2" borderId="22" xfId="0" applyFont="1" applyFill="1" applyBorder="1" applyAlignment="1">
      <alignment horizontal="center" vertical="center" wrapText="1" readingOrder="2"/>
    </xf>
    <xf numFmtId="0" fontId="20" fillId="2" borderId="23" xfId="0" applyFont="1" applyFill="1" applyBorder="1" applyAlignment="1">
      <alignment horizontal="center" vertical="center" wrapText="1" readingOrder="2"/>
    </xf>
    <xf numFmtId="0" fontId="7" fillId="2" borderId="21" xfId="0" applyFont="1" applyFill="1" applyBorder="1" applyAlignment="1">
      <alignment horizontal="center" vertical="center" wrapText="1" readingOrder="2"/>
    </xf>
    <xf numFmtId="0" fontId="7" fillId="2" borderId="22" xfId="0" applyFont="1" applyFill="1" applyBorder="1" applyAlignment="1">
      <alignment horizontal="center" vertical="center" wrapText="1" readingOrder="2"/>
    </xf>
    <xf numFmtId="0" fontId="7" fillId="2" borderId="23" xfId="0" applyFont="1" applyFill="1" applyBorder="1" applyAlignment="1">
      <alignment horizontal="center" vertical="center" wrapText="1" readingOrder="2"/>
    </xf>
  </cellXfs>
  <cellStyles count="16">
    <cellStyle name="Comma" xfId="13" builtinId="3"/>
    <cellStyle name="Comma 2" xfId="1"/>
    <cellStyle name="Comma 3" xfId="15"/>
    <cellStyle name="Currency [0] _1" xfId="2"/>
    <cellStyle name="Hyperlink 2" xfId="3"/>
    <cellStyle name="Normal" xfId="0" builtinId="0"/>
    <cellStyle name="Normal 11" xfId="4"/>
    <cellStyle name="Normal 2" xfId="5"/>
    <cellStyle name="Normal 3" xfId="6"/>
    <cellStyle name="Normal 4" xfId="12"/>
    <cellStyle name="Normal_2007-16618" xfId="7"/>
    <cellStyle name="Percent" xfId="14" builtinId="5"/>
    <cellStyle name="Percent 2" xfId="8"/>
    <cellStyle name="Text" xfId="9"/>
    <cellStyle name="Total" xfId="10"/>
    <cellStyle name="היפר-קישור" xfId="11" builtinId="8"/>
  </cellStyles>
  <dxfs count="8"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eetMetadata" Target="metadata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3.xml"/><Relationship Id="rId42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styles" Target="styles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4.xml"/><Relationship Id="rId43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198120</xdr:colOff>
      <xdr:row>50</xdr:row>
      <xdr:rowOff>0</xdr:rowOff>
    </xdr:from>
    <xdr:to>
      <xdr:col>31</xdr:col>
      <xdr:colOff>198120</xdr:colOff>
      <xdr:row>50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AE66"/>
  <sheetViews>
    <sheetView rightToLeft="1" tabSelected="1" workbookViewId="0"/>
  </sheetViews>
  <sheetFormatPr defaultColWidth="9.140625" defaultRowHeight="18"/>
  <cols>
    <col min="1" max="1" width="6.28515625" style="9" customWidth="1"/>
    <col min="2" max="2" width="47.28515625" style="8" customWidth="1"/>
    <col min="3" max="3" width="18" style="9" customWidth="1"/>
    <col min="4" max="4" width="20.140625" style="9" customWidth="1"/>
    <col min="5" max="25" width="6.7109375" style="9" customWidth="1"/>
    <col min="26" max="28" width="7.7109375" style="9" customWidth="1"/>
    <col min="29" max="29" width="7.140625" style="9" customWidth="1"/>
    <col min="30" max="30" width="6" style="9" customWidth="1"/>
    <col min="31" max="31" width="7.85546875" style="9" customWidth="1"/>
    <col min="32" max="32" width="8.140625" style="9" customWidth="1"/>
    <col min="33" max="33" width="6.28515625" style="9" customWidth="1"/>
    <col min="34" max="34" width="8" style="9" customWidth="1"/>
    <col min="35" max="35" width="8.7109375" style="9" customWidth="1"/>
    <col min="36" max="36" width="10" style="9" customWidth="1"/>
    <col min="37" max="37" width="9.5703125" style="9" customWidth="1"/>
    <col min="38" max="38" width="6.140625" style="9" customWidth="1"/>
    <col min="39" max="40" width="5.7109375" style="9" customWidth="1"/>
    <col min="41" max="41" width="6.85546875" style="9" customWidth="1"/>
    <col min="42" max="42" width="6.42578125" style="9" customWidth="1"/>
    <col min="43" max="43" width="6.7109375" style="9" customWidth="1"/>
    <col min="44" max="44" width="7.28515625" style="9" customWidth="1"/>
    <col min="45" max="56" width="5.7109375" style="9" customWidth="1"/>
    <col min="57" max="16384" width="9.140625" style="9"/>
  </cols>
  <sheetData>
    <row r="1" spans="1:31">
      <c r="B1" s="58" t="s">
        <v>185</v>
      </c>
      <c r="C1" s="80" t="s" vm="1">
        <v>255</v>
      </c>
    </row>
    <row r="2" spans="1:31">
      <c r="B2" s="58" t="s">
        <v>184</v>
      </c>
      <c r="C2" s="80" t="s">
        <v>256</v>
      </c>
    </row>
    <row r="3" spans="1:31">
      <c r="B3" s="58" t="s">
        <v>186</v>
      </c>
      <c r="C3" s="80" t="s">
        <v>257</v>
      </c>
    </row>
    <row r="4" spans="1:31">
      <c r="B4" s="58" t="s">
        <v>187</v>
      </c>
      <c r="C4" s="80">
        <v>9455</v>
      </c>
    </row>
    <row r="6" spans="1:31" ht="26.25" customHeight="1">
      <c r="B6" s="153" t="s">
        <v>201</v>
      </c>
      <c r="C6" s="154"/>
      <c r="D6" s="155"/>
    </row>
    <row r="7" spans="1:31" s="10" customFormat="1">
      <c r="B7" s="23"/>
      <c r="C7" s="24" t="s">
        <v>116</v>
      </c>
      <c r="D7" s="25" t="s">
        <v>114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AE7" s="38" t="s">
        <v>116</v>
      </c>
    </row>
    <row r="8" spans="1:31" s="10" customFormat="1">
      <c r="B8" s="23"/>
      <c r="C8" s="26" t="s">
        <v>242</v>
      </c>
      <c r="D8" s="27" t="s">
        <v>20</v>
      </c>
      <c r="AE8" s="38" t="s">
        <v>117</v>
      </c>
    </row>
    <row r="9" spans="1:31" s="11" customFormat="1" ht="18" customHeight="1">
      <c r="B9" s="37"/>
      <c r="C9" s="20" t="s">
        <v>1</v>
      </c>
      <c r="D9" s="28" t="s">
        <v>2</v>
      </c>
      <c r="AE9" s="38" t="s">
        <v>126</v>
      </c>
    </row>
    <row r="10" spans="1:31" s="11" customFormat="1" ht="18" customHeight="1">
      <c r="B10" s="69" t="s">
        <v>200</v>
      </c>
      <c r="C10" s="119">
        <f>C11+C12+C23+C33+C37</f>
        <v>25575.657878233</v>
      </c>
      <c r="D10" s="138">
        <f>C10/$C$42</f>
        <v>1</v>
      </c>
      <c r="AE10" s="68"/>
    </row>
    <row r="11" spans="1:31">
      <c r="A11" s="46" t="s">
        <v>149</v>
      </c>
      <c r="B11" s="29" t="s">
        <v>202</v>
      </c>
      <c r="C11" s="119">
        <f>מזומנים!J10</f>
        <v>1176.2063828560001</v>
      </c>
      <c r="D11" s="138">
        <f t="shared" ref="D11:D13" si="0">C11/$C$42</f>
        <v>4.5989291397936984E-2</v>
      </c>
    </row>
    <row r="12" spans="1:31">
      <c r="B12" s="29" t="s">
        <v>203</v>
      </c>
      <c r="C12" s="119">
        <f>SUM(C13:C22)</f>
        <v>24015.430451992001</v>
      </c>
      <c r="D12" s="138">
        <f t="shared" si="0"/>
        <v>0.93899560927545556</v>
      </c>
    </row>
    <row r="13" spans="1:31">
      <c r="A13" s="56" t="s">
        <v>149</v>
      </c>
      <c r="B13" s="30" t="s">
        <v>73</v>
      </c>
      <c r="C13" s="119">
        <f>'תעודות התחייבות ממשלתיות'!O11</f>
        <v>7824.8524571659991</v>
      </c>
      <c r="D13" s="138">
        <f t="shared" si="0"/>
        <v>0.30594921524288904</v>
      </c>
    </row>
    <row r="14" spans="1:31">
      <c r="A14" s="56" t="s">
        <v>149</v>
      </c>
      <c r="B14" s="30" t="s">
        <v>74</v>
      </c>
      <c r="C14" s="119" t="s" vm="2">
        <v>1414</v>
      </c>
      <c r="D14" s="138" t="s" vm="3">
        <v>1414</v>
      </c>
    </row>
    <row r="15" spans="1:31">
      <c r="A15" s="56" t="s">
        <v>149</v>
      </c>
      <c r="B15" s="30" t="s">
        <v>75</v>
      </c>
      <c r="C15" s="119">
        <f>'אג"ח קונצרני'!R11</f>
        <v>8284.5358927109974</v>
      </c>
      <c r="D15" s="138">
        <f t="shared" ref="D15:D19" si="1">C15/$C$42</f>
        <v>0.32392268977611804</v>
      </c>
    </row>
    <row r="16" spans="1:31">
      <c r="A16" s="56" t="s">
        <v>149</v>
      </c>
      <c r="B16" s="30" t="s">
        <v>76</v>
      </c>
      <c r="C16" s="119">
        <f>מניות!L11</f>
        <v>1843.7200163150005</v>
      </c>
      <c r="D16" s="138">
        <f t="shared" si="1"/>
        <v>7.2088859848416995E-2</v>
      </c>
    </row>
    <row r="17" spans="1:4">
      <c r="A17" s="56" t="s">
        <v>149</v>
      </c>
      <c r="B17" s="30" t="s">
        <v>77</v>
      </c>
      <c r="C17" s="119">
        <f>'תעודות סל'!K11</f>
        <v>5793.6251019789997</v>
      </c>
      <c r="D17" s="138">
        <f t="shared" si="1"/>
        <v>0.22652887873159477</v>
      </c>
    </row>
    <row r="18" spans="1:4">
      <c r="A18" s="56" t="s">
        <v>149</v>
      </c>
      <c r="B18" s="30" t="s">
        <v>78</v>
      </c>
      <c r="C18" s="119">
        <f>'קרנות נאמנות'!L11</f>
        <v>143.48195000000001</v>
      </c>
      <c r="D18" s="138">
        <f t="shared" si="1"/>
        <v>5.6100981129449268E-3</v>
      </c>
    </row>
    <row r="19" spans="1:4">
      <c r="A19" s="56" t="s">
        <v>149</v>
      </c>
      <c r="B19" s="30" t="s">
        <v>79</v>
      </c>
      <c r="C19" s="119">
        <f>'כתבי אופציה'!I11</f>
        <v>3.9958572999999997E-2</v>
      </c>
      <c r="D19" s="138">
        <f t="shared" si="1"/>
        <v>1.562367356892432E-6</v>
      </c>
    </row>
    <row r="20" spans="1:4">
      <c r="A20" s="56" t="s">
        <v>149</v>
      </c>
      <c r="B20" s="30" t="s">
        <v>80</v>
      </c>
      <c r="C20" s="119" t="s" vm="4">
        <v>1414</v>
      </c>
      <c r="D20" s="138" t="s" vm="5">
        <v>1414</v>
      </c>
    </row>
    <row r="21" spans="1:4">
      <c r="A21" s="56" t="s">
        <v>149</v>
      </c>
      <c r="B21" s="30" t="s">
        <v>81</v>
      </c>
      <c r="C21" s="119" t="s" vm="6">
        <v>1414</v>
      </c>
      <c r="D21" s="138" t="s" vm="7">
        <v>1414</v>
      </c>
    </row>
    <row r="22" spans="1:4">
      <c r="A22" s="56" t="s">
        <v>149</v>
      </c>
      <c r="B22" s="30" t="s">
        <v>82</v>
      </c>
      <c r="C22" s="119">
        <f>'מוצרים מובנים'!N11</f>
        <v>125.175075248</v>
      </c>
      <c r="D22" s="138">
        <f t="shared" ref="D22:D23" si="2">C22/$C$42</f>
        <v>4.8943051961347333E-3</v>
      </c>
    </row>
    <row r="23" spans="1:4">
      <c r="B23" s="29" t="s">
        <v>204</v>
      </c>
      <c r="C23" s="119">
        <f>SUM(C24:C32)</f>
        <v>-12.727290000000039</v>
      </c>
      <c r="D23" s="138">
        <f t="shared" si="2"/>
        <v>-4.9763294694491573E-4</v>
      </c>
    </row>
    <row r="24" spans="1:4">
      <c r="A24" s="56" t="s">
        <v>149</v>
      </c>
      <c r="B24" s="30" t="s">
        <v>83</v>
      </c>
      <c r="C24" s="119" t="s" vm="8">
        <v>1414</v>
      </c>
      <c r="D24" s="138" t="s" vm="9">
        <v>1414</v>
      </c>
    </row>
    <row r="25" spans="1:4">
      <c r="A25" s="56" t="s">
        <v>149</v>
      </c>
      <c r="B25" s="30" t="s">
        <v>84</v>
      </c>
      <c r="C25" s="119" t="s" vm="10">
        <v>1414</v>
      </c>
      <c r="D25" s="138" t="s" vm="11">
        <v>1414</v>
      </c>
    </row>
    <row r="26" spans="1:4">
      <c r="A26" s="56" t="s">
        <v>149</v>
      </c>
      <c r="B26" s="30" t="s">
        <v>75</v>
      </c>
      <c r="C26" s="119">
        <f>'לא סחיר - אג"ח קונצרני'!P11</f>
        <v>137.25591999999997</v>
      </c>
      <c r="D26" s="138">
        <f>C26/$C$42</f>
        <v>5.3666623417267445E-3</v>
      </c>
    </row>
    <row r="27" spans="1:4">
      <c r="A27" s="56" t="s">
        <v>149</v>
      </c>
      <c r="B27" s="30" t="s">
        <v>85</v>
      </c>
      <c r="C27" s="119" t="s" vm="12">
        <v>1414</v>
      </c>
      <c r="D27" s="138" t="s" vm="13">
        <v>1414</v>
      </c>
    </row>
    <row r="28" spans="1:4">
      <c r="A28" s="56" t="s">
        <v>149</v>
      </c>
      <c r="B28" s="30" t="s">
        <v>86</v>
      </c>
      <c r="C28" s="119" t="s" vm="14">
        <v>1414</v>
      </c>
      <c r="D28" s="138" t="s" vm="15">
        <v>1414</v>
      </c>
    </row>
    <row r="29" spans="1:4">
      <c r="A29" s="56" t="s">
        <v>149</v>
      </c>
      <c r="B29" s="30" t="s">
        <v>87</v>
      </c>
      <c r="C29" s="119" t="s" vm="16">
        <v>1414</v>
      </c>
      <c r="D29" s="138" t="s" vm="17">
        <v>1414</v>
      </c>
    </row>
    <row r="30" spans="1:4">
      <c r="A30" s="56" t="s">
        <v>149</v>
      </c>
      <c r="B30" s="30" t="s">
        <v>227</v>
      </c>
      <c r="C30" s="119" t="s" vm="18">
        <v>1414</v>
      </c>
      <c r="D30" s="138" t="s" vm="19">
        <v>1414</v>
      </c>
    </row>
    <row r="31" spans="1:4">
      <c r="A31" s="56" t="s">
        <v>149</v>
      </c>
      <c r="B31" s="30" t="s">
        <v>110</v>
      </c>
      <c r="C31" s="119">
        <f>'לא סחיר - חוזים עתידיים'!I11</f>
        <v>-149.98321000000001</v>
      </c>
      <c r="D31" s="138">
        <f>C31/$C$42</f>
        <v>-5.8642952886716606E-3</v>
      </c>
    </row>
    <row r="32" spans="1:4">
      <c r="A32" s="56" t="s">
        <v>149</v>
      </c>
      <c r="B32" s="30" t="s">
        <v>88</v>
      </c>
      <c r="C32" s="119" t="s" vm="20">
        <v>1414</v>
      </c>
      <c r="D32" s="138" t="s" vm="21">
        <v>1414</v>
      </c>
    </row>
    <row r="33" spans="1:4">
      <c r="A33" s="56" t="s">
        <v>149</v>
      </c>
      <c r="B33" s="29" t="s">
        <v>205</v>
      </c>
      <c r="C33" s="119">
        <f>הלוואות!O10</f>
        <v>395.14834000000008</v>
      </c>
      <c r="D33" s="138">
        <f>C33/$C$42</f>
        <v>1.5450173046625869E-2</v>
      </c>
    </row>
    <row r="34" spans="1:4">
      <c r="A34" s="56" t="s">
        <v>149</v>
      </c>
      <c r="B34" s="29" t="s">
        <v>206</v>
      </c>
      <c r="C34" s="119" t="s" vm="22">
        <v>1414</v>
      </c>
      <c r="D34" s="138" t="s" vm="23">
        <v>1414</v>
      </c>
    </row>
    <row r="35" spans="1:4">
      <c r="A35" s="56" t="s">
        <v>149</v>
      </c>
      <c r="B35" s="29" t="s">
        <v>207</v>
      </c>
      <c r="C35" s="119" t="s" vm="24">
        <v>1414</v>
      </c>
      <c r="D35" s="138" t="s" vm="25">
        <v>1414</v>
      </c>
    </row>
    <row r="36" spans="1:4">
      <c r="A36" s="56" t="s">
        <v>149</v>
      </c>
      <c r="B36" s="57" t="s">
        <v>208</v>
      </c>
      <c r="C36" s="119" t="s" vm="26">
        <v>1414</v>
      </c>
      <c r="D36" s="138" t="s" vm="27">
        <v>1414</v>
      </c>
    </row>
    <row r="37" spans="1:4">
      <c r="A37" s="56" t="s">
        <v>149</v>
      </c>
      <c r="B37" s="29" t="s">
        <v>209</v>
      </c>
      <c r="C37" s="119">
        <f>'השקעות אחרות '!I10</f>
        <v>1.5999933850000003</v>
      </c>
      <c r="D37" s="138">
        <f t="shared" ref="D37:D38" si="3">C37/$C$42</f>
        <v>6.2559226926542792E-5</v>
      </c>
    </row>
    <row r="38" spans="1:4">
      <c r="A38" s="56"/>
      <c r="B38" s="70" t="s">
        <v>211</v>
      </c>
      <c r="C38" s="119">
        <v>0</v>
      </c>
      <c r="D38" s="138">
        <f t="shared" si="3"/>
        <v>0</v>
      </c>
    </row>
    <row r="39" spans="1:4">
      <c r="A39" s="56" t="s">
        <v>149</v>
      </c>
      <c r="B39" s="71" t="s">
        <v>212</v>
      </c>
      <c r="C39" s="119" t="s" vm="28">
        <v>1414</v>
      </c>
      <c r="D39" s="138" t="s" vm="29">
        <v>1414</v>
      </c>
    </row>
    <row r="40" spans="1:4">
      <c r="A40" s="56" t="s">
        <v>149</v>
      </c>
      <c r="B40" s="71" t="s">
        <v>240</v>
      </c>
      <c r="C40" s="119" t="s" vm="30">
        <v>1414</v>
      </c>
      <c r="D40" s="138" t="s" vm="31">
        <v>1414</v>
      </c>
    </row>
    <row r="41" spans="1:4">
      <c r="A41" s="56" t="s">
        <v>149</v>
      </c>
      <c r="B41" s="71" t="s">
        <v>213</v>
      </c>
      <c r="C41" s="119" t="s" vm="32">
        <v>1414</v>
      </c>
      <c r="D41" s="138" t="s" vm="33">
        <v>1414</v>
      </c>
    </row>
    <row r="42" spans="1:4">
      <c r="B42" s="71" t="s">
        <v>89</v>
      </c>
      <c r="C42" s="119">
        <f>C38+C10</f>
        <v>25575.657878233</v>
      </c>
      <c r="D42" s="138">
        <f>C42/$C$42</f>
        <v>1</v>
      </c>
    </row>
    <row r="43" spans="1:4">
      <c r="A43" s="56" t="s">
        <v>149</v>
      </c>
      <c r="B43" s="71" t="s">
        <v>210</v>
      </c>
      <c r="C43" s="119">
        <f>'יתרת התחייבות להשקעה'!C10</f>
        <v>95.021349999999998</v>
      </c>
      <c r="D43" s="138"/>
    </row>
    <row r="44" spans="1:4">
      <c r="B44" s="6" t="s">
        <v>115</v>
      </c>
    </row>
    <row r="45" spans="1:4">
      <c r="C45" s="77" t="s">
        <v>192</v>
      </c>
      <c r="D45" s="36" t="s">
        <v>109</v>
      </c>
    </row>
    <row r="46" spans="1:4">
      <c r="C46" s="78" t="s">
        <v>1</v>
      </c>
      <c r="D46" s="25" t="s">
        <v>2</v>
      </c>
    </row>
    <row r="47" spans="1:4">
      <c r="C47" s="120" t="s">
        <v>173</v>
      </c>
      <c r="D47" s="121" vm="34">
        <v>2.6452</v>
      </c>
    </row>
    <row r="48" spans="1:4">
      <c r="C48" s="120" t="s">
        <v>182</v>
      </c>
      <c r="D48" s="121">
        <v>0.96568071730392657</v>
      </c>
    </row>
    <row r="49" spans="2:4">
      <c r="C49" s="120" t="s">
        <v>178</v>
      </c>
      <c r="D49" s="121" vm="35">
        <v>2.7517</v>
      </c>
    </row>
    <row r="50" spans="2:4">
      <c r="B50" s="12"/>
      <c r="C50" s="120" t="s">
        <v>1415</v>
      </c>
      <c r="D50" s="121" vm="36">
        <v>3.8071999999999999</v>
      </c>
    </row>
    <row r="51" spans="2:4">
      <c r="C51" s="120" t="s">
        <v>171</v>
      </c>
      <c r="D51" s="121" vm="37">
        <v>4.2915999999999999</v>
      </c>
    </row>
    <row r="52" spans="2:4">
      <c r="C52" s="120" t="s">
        <v>172</v>
      </c>
      <c r="D52" s="121" vm="38">
        <v>4.7934000000000001</v>
      </c>
    </row>
    <row r="53" spans="2:4">
      <c r="C53" s="120" t="s">
        <v>174</v>
      </c>
      <c r="D53" s="121">
        <v>0.47864732325296283</v>
      </c>
    </row>
    <row r="54" spans="2:4">
      <c r="C54" s="120" t="s">
        <v>179</v>
      </c>
      <c r="D54" s="121" vm="39">
        <v>3.4113000000000002</v>
      </c>
    </row>
    <row r="55" spans="2:4">
      <c r="C55" s="120" t="s">
        <v>180</v>
      </c>
      <c r="D55" s="121">
        <v>0.19088362617774382</v>
      </c>
    </row>
    <row r="56" spans="2:4">
      <c r="C56" s="120" t="s">
        <v>177</v>
      </c>
      <c r="D56" s="121" vm="40">
        <v>0.5746</v>
      </c>
    </row>
    <row r="57" spans="2:4">
      <c r="C57" s="120" t="s">
        <v>1416</v>
      </c>
      <c r="D57" s="121">
        <v>2.5160324000000003</v>
      </c>
    </row>
    <row r="58" spans="2:4">
      <c r="C58" s="120" t="s">
        <v>176</v>
      </c>
      <c r="D58" s="121" vm="41">
        <v>0.41889999999999999</v>
      </c>
    </row>
    <row r="59" spans="2:4">
      <c r="C59" s="120" t="s">
        <v>169</v>
      </c>
      <c r="D59" s="121" vm="42">
        <v>3.7480000000000002</v>
      </c>
    </row>
    <row r="60" spans="2:4">
      <c r="C60" s="120" t="s">
        <v>183</v>
      </c>
      <c r="D60" s="121" vm="43">
        <v>0.26100000000000001</v>
      </c>
    </row>
    <row r="61" spans="2:4">
      <c r="C61" s="120" t="s">
        <v>1417</v>
      </c>
      <c r="D61" s="121" vm="44">
        <v>0.43149999999999999</v>
      </c>
    </row>
    <row r="62" spans="2:4">
      <c r="C62" s="120" t="s">
        <v>1418</v>
      </c>
      <c r="D62" s="121">
        <v>5.3951501227871679E-2</v>
      </c>
    </row>
    <row r="63" spans="2:4">
      <c r="C63" s="120" t="s">
        <v>170</v>
      </c>
      <c r="D63" s="121">
        <v>1</v>
      </c>
    </row>
    <row r="64" spans="2:4">
      <c r="C64"/>
      <c r="D64"/>
    </row>
    <row r="65" spans="3:4">
      <c r="C65"/>
      <c r="D65"/>
    </row>
    <row r="66" spans="3:4">
      <c r="C66"/>
      <c r="D66"/>
    </row>
  </sheetData>
  <sheetProtection sheet="1" objects="1" scenarios="1"/>
  <mergeCells count="1">
    <mergeCell ref="B6:D6"/>
  </mergeCells>
  <phoneticPr fontId="3" type="noConversion"/>
  <dataValidations count="1">
    <dataValidation allowBlank="1" showInputMessage="1" showErrorMessage="1" sqref="C45:D46"/>
  </dataValidations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B1:BH796"/>
  <sheetViews>
    <sheetView rightToLeft="1" workbookViewId="0">
      <selection activeCell="F22" sqref="F22"/>
    </sheetView>
  </sheetViews>
  <sheetFormatPr defaultColWidth="9.140625" defaultRowHeight="18"/>
  <cols>
    <col min="1" max="1" width="6.28515625" style="1" customWidth="1"/>
    <col min="2" max="2" width="23.42578125" style="2" bestFit="1" customWidth="1"/>
    <col min="3" max="3" width="46.28515625" style="2" bestFit="1" customWidth="1"/>
    <col min="4" max="4" width="6.42578125" style="2" bestFit="1" customWidth="1"/>
    <col min="5" max="5" width="11.140625" style="2" bestFit="1" customWidth="1"/>
    <col min="6" max="6" width="9" style="1" bestFit="1" customWidth="1"/>
    <col min="7" max="7" width="7.28515625" style="1" bestFit="1" customWidth="1"/>
    <col min="8" max="8" width="6.42578125" style="1" bestFit="1" customWidth="1"/>
    <col min="9" max="10" width="6.85546875" style="1" bestFit="1" customWidth="1"/>
    <col min="11" max="11" width="9.140625" style="1" bestFit="1" customWidth="1"/>
    <col min="12" max="12" width="9" style="1" bestFit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8" t="s">
        <v>185</v>
      </c>
      <c r="C1" s="80" t="s" vm="1">
        <v>255</v>
      </c>
    </row>
    <row r="2" spans="2:60">
      <c r="B2" s="58" t="s">
        <v>184</v>
      </c>
      <c r="C2" s="80" t="s">
        <v>256</v>
      </c>
    </row>
    <row r="3" spans="2:60">
      <c r="B3" s="58" t="s">
        <v>186</v>
      </c>
      <c r="C3" s="80" t="s">
        <v>257</v>
      </c>
    </row>
    <row r="4" spans="2:60">
      <c r="B4" s="58" t="s">
        <v>187</v>
      </c>
      <c r="C4" s="80">
        <v>9455</v>
      </c>
    </row>
    <row r="6" spans="2:60" ht="26.25" customHeight="1">
      <c r="B6" s="167" t="s">
        <v>215</v>
      </c>
      <c r="C6" s="168"/>
      <c r="D6" s="168"/>
      <c r="E6" s="168"/>
      <c r="F6" s="168"/>
      <c r="G6" s="168"/>
      <c r="H6" s="168"/>
      <c r="I6" s="168"/>
      <c r="J6" s="168"/>
      <c r="K6" s="168"/>
      <c r="L6" s="169"/>
    </row>
    <row r="7" spans="2:60" ht="26.25" customHeight="1">
      <c r="B7" s="167" t="s">
        <v>98</v>
      </c>
      <c r="C7" s="168"/>
      <c r="D7" s="168"/>
      <c r="E7" s="168"/>
      <c r="F7" s="168"/>
      <c r="G7" s="168"/>
      <c r="H7" s="168"/>
      <c r="I7" s="168"/>
      <c r="J7" s="168"/>
      <c r="K7" s="168"/>
      <c r="L7" s="169"/>
      <c r="BH7" s="3"/>
    </row>
    <row r="8" spans="2:60" s="3" customFormat="1" ht="78.75">
      <c r="B8" s="23" t="s">
        <v>123</v>
      </c>
      <c r="C8" s="31" t="s">
        <v>45</v>
      </c>
      <c r="D8" s="31" t="s">
        <v>127</v>
      </c>
      <c r="E8" s="31" t="s">
        <v>67</v>
      </c>
      <c r="F8" s="31" t="s">
        <v>107</v>
      </c>
      <c r="G8" s="31" t="s">
        <v>239</v>
      </c>
      <c r="H8" s="31" t="s">
        <v>238</v>
      </c>
      <c r="I8" s="31" t="s">
        <v>64</v>
      </c>
      <c r="J8" s="31" t="s">
        <v>61</v>
      </c>
      <c r="K8" s="31" t="s">
        <v>188</v>
      </c>
      <c r="L8" s="31" t="s">
        <v>190</v>
      </c>
      <c r="BD8" s="1"/>
      <c r="BE8" s="1"/>
    </row>
    <row r="9" spans="2:60" s="3" customFormat="1" ht="25.5">
      <c r="B9" s="16"/>
      <c r="C9" s="17"/>
      <c r="D9" s="17"/>
      <c r="E9" s="17"/>
      <c r="F9" s="17"/>
      <c r="G9" s="17" t="s">
        <v>246</v>
      </c>
      <c r="H9" s="17"/>
      <c r="I9" s="17" t="s">
        <v>242</v>
      </c>
      <c r="J9" s="17" t="s">
        <v>20</v>
      </c>
      <c r="K9" s="33" t="s">
        <v>20</v>
      </c>
      <c r="L9" s="18" t="s">
        <v>20</v>
      </c>
      <c r="BC9" s="1"/>
      <c r="BD9" s="1"/>
      <c r="BE9" s="1"/>
      <c r="BG9" s="4"/>
    </row>
    <row r="10" spans="2:60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20" t="s">
        <v>6</v>
      </c>
      <c r="J10" s="20" t="s">
        <v>7</v>
      </c>
      <c r="K10" s="21" t="s">
        <v>8</v>
      </c>
      <c r="L10" s="21" t="s">
        <v>9</v>
      </c>
      <c r="BC10" s="1"/>
      <c r="BD10" s="3"/>
      <c r="BE10" s="1"/>
    </row>
    <row r="11" spans="2:60" s="4" customFormat="1" ht="18" customHeight="1">
      <c r="B11" s="122" t="s">
        <v>48</v>
      </c>
      <c r="C11" s="123"/>
      <c r="D11" s="123"/>
      <c r="E11" s="123"/>
      <c r="F11" s="123"/>
      <c r="G11" s="124"/>
      <c r="H11" s="128"/>
      <c r="I11" s="124">
        <v>3.9958572999999997E-2</v>
      </c>
      <c r="J11" s="123"/>
      <c r="K11" s="125">
        <v>1</v>
      </c>
      <c r="L11" s="125">
        <f>I11/'סכום נכסי הקרן'!$C$42</f>
        <v>1.562367356892432E-6</v>
      </c>
      <c r="M11" s="139"/>
      <c r="BC11" s="102"/>
      <c r="BD11" s="3"/>
      <c r="BE11" s="102"/>
      <c r="BG11" s="102"/>
    </row>
    <row r="12" spans="2:60" s="4" customFormat="1" ht="18" customHeight="1">
      <c r="B12" s="126" t="s">
        <v>26</v>
      </c>
      <c r="C12" s="123"/>
      <c r="D12" s="123"/>
      <c r="E12" s="123"/>
      <c r="F12" s="123"/>
      <c r="G12" s="124"/>
      <c r="H12" s="128"/>
      <c r="I12" s="124">
        <v>3.9958572999999997E-2</v>
      </c>
      <c r="J12" s="123"/>
      <c r="K12" s="125">
        <v>1</v>
      </c>
      <c r="L12" s="125">
        <f>I12/'סכום נכסי הקרן'!$C$42</f>
        <v>1.562367356892432E-6</v>
      </c>
      <c r="M12" s="139"/>
      <c r="BC12" s="102"/>
      <c r="BD12" s="3"/>
      <c r="BE12" s="102"/>
      <c r="BG12" s="102"/>
    </row>
    <row r="13" spans="2:60">
      <c r="B13" s="104" t="s">
        <v>1352</v>
      </c>
      <c r="C13" s="84"/>
      <c r="D13" s="84"/>
      <c r="E13" s="84"/>
      <c r="F13" s="84"/>
      <c r="G13" s="93"/>
      <c r="H13" s="95"/>
      <c r="I13" s="93">
        <v>3.9958572999999997E-2</v>
      </c>
      <c r="J13" s="84"/>
      <c r="K13" s="94">
        <v>1</v>
      </c>
      <c r="L13" s="94">
        <f>I13/'סכום נכסי הקרן'!$C$42</f>
        <v>1.562367356892432E-6</v>
      </c>
      <c r="M13" s="141"/>
      <c r="BD13" s="3"/>
    </row>
    <row r="14" spans="2:60" ht="20.25">
      <c r="B14" s="89" t="s">
        <v>1353</v>
      </c>
      <c r="C14" s="86" t="s">
        <v>1354</v>
      </c>
      <c r="D14" s="99" t="s">
        <v>128</v>
      </c>
      <c r="E14" s="99" t="s">
        <v>1090</v>
      </c>
      <c r="F14" s="99" t="s">
        <v>170</v>
      </c>
      <c r="G14" s="96">
        <v>109.936804</v>
      </c>
      <c r="H14" s="98">
        <v>34.799999999999997</v>
      </c>
      <c r="I14" s="96">
        <v>3.8258007999999996E-2</v>
      </c>
      <c r="J14" s="97">
        <v>1.7075832319584875E-5</v>
      </c>
      <c r="K14" s="97">
        <v>0.95744179853469735</v>
      </c>
      <c r="L14" s="97">
        <f>I14/'סכום נכסי הקרן'!$C$42</f>
        <v>1.4958758121549914E-6</v>
      </c>
      <c r="M14" s="141"/>
      <c r="BD14" s="4"/>
    </row>
    <row r="15" spans="2:60">
      <c r="B15" s="89" t="s">
        <v>1355</v>
      </c>
      <c r="C15" s="86" t="s">
        <v>1356</v>
      </c>
      <c r="D15" s="99" t="s">
        <v>128</v>
      </c>
      <c r="E15" s="99" t="s">
        <v>196</v>
      </c>
      <c r="F15" s="99" t="s">
        <v>170</v>
      </c>
      <c r="G15" s="96">
        <v>29.320093</v>
      </c>
      <c r="H15" s="98">
        <v>5.8</v>
      </c>
      <c r="I15" s="96">
        <v>1.700565E-3</v>
      </c>
      <c r="J15" s="97">
        <v>2.4444390438705386E-5</v>
      </c>
      <c r="K15" s="97">
        <v>4.2558201465302578E-2</v>
      </c>
      <c r="L15" s="97">
        <f>I15/'סכום נכסי הקרן'!$C$42</f>
        <v>6.6491544737440421E-8</v>
      </c>
      <c r="M15" s="141"/>
    </row>
    <row r="16" spans="2:60">
      <c r="B16" s="85"/>
      <c r="C16" s="86"/>
      <c r="D16" s="86"/>
      <c r="E16" s="86"/>
      <c r="F16" s="86"/>
      <c r="G16" s="96"/>
      <c r="H16" s="98"/>
      <c r="I16" s="86"/>
      <c r="J16" s="86"/>
      <c r="K16" s="97"/>
      <c r="L16" s="86"/>
      <c r="M16" s="141"/>
    </row>
    <row r="17" spans="2:56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41"/>
    </row>
    <row r="18" spans="2:56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41"/>
    </row>
    <row r="19" spans="2:56" ht="20.25">
      <c r="B19" s="101" t="s">
        <v>254</v>
      </c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BC19" s="4"/>
    </row>
    <row r="20" spans="2:56">
      <c r="B20" s="101" t="s">
        <v>119</v>
      </c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BD20" s="3"/>
    </row>
    <row r="21" spans="2:56">
      <c r="B21" s="101" t="s">
        <v>237</v>
      </c>
      <c r="C21" s="103"/>
      <c r="D21" s="103"/>
      <c r="E21" s="103"/>
      <c r="F21" s="103"/>
      <c r="G21" s="103"/>
      <c r="H21" s="103"/>
      <c r="I21" s="103"/>
      <c r="J21" s="103"/>
      <c r="K21" s="103"/>
      <c r="L21" s="103"/>
    </row>
    <row r="22" spans="2:56">
      <c r="B22" s="101" t="s">
        <v>245</v>
      </c>
      <c r="C22" s="103"/>
      <c r="D22" s="103"/>
      <c r="E22" s="103"/>
      <c r="F22" s="103"/>
      <c r="G22" s="103"/>
      <c r="H22" s="103"/>
      <c r="I22" s="103"/>
      <c r="J22" s="103"/>
      <c r="K22" s="103"/>
      <c r="L22" s="103"/>
    </row>
    <row r="23" spans="2:56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</row>
    <row r="24" spans="2:56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</row>
    <row r="25" spans="2:56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</row>
    <row r="26" spans="2:56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</row>
    <row r="27" spans="2:56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</row>
    <row r="28" spans="2:56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</row>
    <row r="29" spans="2:56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</row>
    <row r="30" spans="2:56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</row>
    <row r="31" spans="2:56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</row>
    <row r="32" spans="2:56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</row>
    <row r="33" spans="2:12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</row>
    <row r="34" spans="2:12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</row>
    <row r="35" spans="2:12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</row>
    <row r="36" spans="2:12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</row>
    <row r="37" spans="2:12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</row>
    <row r="38" spans="2:12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</row>
    <row r="39" spans="2:12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</row>
    <row r="40" spans="2:12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</row>
    <row r="41" spans="2:12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</row>
    <row r="42" spans="2:12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</row>
    <row r="43" spans="2:12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</row>
    <row r="44" spans="2:12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</row>
    <row r="45" spans="2:12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</row>
    <row r="46" spans="2:12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</row>
    <row r="47" spans="2:12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</row>
    <row r="48" spans="2:12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</row>
    <row r="49" spans="2:12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</row>
    <row r="50" spans="2:12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</row>
    <row r="51" spans="2:12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</row>
    <row r="52" spans="2:12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</row>
    <row r="53" spans="2:12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</row>
    <row r="54" spans="2:12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</row>
    <row r="55" spans="2:12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</row>
    <row r="56" spans="2:12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</row>
    <row r="57" spans="2:12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</row>
    <row r="58" spans="2:12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</row>
    <row r="59" spans="2:12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</row>
    <row r="60" spans="2:12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</row>
    <row r="61" spans="2:12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</row>
    <row r="62" spans="2:12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</row>
    <row r="63" spans="2:12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</row>
    <row r="64" spans="2:12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</row>
    <row r="65" spans="2:12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</row>
    <row r="66" spans="2:12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</row>
    <row r="67" spans="2:12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</row>
    <row r="68" spans="2:12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</row>
    <row r="69" spans="2:12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</row>
    <row r="70" spans="2:12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</row>
    <row r="71" spans="2:12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</row>
    <row r="72" spans="2:12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</row>
    <row r="73" spans="2:12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</row>
    <row r="74" spans="2:12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</row>
    <row r="75" spans="2:12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</row>
    <row r="76" spans="2:12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</row>
    <row r="77" spans="2:12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</row>
    <row r="78" spans="2:12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</row>
    <row r="79" spans="2:12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</row>
    <row r="80" spans="2:12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</row>
    <row r="81" spans="2:12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</row>
    <row r="82" spans="2:12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</row>
    <row r="83" spans="2:12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</row>
    <row r="84" spans="2:12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</row>
    <row r="85" spans="2:12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</row>
    <row r="86" spans="2:12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</row>
    <row r="87" spans="2:12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</row>
    <row r="88" spans="2:12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</row>
    <row r="89" spans="2:12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</row>
    <row r="90" spans="2:12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</row>
    <row r="91" spans="2:12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</row>
    <row r="92" spans="2:12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</row>
    <row r="93" spans="2:12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</row>
    <row r="94" spans="2:12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</row>
    <row r="95" spans="2:12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</row>
    <row r="96" spans="2:12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</row>
    <row r="97" spans="2:12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</row>
    <row r="98" spans="2:12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</row>
    <row r="99" spans="2:12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</row>
    <row r="100" spans="2:12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</row>
    <row r="101" spans="2:12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</row>
    <row r="102" spans="2:12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</row>
    <row r="103" spans="2:12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</row>
    <row r="104" spans="2:12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</row>
    <row r="105" spans="2:12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</row>
    <row r="106" spans="2:12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</row>
    <row r="107" spans="2:12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</row>
    <row r="108" spans="2:12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</row>
    <row r="109" spans="2:12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</row>
    <row r="110" spans="2:12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</row>
    <row r="111" spans="2:12">
      <c r="B111" s="103"/>
      <c r="C111" s="103"/>
      <c r="D111" s="103"/>
      <c r="E111" s="103"/>
      <c r="F111" s="103"/>
      <c r="G111" s="103"/>
      <c r="H111" s="103"/>
      <c r="I111" s="103"/>
      <c r="J111" s="103"/>
      <c r="K111" s="103"/>
      <c r="L111" s="103"/>
    </row>
    <row r="112" spans="2:12">
      <c r="B112" s="103"/>
      <c r="C112" s="103"/>
      <c r="D112" s="103"/>
      <c r="E112" s="103"/>
      <c r="F112" s="103"/>
      <c r="G112" s="103"/>
      <c r="H112" s="103"/>
      <c r="I112" s="103"/>
      <c r="J112" s="103"/>
      <c r="K112" s="103"/>
      <c r="L112" s="103"/>
    </row>
    <row r="113" spans="2:12">
      <c r="B113" s="103"/>
      <c r="C113" s="103"/>
      <c r="D113" s="103"/>
      <c r="E113" s="103"/>
      <c r="F113" s="103"/>
      <c r="G113" s="103"/>
      <c r="H113" s="103"/>
      <c r="I113" s="103"/>
      <c r="J113" s="103"/>
      <c r="K113" s="103"/>
      <c r="L113" s="103"/>
    </row>
    <row r="114" spans="2:12">
      <c r="B114" s="103"/>
      <c r="C114" s="103"/>
      <c r="D114" s="103"/>
      <c r="E114" s="103"/>
      <c r="F114" s="103"/>
      <c r="G114" s="103"/>
      <c r="H114" s="103"/>
      <c r="I114" s="103"/>
      <c r="J114" s="103"/>
      <c r="K114" s="103"/>
      <c r="L114" s="103"/>
    </row>
    <row r="115" spans="2:12">
      <c r="B115" s="103"/>
      <c r="C115" s="103"/>
      <c r="D115" s="103"/>
      <c r="E115" s="103"/>
      <c r="F115" s="103"/>
      <c r="G115" s="103"/>
      <c r="H115" s="103"/>
      <c r="I115" s="103"/>
      <c r="J115" s="103"/>
      <c r="K115" s="103"/>
      <c r="L115" s="103"/>
    </row>
    <row r="116" spans="2:12">
      <c r="D116" s="1"/>
      <c r="E116" s="1"/>
    </row>
    <row r="117" spans="2:12">
      <c r="D117" s="1"/>
      <c r="E117" s="1"/>
    </row>
    <row r="118" spans="2:12">
      <c r="D118" s="1"/>
      <c r="E118" s="1"/>
    </row>
    <row r="119" spans="2:12">
      <c r="D119" s="1"/>
      <c r="E119" s="1"/>
    </row>
    <row r="120" spans="2:12">
      <c r="D120" s="1"/>
      <c r="E120" s="1"/>
    </row>
    <row r="121" spans="2:12">
      <c r="D121" s="1"/>
      <c r="E121" s="1"/>
    </row>
    <row r="122" spans="2:12">
      <c r="D122" s="1"/>
      <c r="E122" s="1"/>
    </row>
    <row r="123" spans="2:12">
      <c r="D123" s="1"/>
      <c r="E123" s="1"/>
    </row>
    <row r="124" spans="2:12">
      <c r="D124" s="1"/>
      <c r="E124" s="1"/>
    </row>
    <row r="125" spans="2:12">
      <c r="D125" s="1"/>
      <c r="E125" s="1"/>
    </row>
    <row r="126" spans="2:12">
      <c r="D126" s="1"/>
      <c r="E126" s="1"/>
    </row>
    <row r="127" spans="2:12">
      <c r="D127" s="1"/>
      <c r="E127" s="1"/>
    </row>
    <row r="128" spans="2:12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sheetProtection sheet="1" objects="1" scenarios="1"/>
  <mergeCells count="2">
    <mergeCell ref="B6:L6"/>
    <mergeCell ref="B7:L7"/>
  </mergeCells>
  <phoneticPr fontId="3" type="noConversion"/>
  <dataValidations count="1">
    <dataValidation allowBlank="1" showInputMessage="1" showErrorMessage="1" sqref="A1:A1048576 B1:B18 C5:C1048576 D1:AF1048576 AH1:XFD1048576 AG1:AG19 B20:B1048576 AG24:AG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B1:BI59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6.2851562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" style="1" bestFit="1" customWidth="1"/>
    <col min="8" max="8" width="6.42578125" style="1" bestFit="1" customWidth="1"/>
    <col min="9" max="9" width="8" style="1" customWidth="1"/>
    <col min="10" max="10" width="6.28515625" style="1" bestFit="1" customWidth="1"/>
    <col min="11" max="11" width="7.710937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58" t="s">
        <v>185</v>
      </c>
      <c r="C1" s="80" t="s" vm="1">
        <v>255</v>
      </c>
    </row>
    <row r="2" spans="2:61">
      <c r="B2" s="58" t="s">
        <v>184</v>
      </c>
      <c r="C2" s="80" t="s">
        <v>256</v>
      </c>
    </row>
    <row r="3" spans="2:61">
      <c r="B3" s="58" t="s">
        <v>186</v>
      </c>
      <c r="C3" s="80" t="s">
        <v>257</v>
      </c>
    </row>
    <row r="4" spans="2:61">
      <c r="B4" s="58" t="s">
        <v>187</v>
      </c>
      <c r="C4" s="80">
        <v>9455</v>
      </c>
    </row>
    <row r="6" spans="2:61" ht="26.25" customHeight="1">
      <c r="B6" s="167" t="s">
        <v>215</v>
      </c>
      <c r="C6" s="168"/>
      <c r="D6" s="168"/>
      <c r="E6" s="168"/>
      <c r="F6" s="168"/>
      <c r="G6" s="168"/>
      <c r="H6" s="168"/>
      <c r="I6" s="168"/>
      <c r="J6" s="168"/>
      <c r="K6" s="168"/>
      <c r="L6" s="169"/>
    </row>
    <row r="7" spans="2:61" ht="26.25" customHeight="1">
      <c r="B7" s="167" t="s">
        <v>99</v>
      </c>
      <c r="C7" s="168"/>
      <c r="D7" s="168"/>
      <c r="E7" s="168"/>
      <c r="F7" s="168"/>
      <c r="G7" s="168"/>
      <c r="H7" s="168"/>
      <c r="I7" s="168"/>
      <c r="J7" s="168"/>
      <c r="K7" s="168"/>
      <c r="L7" s="169"/>
      <c r="BI7" s="3"/>
    </row>
    <row r="8" spans="2:61" s="3" customFormat="1" ht="78.75">
      <c r="B8" s="23" t="s">
        <v>123</v>
      </c>
      <c r="C8" s="31" t="s">
        <v>45</v>
      </c>
      <c r="D8" s="31" t="s">
        <v>127</v>
      </c>
      <c r="E8" s="31" t="s">
        <v>67</v>
      </c>
      <c r="F8" s="31" t="s">
        <v>107</v>
      </c>
      <c r="G8" s="31" t="s">
        <v>239</v>
      </c>
      <c r="H8" s="31" t="s">
        <v>238</v>
      </c>
      <c r="I8" s="31" t="s">
        <v>64</v>
      </c>
      <c r="J8" s="31" t="s">
        <v>61</v>
      </c>
      <c r="K8" s="31" t="s">
        <v>188</v>
      </c>
      <c r="L8" s="32" t="s">
        <v>190</v>
      </c>
      <c r="M8" s="1"/>
      <c r="BE8" s="1"/>
      <c r="BF8" s="1"/>
    </row>
    <row r="9" spans="2:61" s="3" customFormat="1" ht="20.25">
      <c r="B9" s="16"/>
      <c r="C9" s="31"/>
      <c r="D9" s="31"/>
      <c r="E9" s="31"/>
      <c r="F9" s="31"/>
      <c r="G9" s="17" t="s">
        <v>246</v>
      </c>
      <c r="H9" s="17"/>
      <c r="I9" s="17" t="s">
        <v>242</v>
      </c>
      <c r="J9" s="17" t="s">
        <v>20</v>
      </c>
      <c r="K9" s="33" t="s">
        <v>20</v>
      </c>
      <c r="L9" s="18" t="s">
        <v>20</v>
      </c>
      <c r="BD9" s="1"/>
      <c r="BE9" s="1"/>
      <c r="BF9" s="1"/>
      <c r="BH9" s="4"/>
    </row>
    <row r="10" spans="2:6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20" t="s">
        <v>6</v>
      </c>
      <c r="J10" s="20" t="s">
        <v>7</v>
      </c>
      <c r="K10" s="21" t="s">
        <v>8</v>
      </c>
      <c r="L10" s="21" t="s">
        <v>9</v>
      </c>
      <c r="BD10" s="1"/>
      <c r="BE10" s="3"/>
      <c r="BF10" s="1"/>
    </row>
    <row r="11" spans="2:61" s="4" customFormat="1" ht="18" customHeight="1"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BD11" s="1"/>
      <c r="BE11" s="3"/>
      <c r="BF11" s="1"/>
      <c r="BH11" s="1"/>
    </row>
    <row r="12" spans="2:61">
      <c r="B12" s="101" t="s">
        <v>254</v>
      </c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BE12" s="3"/>
    </row>
    <row r="13" spans="2:61" ht="20.25">
      <c r="B13" s="101" t="s">
        <v>119</v>
      </c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BE13" s="4"/>
    </row>
    <row r="14" spans="2:61">
      <c r="B14" s="101" t="s">
        <v>237</v>
      </c>
      <c r="C14" s="103"/>
      <c r="D14" s="103"/>
      <c r="E14" s="103"/>
      <c r="F14" s="103"/>
      <c r="G14" s="103"/>
      <c r="H14" s="103"/>
      <c r="I14" s="103"/>
      <c r="J14" s="103"/>
      <c r="K14" s="103"/>
      <c r="L14" s="103"/>
    </row>
    <row r="15" spans="2:61">
      <c r="B15" s="101" t="s">
        <v>245</v>
      </c>
      <c r="C15" s="103"/>
      <c r="D15" s="103"/>
      <c r="E15" s="103"/>
      <c r="F15" s="103"/>
      <c r="G15" s="103"/>
      <c r="H15" s="103"/>
      <c r="I15" s="103"/>
      <c r="J15" s="103"/>
      <c r="K15" s="103"/>
      <c r="L15" s="103"/>
    </row>
    <row r="16" spans="2:61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</row>
    <row r="17" spans="2:56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</row>
    <row r="18" spans="2:56" ht="20.25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BD18" s="4"/>
    </row>
    <row r="19" spans="2:56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</row>
    <row r="20" spans="2:56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</row>
    <row r="21" spans="2:56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BD21" s="3"/>
    </row>
    <row r="22" spans="2:56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</row>
    <row r="23" spans="2:56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</row>
    <row r="24" spans="2:56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</row>
    <row r="25" spans="2:56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</row>
    <row r="26" spans="2:56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</row>
    <row r="27" spans="2:56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</row>
    <row r="28" spans="2:56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</row>
    <row r="29" spans="2:56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</row>
    <row r="30" spans="2:56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</row>
    <row r="31" spans="2:56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</row>
    <row r="32" spans="2:56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</row>
    <row r="33" spans="2:12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</row>
    <row r="34" spans="2:12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</row>
    <row r="35" spans="2:12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</row>
    <row r="36" spans="2:12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</row>
    <row r="37" spans="2:12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</row>
    <row r="38" spans="2:12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</row>
    <row r="39" spans="2:12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</row>
    <row r="40" spans="2:12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</row>
    <row r="41" spans="2:12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</row>
    <row r="42" spans="2:12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</row>
    <row r="43" spans="2:12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</row>
    <row r="44" spans="2:12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</row>
    <row r="45" spans="2:12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</row>
    <row r="46" spans="2:12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</row>
    <row r="47" spans="2:12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</row>
    <row r="48" spans="2:12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</row>
    <row r="49" spans="2:12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</row>
    <row r="50" spans="2:12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</row>
    <row r="51" spans="2:12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</row>
    <row r="52" spans="2:12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</row>
    <row r="53" spans="2:12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</row>
    <row r="54" spans="2:12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</row>
    <row r="55" spans="2:12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</row>
    <row r="56" spans="2:12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</row>
    <row r="57" spans="2:12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</row>
    <row r="58" spans="2:12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</row>
    <row r="59" spans="2:12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</row>
    <row r="60" spans="2:12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</row>
    <row r="61" spans="2:12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</row>
    <row r="62" spans="2:12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</row>
    <row r="63" spans="2:12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</row>
    <row r="64" spans="2:12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</row>
    <row r="65" spans="2:12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</row>
    <row r="66" spans="2:12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</row>
    <row r="67" spans="2:12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</row>
    <row r="68" spans="2:12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</row>
    <row r="69" spans="2:12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</row>
    <row r="70" spans="2:12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</row>
    <row r="71" spans="2:12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</row>
    <row r="72" spans="2:12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</row>
    <row r="73" spans="2:12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</row>
    <row r="74" spans="2:12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</row>
    <row r="75" spans="2:12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</row>
    <row r="76" spans="2:12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</row>
    <row r="77" spans="2:12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</row>
    <row r="78" spans="2:12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</row>
    <row r="79" spans="2:12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</row>
    <row r="80" spans="2:12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</row>
    <row r="81" spans="2:12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</row>
    <row r="82" spans="2:12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</row>
    <row r="83" spans="2:12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</row>
    <row r="84" spans="2:12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</row>
    <row r="85" spans="2:12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</row>
    <row r="86" spans="2:12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</row>
    <row r="87" spans="2:12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</row>
    <row r="88" spans="2:12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</row>
    <row r="89" spans="2:12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</row>
    <row r="90" spans="2:12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</row>
    <row r="91" spans="2:12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</row>
    <row r="92" spans="2:12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</row>
    <row r="93" spans="2:12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</row>
    <row r="94" spans="2:12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</row>
    <row r="95" spans="2:12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</row>
    <row r="96" spans="2:12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</row>
    <row r="97" spans="2:12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</row>
    <row r="98" spans="2:12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</row>
    <row r="99" spans="2:12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</row>
    <row r="100" spans="2:12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</row>
    <row r="101" spans="2:12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</row>
    <row r="102" spans="2:12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</row>
    <row r="103" spans="2:12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</row>
    <row r="104" spans="2:12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</row>
    <row r="105" spans="2:12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</row>
    <row r="106" spans="2:12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</row>
    <row r="107" spans="2:12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</row>
    <row r="108" spans="2:12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</row>
    <row r="109" spans="2:12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</row>
    <row r="110" spans="2:12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</row>
    <row r="111" spans="2:12">
      <c r="C111" s="1"/>
      <c r="D111" s="1"/>
      <c r="E111" s="1"/>
    </row>
    <row r="112" spans="2:12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sheetProtection sheet="1" objects="1" scenarios="1"/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1:XFD40 D45:XFD1048576 D41:AF44 AH41:XFD44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/>
  </sheetViews>
  <sheetFormatPr defaultColWidth="9.140625" defaultRowHeight="18"/>
  <cols>
    <col min="1" max="1" width="6.28515625" style="2" customWidth="1"/>
    <col min="2" max="2" width="22" style="2" bestFit="1" customWidth="1"/>
    <col min="3" max="3" width="46.2851562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" style="1" bestFit="1" customWidth="1"/>
    <col min="8" max="8" width="6.42578125" style="1" bestFit="1" customWidth="1"/>
    <col min="9" max="9" width="8" style="1" customWidth="1"/>
    <col min="10" max="10" width="7.7109375" style="1" bestFit="1" customWidth="1"/>
    <col min="11" max="11" width="9" style="3" bestFit="1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58" t="s">
        <v>185</v>
      </c>
      <c r="C1" s="80" t="s" vm="1">
        <v>255</v>
      </c>
    </row>
    <row r="2" spans="1:60">
      <c r="B2" s="58" t="s">
        <v>184</v>
      </c>
      <c r="C2" s="80" t="s">
        <v>256</v>
      </c>
    </row>
    <row r="3" spans="1:60">
      <c r="B3" s="58" t="s">
        <v>186</v>
      </c>
      <c r="C3" s="80" t="s">
        <v>257</v>
      </c>
    </row>
    <row r="4" spans="1:60">
      <c r="B4" s="58" t="s">
        <v>187</v>
      </c>
      <c r="C4" s="80">
        <v>9455</v>
      </c>
    </row>
    <row r="6" spans="1:60" ht="26.25" customHeight="1">
      <c r="B6" s="167" t="s">
        <v>215</v>
      </c>
      <c r="C6" s="168"/>
      <c r="D6" s="168"/>
      <c r="E6" s="168"/>
      <c r="F6" s="168"/>
      <c r="G6" s="168"/>
      <c r="H6" s="168"/>
      <c r="I6" s="168"/>
      <c r="J6" s="168"/>
      <c r="K6" s="169"/>
      <c r="BD6" s="1" t="s">
        <v>128</v>
      </c>
      <c r="BF6" s="1" t="s">
        <v>193</v>
      </c>
      <c r="BH6" s="3" t="s">
        <v>170</v>
      </c>
    </row>
    <row r="7" spans="1:60" ht="26.25" customHeight="1">
      <c r="B7" s="167" t="s">
        <v>100</v>
      </c>
      <c r="C7" s="168"/>
      <c r="D7" s="168"/>
      <c r="E7" s="168"/>
      <c r="F7" s="168"/>
      <c r="G7" s="168"/>
      <c r="H7" s="168"/>
      <c r="I7" s="168"/>
      <c r="J7" s="168"/>
      <c r="K7" s="169"/>
      <c r="BD7" s="3" t="s">
        <v>130</v>
      </c>
      <c r="BF7" s="1" t="s">
        <v>150</v>
      </c>
      <c r="BH7" s="3" t="s">
        <v>169</v>
      </c>
    </row>
    <row r="8" spans="1:60" s="3" customFormat="1" ht="78.75">
      <c r="A8" s="2"/>
      <c r="B8" s="23" t="s">
        <v>123</v>
      </c>
      <c r="C8" s="31" t="s">
        <v>45</v>
      </c>
      <c r="D8" s="31" t="s">
        <v>127</v>
      </c>
      <c r="E8" s="31" t="s">
        <v>67</v>
      </c>
      <c r="F8" s="31" t="s">
        <v>107</v>
      </c>
      <c r="G8" s="31" t="s">
        <v>239</v>
      </c>
      <c r="H8" s="31" t="s">
        <v>238</v>
      </c>
      <c r="I8" s="31" t="s">
        <v>64</v>
      </c>
      <c r="J8" s="31" t="s">
        <v>188</v>
      </c>
      <c r="K8" s="31" t="s">
        <v>190</v>
      </c>
      <c r="BC8" s="1" t="s">
        <v>143</v>
      </c>
      <c r="BD8" s="1" t="s">
        <v>144</v>
      </c>
      <c r="BE8" s="1" t="s">
        <v>151</v>
      </c>
      <c r="BG8" s="4" t="s">
        <v>171</v>
      </c>
    </row>
    <row r="9" spans="1:60" s="3" customFormat="1" ht="18.75" customHeight="1">
      <c r="A9" s="2"/>
      <c r="B9" s="16"/>
      <c r="C9" s="17"/>
      <c r="D9" s="17"/>
      <c r="E9" s="17"/>
      <c r="F9" s="17"/>
      <c r="G9" s="17" t="s">
        <v>246</v>
      </c>
      <c r="H9" s="17"/>
      <c r="I9" s="17" t="s">
        <v>242</v>
      </c>
      <c r="J9" s="33" t="s">
        <v>20</v>
      </c>
      <c r="K9" s="59" t="s">
        <v>20</v>
      </c>
      <c r="BC9" s="1" t="s">
        <v>140</v>
      </c>
      <c r="BE9" s="1" t="s">
        <v>152</v>
      </c>
      <c r="BG9" s="4" t="s">
        <v>172</v>
      </c>
    </row>
    <row r="10" spans="1:60" s="4" customFormat="1" ht="18" customHeight="1">
      <c r="A10" s="2"/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60" t="s">
        <v>6</v>
      </c>
      <c r="J10" s="60" t="s">
        <v>7</v>
      </c>
      <c r="K10" s="60" t="s">
        <v>8</v>
      </c>
      <c r="L10" s="3"/>
      <c r="M10" s="3"/>
      <c r="N10" s="3"/>
      <c r="O10" s="3"/>
      <c r="BC10" s="1" t="s">
        <v>136</v>
      </c>
      <c r="BD10" s="3"/>
      <c r="BE10" s="1" t="s">
        <v>194</v>
      </c>
      <c r="BG10" s="1" t="s">
        <v>178</v>
      </c>
    </row>
    <row r="11" spans="1:60" s="4" customFormat="1" ht="18" customHeight="1">
      <c r="A11" s="2"/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3"/>
      <c r="M11" s="3"/>
      <c r="N11" s="3"/>
      <c r="O11" s="3"/>
      <c r="BC11" s="1" t="s">
        <v>135</v>
      </c>
      <c r="BD11" s="3"/>
      <c r="BE11" s="1" t="s">
        <v>153</v>
      </c>
      <c r="BG11" s="1" t="s">
        <v>173</v>
      </c>
    </row>
    <row r="12" spans="1:60" ht="20.25">
      <c r="B12" s="101" t="s">
        <v>254</v>
      </c>
      <c r="C12" s="103"/>
      <c r="D12" s="103"/>
      <c r="E12" s="103"/>
      <c r="F12" s="103"/>
      <c r="G12" s="103"/>
      <c r="H12" s="103"/>
      <c r="I12" s="103"/>
      <c r="J12" s="103"/>
      <c r="K12" s="103"/>
      <c r="P12" s="1"/>
      <c r="BC12" s="1" t="s">
        <v>133</v>
      </c>
      <c r="BD12" s="4"/>
      <c r="BE12" s="1" t="s">
        <v>154</v>
      </c>
      <c r="BG12" s="1" t="s">
        <v>174</v>
      </c>
    </row>
    <row r="13" spans="1:60">
      <c r="B13" s="101" t="s">
        <v>119</v>
      </c>
      <c r="C13" s="103"/>
      <c r="D13" s="103"/>
      <c r="E13" s="103"/>
      <c r="F13" s="103"/>
      <c r="G13" s="103"/>
      <c r="H13" s="103"/>
      <c r="I13" s="103"/>
      <c r="J13" s="103"/>
      <c r="K13" s="103"/>
      <c r="P13" s="1"/>
      <c r="BC13" s="1" t="s">
        <v>137</v>
      </c>
      <c r="BE13" s="1" t="s">
        <v>155</v>
      </c>
      <c r="BG13" s="1" t="s">
        <v>175</v>
      </c>
    </row>
    <row r="14" spans="1:60">
      <c r="B14" s="101" t="s">
        <v>237</v>
      </c>
      <c r="C14" s="103"/>
      <c r="D14" s="103"/>
      <c r="E14" s="103"/>
      <c r="F14" s="103"/>
      <c r="G14" s="103"/>
      <c r="H14" s="103"/>
      <c r="I14" s="103"/>
      <c r="J14" s="103"/>
      <c r="K14" s="103"/>
      <c r="P14" s="1"/>
      <c r="BC14" s="1" t="s">
        <v>134</v>
      </c>
      <c r="BE14" s="1" t="s">
        <v>156</v>
      </c>
      <c r="BG14" s="1" t="s">
        <v>177</v>
      </c>
    </row>
    <row r="15" spans="1:60">
      <c r="B15" s="101" t="s">
        <v>245</v>
      </c>
      <c r="C15" s="103"/>
      <c r="D15" s="103"/>
      <c r="E15" s="103"/>
      <c r="F15" s="103"/>
      <c r="G15" s="103"/>
      <c r="H15" s="103"/>
      <c r="I15" s="103"/>
      <c r="J15" s="103"/>
      <c r="K15" s="103"/>
      <c r="P15" s="1"/>
      <c r="BC15" s="1" t="s">
        <v>145</v>
      </c>
      <c r="BE15" s="1" t="s">
        <v>195</v>
      </c>
      <c r="BG15" s="1" t="s">
        <v>179</v>
      </c>
    </row>
    <row r="16" spans="1:60" ht="20.25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P16" s="1"/>
      <c r="BC16" s="4" t="s">
        <v>131</v>
      </c>
      <c r="BD16" s="1" t="s">
        <v>146</v>
      </c>
      <c r="BE16" s="1" t="s">
        <v>157</v>
      </c>
      <c r="BG16" s="1" t="s">
        <v>180</v>
      </c>
    </row>
    <row r="17" spans="2:60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P17" s="1"/>
      <c r="BC17" s="1" t="s">
        <v>141</v>
      </c>
      <c r="BE17" s="1" t="s">
        <v>158</v>
      </c>
      <c r="BG17" s="1" t="s">
        <v>181</v>
      </c>
    </row>
    <row r="18" spans="2:60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BD18" s="1" t="s">
        <v>129</v>
      </c>
      <c r="BF18" s="1" t="s">
        <v>159</v>
      </c>
      <c r="BH18" s="1" t="s">
        <v>28</v>
      </c>
    </row>
    <row r="19" spans="2:60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BD19" s="1" t="s">
        <v>142</v>
      </c>
      <c r="BF19" s="1" t="s">
        <v>160</v>
      </c>
    </row>
    <row r="20" spans="2:60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BD20" s="1" t="s">
        <v>147</v>
      </c>
      <c r="BF20" s="1" t="s">
        <v>161</v>
      </c>
    </row>
    <row r="21" spans="2:60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BD21" s="1" t="s">
        <v>132</v>
      </c>
      <c r="BE21" s="1" t="s">
        <v>148</v>
      </c>
      <c r="BF21" s="1" t="s">
        <v>162</v>
      </c>
    </row>
    <row r="22" spans="2:60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BD22" s="1" t="s">
        <v>138</v>
      </c>
      <c r="BF22" s="1" t="s">
        <v>163</v>
      </c>
    </row>
    <row r="23" spans="2:60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BD23" s="1" t="s">
        <v>28</v>
      </c>
      <c r="BE23" s="1" t="s">
        <v>139</v>
      </c>
      <c r="BF23" s="1" t="s">
        <v>196</v>
      </c>
    </row>
    <row r="24" spans="2:60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BF24" s="1" t="s">
        <v>199</v>
      </c>
    </row>
    <row r="25" spans="2:60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BF25" s="1" t="s">
        <v>164</v>
      </c>
    </row>
    <row r="26" spans="2:60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BF26" s="1" t="s">
        <v>165</v>
      </c>
    </row>
    <row r="27" spans="2:60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BF27" s="1" t="s">
        <v>198</v>
      </c>
    </row>
    <row r="28" spans="2:60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BF28" s="1" t="s">
        <v>166</v>
      </c>
    </row>
    <row r="29" spans="2:60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BF29" s="1" t="s">
        <v>167</v>
      </c>
    </row>
    <row r="30" spans="2:60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BF30" s="1" t="s">
        <v>197</v>
      </c>
    </row>
    <row r="31" spans="2:60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BF31" s="1" t="s">
        <v>28</v>
      </c>
    </row>
    <row r="32" spans="2:60">
      <c r="B32" s="103"/>
      <c r="C32" s="103"/>
      <c r="D32" s="103"/>
      <c r="E32" s="103"/>
      <c r="F32" s="103"/>
      <c r="G32" s="103"/>
      <c r="H32" s="103"/>
      <c r="I32" s="103"/>
      <c r="J32" s="103"/>
      <c r="K32" s="103"/>
    </row>
    <row r="33" spans="2:11">
      <c r="B33" s="103"/>
      <c r="C33" s="103"/>
      <c r="D33" s="103"/>
      <c r="E33" s="103"/>
      <c r="F33" s="103"/>
      <c r="G33" s="103"/>
      <c r="H33" s="103"/>
      <c r="I33" s="103"/>
      <c r="J33" s="103"/>
      <c r="K33" s="103"/>
    </row>
    <row r="34" spans="2:11">
      <c r="B34" s="103"/>
      <c r="C34" s="103"/>
      <c r="D34" s="103"/>
      <c r="E34" s="103"/>
      <c r="F34" s="103"/>
      <c r="G34" s="103"/>
      <c r="H34" s="103"/>
      <c r="I34" s="103"/>
      <c r="J34" s="103"/>
      <c r="K34" s="103"/>
    </row>
    <row r="35" spans="2:11">
      <c r="B35" s="103"/>
      <c r="C35" s="103"/>
      <c r="D35" s="103"/>
      <c r="E35" s="103"/>
      <c r="F35" s="103"/>
      <c r="G35" s="103"/>
      <c r="H35" s="103"/>
      <c r="I35" s="103"/>
      <c r="J35" s="103"/>
      <c r="K35" s="103"/>
    </row>
    <row r="36" spans="2:11">
      <c r="B36" s="103"/>
      <c r="C36" s="103"/>
      <c r="D36" s="103"/>
      <c r="E36" s="103"/>
      <c r="F36" s="103"/>
      <c r="G36" s="103"/>
      <c r="H36" s="103"/>
      <c r="I36" s="103"/>
      <c r="J36" s="103"/>
      <c r="K36" s="103"/>
    </row>
    <row r="37" spans="2:11">
      <c r="B37" s="103"/>
      <c r="C37" s="103"/>
      <c r="D37" s="103"/>
      <c r="E37" s="103"/>
      <c r="F37" s="103"/>
      <c r="G37" s="103"/>
      <c r="H37" s="103"/>
      <c r="I37" s="103"/>
      <c r="J37" s="103"/>
      <c r="K37" s="103"/>
    </row>
    <row r="38" spans="2:11">
      <c r="B38" s="103"/>
      <c r="C38" s="103"/>
      <c r="D38" s="103"/>
      <c r="E38" s="103"/>
      <c r="F38" s="103"/>
      <c r="G38" s="103"/>
      <c r="H38" s="103"/>
      <c r="I38" s="103"/>
      <c r="J38" s="103"/>
      <c r="K38" s="103"/>
    </row>
    <row r="39" spans="2:11">
      <c r="B39" s="103"/>
      <c r="C39" s="103"/>
      <c r="D39" s="103"/>
      <c r="E39" s="103"/>
      <c r="F39" s="103"/>
      <c r="G39" s="103"/>
      <c r="H39" s="103"/>
      <c r="I39" s="103"/>
      <c r="J39" s="103"/>
      <c r="K39" s="103"/>
    </row>
    <row r="40" spans="2:11">
      <c r="B40" s="103"/>
      <c r="C40" s="103"/>
      <c r="D40" s="103"/>
      <c r="E40" s="103"/>
      <c r="F40" s="103"/>
      <c r="G40" s="103"/>
      <c r="H40" s="103"/>
      <c r="I40" s="103"/>
      <c r="J40" s="103"/>
      <c r="K40" s="103"/>
    </row>
    <row r="41" spans="2:11">
      <c r="B41" s="103"/>
      <c r="C41" s="103"/>
      <c r="D41" s="103"/>
      <c r="E41" s="103"/>
      <c r="F41" s="103"/>
      <c r="G41" s="103"/>
      <c r="H41" s="103"/>
      <c r="I41" s="103"/>
      <c r="J41" s="103"/>
      <c r="K41" s="103"/>
    </row>
    <row r="42" spans="2:11">
      <c r="B42" s="103"/>
      <c r="C42" s="103"/>
      <c r="D42" s="103"/>
      <c r="E42" s="103"/>
      <c r="F42" s="103"/>
      <c r="G42" s="103"/>
      <c r="H42" s="103"/>
      <c r="I42" s="103"/>
      <c r="J42" s="103"/>
      <c r="K42" s="103"/>
    </row>
    <row r="43" spans="2:11">
      <c r="B43" s="103"/>
      <c r="C43" s="103"/>
      <c r="D43" s="103"/>
      <c r="E43" s="103"/>
      <c r="F43" s="103"/>
      <c r="G43" s="103"/>
      <c r="H43" s="103"/>
      <c r="I43" s="103"/>
      <c r="J43" s="103"/>
      <c r="K43" s="103"/>
    </row>
    <row r="44" spans="2:11">
      <c r="B44" s="103"/>
      <c r="C44" s="103"/>
      <c r="D44" s="103"/>
      <c r="E44" s="103"/>
      <c r="F44" s="103"/>
      <c r="G44" s="103"/>
      <c r="H44" s="103"/>
      <c r="I44" s="103"/>
      <c r="J44" s="103"/>
      <c r="K44" s="103"/>
    </row>
    <row r="45" spans="2:11">
      <c r="B45" s="103"/>
      <c r="C45" s="103"/>
      <c r="D45" s="103"/>
      <c r="E45" s="103"/>
      <c r="F45" s="103"/>
      <c r="G45" s="103"/>
      <c r="H45" s="103"/>
      <c r="I45" s="103"/>
      <c r="J45" s="103"/>
      <c r="K45" s="103"/>
    </row>
    <row r="46" spans="2:11">
      <c r="B46" s="103"/>
      <c r="C46" s="103"/>
      <c r="D46" s="103"/>
      <c r="E46" s="103"/>
      <c r="F46" s="103"/>
      <c r="G46" s="103"/>
      <c r="H46" s="103"/>
      <c r="I46" s="103"/>
      <c r="J46" s="103"/>
      <c r="K46" s="103"/>
    </row>
    <row r="47" spans="2:11">
      <c r="B47" s="103"/>
      <c r="C47" s="103"/>
      <c r="D47" s="103"/>
      <c r="E47" s="103"/>
      <c r="F47" s="103"/>
      <c r="G47" s="103"/>
      <c r="H47" s="103"/>
      <c r="I47" s="103"/>
      <c r="J47" s="103"/>
      <c r="K47" s="103"/>
    </row>
    <row r="48" spans="2:11">
      <c r="B48" s="103"/>
      <c r="C48" s="103"/>
      <c r="D48" s="103"/>
      <c r="E48" s="103"/>
      <c r="F48" s="103"/>
      <c r="G48" s="103"/>
      <c r="H48" s="103"/>
      <c r="I48" s="103"/>
      <c r="J48" s="103"/>
      <c r="K48" s="103"/>
    </row>
    <row r="49" spans="2:11">
      <c r="B49" s="103"/>
      <c r="C49" s="103"/>
      <c r="D49" s="103"/>
      <c r="E49" s="103"/>
      <c r="F49" s="103"/>
      <c r="G49" s="103"/>
      <c r="H49" s="103"/>
      <c r="I49" s="103"/>
      <c r="J49" s="103"/>
      <c r="K49" s="103"/>
    </row>
    <row r="50" spans="2:11">
      <c r="B50" s="103"/>
      <c r="C50" s="103"/>
      <c r="D50" s="103"/>
      <c r="E50" s="103"/>
      <c r="F50" s="103"/>
      <c r="G50" s="103"/>
      <c r="H50" s="103"/>
      <c r="I50" s="103"/>
      <c r="J50" s="103"/>
      <c r="K50" s="103"/>
    </row>
    <row r="51" spans="2:11">
      <c r="B51" s="103"/>
      <c r="C51" s="103"/>
      <c r="D51" s="103"/>
      <c r="E51" s="103"/>
      <c r="F51" s="103"/>
      <c r="G51" s="103"/>
      <c r="H51" s="103"/>
      <c r="I51" s="103"/>
      <c r="J51" s="103"/>
      <c r="K51" s="103"/>
    </row>
    <row r="52" spans="2:11">
      <c r="B52" s="103"/>
      <c r="C52" s="103"/>
      <c r="D52" s="103"/>
      <c r="E52" s="103"/>
      <c r="F52" s="103"/>
      <c r="G52" s="103"/>
      <c r="H52" s="103"/>
      <c r="I52" s="103"/>
      <c r="J52" s="103"/>
      <c r="K52" s="103"/>
    </row>
    <row r="53" spans="2:11">
      <c r="B53" s="103"/>
      <c r="C53" s="103"/>
      <c r="D53" s="103"/>
      <c r="E53" s="103"/>
      <c r="F53" s="103"/>
      <c r="G53" s="103"/>
      <c r="H53" s="103"/>
      <c r="I53" s="103"/>
      <c r="J53" s="103"/>
      <c r="K53" s="103"/>
    </row>
    <row r="54" spans="2:11">
      <c r="B54" s="103"/>
      <c r="C54" s="103"/>
      <c r="D54" s="103"/>
      <c r="E54" s="103"/>
      <c r="F54" s="103"/>
      <c r="G54" s="103"/>
      <c r="H54" s="103"/>
      <c r="I54" s="103"/>
      <c r="J54" s="103"/>
      <c r="K54" s="103"/>
    </row>
    <row r="55" spans="2:11">
      <c r="B55" s="103"/>
      <c r="C55" s="103"/>
      <c r="D55" s="103"/>
      <c r="E55" s="103"/>
      <c r="F55" s="103"/>
      <c r="G55" s="103"/>
      <c r="H55" s="103"/>
      <c r="I55" s="103"/>
      <c r="J55" s="103"/>
      <c r="K55" s="103"/>
    </row>
    <row r="56" spans="2:11">
      <c r="B56" s="103"/>
      <c r="C56" s="103"/>
      <c r="D56" s="103"/>
      <c r="E56" s="103"/>
      <c r="F56" s="103"/>
      <c r="G56" s="103"/>
      <c r="H56" s="103"/>
      <c r="I56" s="103"/>
      <c r="J56" s="103"/>
      <c r="K56" s="103"/>
    </row>
    <row r="57" spans="2:11">
      <c r="B57" s="103"/>
      <c r="C57" s="103"/>
      <c r="D57" s="103"/>
      <c r="E57" s="103"/>
      <c r="F57" s="103"/>
      <c r="G57" s="103"/>
      <c r="H57" s="103"/>
      <c r="I57" s="103"/>
      <c r="J57" s="103"/>
      <c r="K57" s="103"/>
    </row>
    <row r="58" spans="2:11">
      <c r="B58" s="103"/>
      <c r="C58" s="103"/>
      <c r="D58" s="103"/>
      <c r="E58" s="103"/>
      <c r="F58" s="103"/>
      <c r="G58" s="103"/>
      <c r="H58" s="103"/>
      <c r="I58" s="103"/>
      <c r="J58" s="103"/>
      <c r="K58" s="103"/>
    </row>
    <row r="59" spans="2:11">
      <c r="B59" s="103"/>
      <c r="C59" s="103"/>
      <c r="D59" s="103"/>
      <c r="E59" s="103"/>
      <c r="F59" s="103"/>
      <c r="G59" s="103"/>
      <c r="H59" s="103"/>
      <c r="I59" s="103"/>
      <c r="J59" s="103"/>
      <c r="K59" s="103"/>
    </row>
    <row r="60" spans="2:11">
      <c r="B60" s="103"/>
      <c r="C60" s="103"/>
      <c r="D60" s="103"/>
      <c r="E60" s="103"/>
      <c r="F60" s="103"/>
      <c r="G60" s="103"/>
      <c r="H60" s="103"/>
      <c r="I60" s="103"/>
      <c r="J60" s="103"/>
      <c r="K60" s="103"/>
    </row>
    <row r="61" spans="2:11">
      <c r="B61" s="103"/>
      <c r="C61" s="103"/>
      <c r="D61" s="103"/>
      <c r="E61" s="103"/>
      <c r="F61" s="103"/>
      <c r="G61" s="103"/>
      <c r="H61" s="103"/>
      <c r="I61" s="103"/>
      <c r="J61" s="103"/>
      <c r="K61" s="103"/>
    </row>
    <row r="62" spans="2:11">
      <c r="B62" s="103"/>
      <c r="C62" s="103"/>
      <c r="D62" s="103"/>
      <c r="E62" s="103"/>
      <c r="F62" s="103"/>
      <c r="G62" s="103"/>
      <c r="H62" s="103"/>
      <c r="I62" s="103"/>
      <c r="J62" s="103"/>
      <c r="K62" s="103"/>
    </row>
    <row r="63" spans="2:11">
      <c r="B63" s="103"/>
      <c r="C63" s="103"/>
      <c r="D63" s="103"/>
      <c r="E63" s="103"/>
      <c r="F63" s="103"/>
      <c r="G63" s="103"/>
      <c r="H63" s="103"/>
      <c r="I63" s="103"/>
      <c r="J63" s="103"/>
      <c r="K63" s="103"/>
    </row>
    <row r="64" spans="2:11">
      <c r="B64" s="103"/>
      <c r="C64" s="103"/>
      <c r="D64" s="103"/>
      <c r="E64" s="103"/>
      <c r="F64" s="103"/>
      <c r="G64" s="103"/>
      <c r="H64" s="103"/>
      <c r="I64" s="103"/>
      <c r="J64" s="103"/>
      <c r="K64" s="103"/>
    </row>
    <row r="65" spans="2:11">
      <c r="B65" s="103"/>
      <c r="C65" s="103"/>
      <c r="D65" s="103"/>
      <c r="E65" s="103"/>
      <c r="F65" s="103"/>
      <c r="G65" s="103"/>
      <c r="H65" s="103"/>
      <c r="I65" s="103"/>
      <c r="J65" s="103"/>
      <c r="K65" s="103"/>
    </row>
    <row r="66" spans="2:11">
      <c r="B66" s="103"/>
      <c r="C66" s="103"/>
      <c r="D66" s="103"/>
      <c r="E66" s="103"/>
      <c r="F66" s="103"/>
      <c r="G66" s="103"/>
      <c r="H66" s="103"/>
      <c r="I66" s="103"/>
      <c r="J66" s="103"/>
      <c r="K66" s="103"/>
    </row>
    <row r="67" spans="2:11">
      <c r="B67" s="103"/>
      <c r="C67" s="103"/>
      <c r="D67" s="103"/>
      <c r="E67" s="103"/>
      <c r="F67" s="103"/>
      <c r="G67" s="103"/>
      <c r="H67" s="103"/>
      <c r="I67" s="103"/>
      <c r="J67" s="103"/>
      <c r="K67" s="103"/>
    </row>
    <row r="68" spans="2:11">
      <c r="B68" s="103"/>
      <c r="C68" s="103"/>
      <c r="D68" s="103"/>
      <c r="E68" s="103"/>
      <c r="F68" s="103"/>
      <c r="G68" s="103"/>
      <c r="H68" s="103"/>
      <c r="I68" s="103"/>
      <c r="J68" s="103"/>
      <c r="K68" s="103"/>
    </row>
    <row r="69" spans="2:11">
      <c r="B69" s="103"/>
      <c r="C69" s="103"/>
      <c r="D69" s="103"/>
      <c r="E69" s="103"/>
      <c r="F69" s="103"/>
      <c r="G69" s="103"/>
      <c r="H69" s="103"/>
      <c r="I69" s="103"/>
      <c r="J69" s="103"/>
      <c r="K69" s="103"/>
    </row>
    <row r="70" spans="2:11">
      <c r="B70" s="103"/>
      <c r="C70" s="103"/>
      <c r="D70" s="103"/>
      <c r="E70" s="103"/>
      <c r="F70" s="103"/>
      <c r="G70" s="103"/>
      <c r="H70" s="103"/>
      <c r="I70" s="103"/>
      <c r="J70" s="103"/>
      <c r="K70" s="103"/>
    </row>
    <row r="71" spans="2:11">
      <c r="B71" s="103"/>
      <c r="C71" s="103"/>
      <c r="D71" s="103"/>
      <c r="E71" s="103"/>
      <c r="F71" s="103"/>
      <c r="G71" s="103"/>
      <c r="H71" s="103"/>
      <c r="I71" s="103"/>
      <c r="J71" s="103"/>
      <c r="K71" s="103"/>
    </row>
    <row r="72" spans="2:11">
      <c r="B72" s="103"/>
      <c r="C72" s="103"/>
      <c r="D72" s="103"/>
      <c r="E72" s="103"/>
      <c r="F72" s="103"/>
      <c r="G72" s="103"/>
      <c r="H72" s="103"/>
      <c r="I72" s="103"/>
      <c r="J72" s="103"/>
      <c r="K72" s="103"/>
    </row>
    <row r="73" spans="2:11">
      <c r="B73" s="103"/>
      <c r="C73" s="103"/>
      <c r="D73" s="103"/>
      <c r="E73" s="103"/>
      <c r="F73" s="103"/>
      <c r="G73" s="103"/>
      <c r="H73" s="103"/>
      <c r="I73" s="103"/>
      <c r="J73" s="103"/>
      <c r="K73" s="103"/>
    </row>
    <row r="74" spans="2:11">
      <c r="B74" s="103"/>
      <c r="C74" s="103"/>
      <c r="D74" s="103"/>
      <c r="E74" s="103"/>
      <c r="F74" s="103"/>
      <c r="G74" s="103"/>
      <c r="H74" s="103"/>
      <c r="I74" s="103"/>
      <c r="J74" s="103"/>
      <c r="K74" s="103"/>
    </row>
    <row r="75" spans="2:11">
      <c r="B75" s="103"/>
      <c r="C75" s="103"/>
      <c r="D75" s="103"/>
      <c r="E75" s="103"/>
      <c r="F75" s="103"/>
      <c r="G75" s="103"/>
      <c r="H75" s="103"/>
      <c r="I75" s="103"/>
      <c r="J75" s="103"/>
      <c r="K75" s="103"/>
    </row>
    <row r="76" spans="2:11">
      <c r="B76" s="103"/>
      <c r="C76" s="103"/>
      <c r="D76" s="103"/>
      <c r="E76" s="103"/>
      <c r="F76" s="103"/>
      <c r="G76" s="103"/>
      <c r="H76" s="103"/>
      <c r="I76" s="103"/>
      <c r="J76" s="103"/>
      <c r="K76" s="103"/>
    </row>
    <row r="77" spans="2:11">
      <c r="B77" s="103"/>
      <c r="C77" s="103"/>
      <c r="D77" s="103"/>
      <c r="E77" s="103"/>
      <c r="F77" s="103"/>
      <c r="G77" s="103"/>
      <c r="H77" s="103"/>
      <c r="I77" s="103"/>
      <c r="J77" s="103"/>
      <c r="K77" s="103"/>
    </row>
    <row r="78" spans="2:11">
      <c r="B78" s="103"/>
      <c r="C78" s="103"/>
      <c r="D78" s="103"/>
      <c r="E78" s="103"/>
      <c r="F78" s="103"/>
      <c r="G78" s="103"/>
      <c r="H78" s="103"/>
      <c r="I78" s="103"/>
      <c r="J78" s="103"/>
      <c r="K78" s="103"/>
    </row>
    <row r="79" spans="2:11">
      <c r="B79" s="103"/>
      <c r="C79" s="103"/>
      <c r="D79" s="103"/>
      <c r="E79" s="103"/>
      <c r="F79" s="103"/>
      <c r="G79" s="103"/>
      <c r="H79" s="103"/>
      <c r="I79" s="103"/>
      <c r="J79" s="103"/>
      <c r="K79" s="103"/>
    </row>
    <row r="80" spans="2:11">
      <c r="B80" s="103"/>
      <c r="C80" s="103"/>
      <c r="D80" s="103"/>
      <c r="E80" s="103"/>
      <c r="F80" s="103"/>
      <c r="G80" s="103"/>
      <c r="H80" s="103"/>
      <c r="I80" s="103"/>
      <c r="J80" s="103"/>
      <c r="K80" s="103"/>
    </row>
    <row r="81" spans="2:11">
      <c r="B81" s="103"/>
      <c r="C81" s="103"/>
      <c r="D81" s="103"/>
      <c r="E81" s="103"/>
      <c r="F81" s="103"/>
      <c r="G81" s="103"/>
      <c r="H81" s="103"/>
      <c r="I81" s="103"/>
      <c r="J81" s="103"/>
      <c r="K81" s="103"/>
    </row>
    <row r="82" spans="2:11">
      <c r="B82" s="103"/>
      <c r="C82" s="103"/>
      <c r="D82" s="103"/>
      <c r="E82" s="103"/>
      <c r="F82" s="103"/>
      <c r="G82" s="103"/>
      <c r="H82" s="103"/>
      <c r="I82" s="103"/>
      <c r="J82" s="103"/>
      <c r="K82" s="103"/>
    </row>
    <row r="83" spans="2:11">
      <c r="B83" s="103"/>
      <c r="C83" s="103"/>
      <c r="D83" s="103"/>
      <c r="E83" s="103"/>
      <c r="F83" s="103"/>
      <c r="G83" s="103"/>
      <c r="H83" s="103"/>
      <c r="I83" s="103"/>
      <c r="J83" s="103"/>
      <c r="K83" s="103"/>
    </row>
    <row r="84" spans="2:11">
      <c r="B84" s="103"/>
      <c r="C84" s="103"/>
      <c r="D84" s="103"/>
      <c r="E84" s="103"/>
      <c r="F84" s="103"/>
      <c r="G84" s="103"/>
      <c r="H84" s="103"/>
      <c r="I84" s="103"/>
      <c r="J84" s="103"/>
      <c r="K84" s="103"/>
    </row>
    <row r="85" spans="2:11">
      <c r="B85" s="103"/>
      <c r="C85" s="103"/>
      <c r="D85" s="103"/>
      <c r="E85" s="103"/>
      <c r="F85" s="103"/>
      <c r="G85" s="103"/>
      <c r="H85" s="103"/>
      <c r="I85" s="103"/>
      <c r="J85" s="103"/>
      <c r="K85" s="103"/>
    </row>
    <row r="86" spans="2:11">
      <c r="B86" s="103"/>
      <c r="C86" s="103"/>
      <c r="D86" s="103"/>
      <c r="E86" s="103"/>
      <c r="F86" s="103"/>
      <c r="G86" s="103"/>
      <c r="H86" s="103"/>
      <c r="I86" s="103"/>
      <c r="J86" s="103"/>
      <c r="K86" s="103"/>
    </row>
    <row r="87" spans="2:11">
      <c r="B87" s="103"/>
      <c r="C87" s="103"/>
      <c r="D87" s="103"/>
      <c r="E87" s="103"/>
      <c r="F87" s="103"/>
      <c r="G87" s="103"/>
      <c r="H87" s="103"/>
      <c r="I87" s="103"/>
      <c r="J87" s="103"/>
      <c r="K87" s="103"/>
    </row>
    <row r="88" spans="2:11">
      <c r="B88" s="103"/>
      <c r="C88" s="103"/>
      <c r="D88" s="103"/>
      <c r="E88" s="103"/>
      <c r="F88" s="103"/>
      <c r="G88" s="103"/>
      <c r="H88" s="103"/>
      <c r="I88" s="103"/>
      <c r="J88" s="103"/>
      <c r="K88" s="103"/>
    </row>
    <row r="89" spans="2:11">
      <c r="B89" s="103"/>
      <c r="C89" s="103"/>
      <c r="D89" s="103"/>
      <c r="E89" s="103"/>
      <c r="F89" s="103"/>
      <c r="G89" s="103"/>
      <c r="H89" s="103"/>
      <c r="I89" s="103"/>
      <c r="J89" s="103"/>
      <c r="K89" s="103"/>
    </row>
    <row r="90" spans="2:11">
      <c r="B90" s="103"/>
      <c r="C90" s="103"/>
      <c r="D90" s="103"/>
      <c r="E90" s="103"/>
      <c r="F90" s="103"/>
      <c r="G90" s="103"/>
      <c r="H90" s="103"/>
      <c r="I90" s="103"/>
      <c r="J90" s="103"/>
      <c r="K90" s="103"/>
    </row>
    <row r="91" spans="2:11">
      <c r="B91" s="103"/>
      <c r="C91" s="103"/>
      <c r="D91" s="103"/>
      <c r="E91" s="103"/>
      <c r="F91" s="103"/>
      <c r="G91" s="103"/>
      <c r="H91" s="103"/>
      <c r="I91" s="103"/>
      <c r="J91" s="103"/>
      <c r="K91" s="103"/>
    </row>
    <row r="92" spans="2:11">
      <c r="B92" s="103"/>
      <c r="C92" s="103"/>
      <c r="D92" s="103"/>
      <c r="E92" s="103"/>
      <c r="F92" s="103"/>
      <c r="G92" s="103"/>
      <c r="H92" s="103"/>
      <c r="I92" s="103"/>
      <c r="J92" s="103"/>
      <c r="K92" s="103"/>
    </row>
    <row r="93" spans="2:11">
      <c r="B93" s="103"/>
      <c r="C93" s="103"/>
      <c r="D93" s="103"/>
      <c r="E93" s="103"/>
      <c r="F93" s="103"/>
      <c r="G93" s="103"/>
      <c r="H93" s="103"/>
      <c r="I93" s="103"/>
      <c r="J93" s="103"/>
      <c r="K93" s="103"/>
    </row>
    <row r="94" spans="2:11">
      <c r="B94" s="103"/>
      <c r="C94" s="103"/>
      <c r="D94" s="103"/>
      <c r="E94" s="103"/>
      <c r="F94" s="103"/>
      <c r="G94" s="103"/>
      <c r="H94" s="103"/>
      <c r="I94" s="103"/>
      <c r="J94" s="103"/>
      <c r="K94" s="103"/>
    </row>
    <row r="95" spans="2:11">
      <c r="B95" s="103"/>
      <c r="C95" s="103"/>
      <c r="D95" s="103"/>
      <c r="E95" s="103"/>
      <c r="F95" s="103"/>
      <c r="G95" s="103"/>
      <c r="H95" s="103"/>
      <c r="I95" s="103"/>
      <c r="J95" s="103"/>
      <c r="K95" s="103"/>
    </row>
    <row r="96" spans="2:11">
      <c r="B96" s="103"/>
      <c r="C96" s="103"/>
      <c r="D96" s="103"/>
      <c r="E96" s="103"/>
      <c r="F96" s="103"/>
      <c r="G96" s="103"/>
      <c r="H96" s="103"/>
      <c r="I96" s="103"/>
      <c r="J96" s="103"/>
      <c r="K96" s="103"/>
    </row>
    <row r="97" spans="2:11">
      <c r="B97" s="103"/>
      <c r="C97" s="103"/>
      <c r="D97" s="103"/>
      <c r="E97" s="103"/>
      <c r="F97" s="103"/>
      <c r="G97" s="103"/>
      <c r="H97" s="103"/>
      <c r="I97" s="103"/>
      <c r="J97" s="103"/>
      <c r="K97" s="103"/>
    </row>
    <row r="98" spans="2:11">
      <c r="B98" s="103"/>
      <c r="C98" s="103"/>
      <c r="D98" s="103"/>
      <c r="E98" s="103"/>
      <c r="F98" s="103"/>
      <c r="G98" s="103"/>
      <c r="H98" s="103"/>
      <c r="I98" s="103"/>
      <c r="J98" s="103"/>
      <c r="K98" s="103"/>
    </row>
    <row r="99" spans="2:11">
      <c r="B99" s="103"/>
      <c r="C99" s="103"/>
      <c r="D99" s="103"/>
      <c r="E99" s="103"/>
      <c r="F99" s="103"/>
      <c r="G99" s="103"/>
      <c r="H99" s="103"/>
      <c r="I99" s="103"/>
      <c r="J99" s="103"/>
      <c r="K99" s="103"/>
    </row>
    <row r="100" spans="2:11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</row>
    <row r="101" spans="2:11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</row>
    <row r="102" spans="2:11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</row>
    <row r="103" spans="2:11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</row>
    <row r="104" spans="2:11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</row>
    <row r="105" spans="2:11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</row>
    <row r="106" spans="2:11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</row>
    <row r="107" spans="2:11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</row>
    <row r="108" spans="2:11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</row>
    <row r="109" spans="2:11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</row>
    <row r="110" spans="2:11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</row>
    <row r="111" spans="2:11">
      <c r="C111" s="3"/>
      <c r="D111" s="3"/>
      <c r="E111" s="3"/>
      <c r="F111" s="3"/>
      <c r="G111" s="3"/>
      <c r="H111" s="3"/>
    </row>
    <row r="112" spans="2:11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sheetProtection sheet="1" objects="1" scenarios="1"/>
  <mergeCells count="2">
    <mergeCell ref="B6:K6"/>
    <mergeCell ref="B7:K7"/>
  </mergeCells>
  <phoneticPr fontId="3" type="noConversion"/>
  <dataValidations count="1">
    <dataValidation allowBlank="1" showInputMessage="1" showErrorMessage="1" sqref="C5:C1048576 A1:B1048576 D1:XFD17 D22:XFD1048576 D18:AF21 AH18:XFD21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B1:CC114"/>
  <sheetViews>
    <sheetView rightToLeft="1" workbookViewId="0">
      <selection activeCell="E20" sqref="E20"/>
    </sheetView>
  </sheetViews>
  <sheetFormatPr defaultColWidth="9.140625" defaultRowHeight="18"/>
  <cols>
    <col min="1" max="1" width="6.28515625" style="1" customWidth="1"/>
    <col min="2" max="2" width="22.5703125" style="2" bestFit="1" customWidth="1"/>
    <col min="3" max="3" width="46.28515625" style="2" bestFit="1" customWidth="1"/>
    <col min="4" max="4" width="6.28515625" style="2" bestFit="1" customWidth="1"/>
    <col min="5" max="5" width="7" style="1" bestFit="1" customWidth="1"/>
    <col min="6" max="6" width="11.140625" style="1" bestFit="1" customWidth="1"/>
    <col min="7" max="7" width="7.140625" style="1" bestFit="1" customWidth="1"/>
    <col min="8" max="8" width="5.140625" style="1" bestFit="1" customWidth="1"/>
    <col min="9" max="9" width="9" style="1" bestFit="1" customWidth="1"/>
    <col min="10" max="10" width="6.85546875" style="1" bestFit="1" customWidth="1"/>
    <col min="11" max="11" width="7.5703125" style="1" bestFit="1" customWidth="1"/>
    <col min="12" max="12" width="11.28515625" style="1" bestFit="1" customWidth="1"/>
    <col min="13" max="13" width="9.5703125" style="1" bestFit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58" t="s">
        <v>185</v>
      </c>
      <c r="C1" s="80" t="s" vm="1">
        <v>255</v>
      </c>
    </row>
    <row r="2" spans="2:81">
      <c r="B2" s="58" t="s">
        <v>184</v>
      </c>
      <c r="C2" s="80" t="s">
        <v>256</v>
      </c>
    </row>
    <row r="3" spans="2:81">
      <c r="B3" s="58" t="s">
        <v>186</v>
      </c>
      <c r="C3" s="80" t="s">
        <v>257</v>
      </c>
      <c r="E3" s="2"/>
    </row>
    <row r="4" spans="2:81">
      <c r="B4" s="58" t="s">
        <v>187</v>
      </c>
      <c r="C4" s="80">
        <v>9455</v>
      </c>
    </row>
    <row r="6" spans="2:81" ht="26.25" customHeight="1">
      <c r="B6" s="167" t="s">
        <v>215</v>
      </c>
      <c r="C6" s="168"/>
      <c r="D6" s="168"/>
      <c r="E6" s="168"/>
      <c r="F6" s="168"/>
      <c r="G6" s="168"/>
      <c r="H6" s="168"/>
      <c r="I6" s="168"/>
      <c r="J6" s="168"/>
      <c r="K6" s="168"/>
      <c r="L6" s="168"/>
      <c r="M6" s="168"/>
      <c r="N6" s="168"/>
      <c r="O6" s="168"/>
      <c r="P6" s="168"/>
      <c r="Q6" s="169"/>
    </row>
    <row r="7" spans="2:81" ht="26.25" customHeight="1">
      <c r="B7" s="167" t="s">
        <v>101</v>
      </c>
      <c r="C7" s="168"/>
      <c r="D7" s="168"/>
      <c r="E7" s="168"/>
      <c r="F7" s="168"/>
      <c r="G7" s="168"/>
      <c r="H7" s="168"/>
      <c r="I7" s="168"/>
      <c r="J7" s="168"/>
      <c r="K7" s="168"/>
      <c r="L7" s="168"/>
      <c r="M7" s="168"/>
      <c r="N7" s="168"/>
      <c r="O7" s="168"/>
      <c r="P7" s="168"/>
      <c r="Q7" s="169"/>
    </row>
    <row r="8" spans="2:81" s="3" customFormat="1" ht="47.25">
      <c r="B8" s="23" t="s">
        <v>123</v>
      </c>
      <c r="C8" s="31" t="s">
        <v>45</v>
      </c>
      <c r="D8" s="14" t="s">
        <v>52</v>
      </c>
      <c r="E8" s="31" t="s">
        <v>15</v>
      </c>
      <c r="F8" s="31" t="s">
        <v>68</v>
      </c>
      <c r="G8" s="31" t="s">
        <v>108</v>
      </c>
      <c r="H8" s="31" t="s">
        <v>18</v>
      </c>
      <c r="I8" s="31" t="s">
        <v>107</v>
      </c>
      <c r="J8" s="31" t="s">
        <v>17</v>
      </c>
      <c r="K8" s="31" t="s">
        <v>19</v>
      </c>
      <c r="L8" s="31" t="s">
        <v>239</v>
      </c>
      <c r="M8" s="31" t="s">
        <v>238</v>
      </c>
      <c r="N8" s="31" t="s">
        <v>64</v>
      </c>
      <c r="O8" s="31" t="s">
        <v>61</v>
      </c>
      <c r="P8" s="31" t="s">
        <v>188</v>
      </c>
      <c r="Q8" s="32" t="s">
        <v>190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6"/>
      <c r="C9" s="17"/>
      <c r="D9" s="17"/>
      <c r="E9" s="33"/>
      <c r="F9" s="33"/>
      <c r="G9" s="33" t="s">
        <v>22</v>
      </c>
      <c r="H9" s="33" t="s">
        <v>21</v>
      </c>
      <c r="I9" s="33"/>
      <c r="J9" s="33" t="s">
        <v>20</v>
      </c>
      <c r="K9" s="33" t="s">
        <v>20</v>
      </c>
      <c r="L9" s="33" t="s">
        <v>246</v>
      </c>
      <c r="M9" s="33"/>
      <c r="N9" s="33" t="s">
        <v>242</v>
      </c>
      <c r="O9" s="33" t="s">
        <v>20</v>
      </c>
      <c r="P9" s="33" t="s">
        <v>20</v>
      </c>
      <c r="Q9" s="34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120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122" t="s">
        <v>51</v>
      </c>
      <c r="C11" s="123"/>
      <c r="D11" s="123"/>
      <c r="E11" s="123"/>
      <c r="F11" s="123"/>
      <c r="G11" s="123"/>
      <c r="H11" s="124">
        <v>3.7999999999968046</v>
      </c>
      <c r="I11" s="123"/>
      <c r="J11" s="123"/>
      <c r="K11" s="130">
        <v>7.2999999999968056E-3</v>
      </c>
      <c r="L11" s="124"/>
      <c r="M11" s="123"/>
      <c r="N11" s="124">
        <v>125.175075248</v>
      </c>
      <c r="O11" s="123"/>
      <c r="P11" s="125">
        <v>1</v>
      </c>
      <c r="Q11" s="125">
        <f>N11/'סכום נכסי הקרן'!$C$42</f>
        <v>4.8943051961347333E-3</v>
      </c>
      <c r="R11" s="140"/>
      <c r="S11" s="102"/>
      <c r="T11" s="102"/>
      <c r="U11" s="102"/>
      <c r="V11" s="102"/>
      <c r="W11" s="102"/>
      <c r="X11" s="102"/>
      <c r="CC11" s="102"/>
    </row>
    <row r="12" spans="2:81" s="102" customFormat="1" ht="21.75" customHeight="1">
      <c r="B12" s="126" t="s">
        <v>236</v>
      </c>
      <c r="C12" s="123"/>
      <c r="D12" s="123"/>
      <c r="E12" s="123"/>
      <c r="F12" s="123"/>
      <c r="G12" s="123"/>
      <c r="H12" s="124">
        <v>3.7999999999968046</v>
      </c>
      <c r="I12" s="123"/>
      <c r="J12" s="123"/>
      <c r="K12" s="130">
        <v>7.2999999999968056E-3</v>
      </c>
      <c r="L12" s="124"/>
      <c r="M12" s="123"/>
      <c r="N12" s="124">
        <v>125.175075248</v>
      </c>
      <c r="O12" s="123"/>
      <c r="P12" s="125">
        <v>1</v>
      </c>
      <c r="Q12" s="125">
        <f>N12/'סכום נכסי הקרן'!$C$42</f>
        <v>4.8943051961347333E-3</v>
      </c>
      <c r="R12" s="140"/>
    </row>
    <row r="13" spans="2:81" s="102" customFormat="1">
      <c r="B13" s="127" t="s">
        <v>50</v>
      </c>
      <c r="C13" s="123"/>
      <c r="D13" s="123"/>
      <c r="E13" s="123"/>
      <c r="F13" s="123"/>
      <c r="G13" s="123"/>
      <c r="H13" s="124">
        <v>3.7999999999968046</v>
      </c>
      <c r="I13" s="123"/>
      <c r="J13" s="123"/>
      <c r="K13" s="130">
        <v>7.2999999999968056E-3</v>
      </c>
      <c r="L13" s="124"/>
      <c r="M13" s="123"/>
      <c r="N13" s="124">
        <v>125.175075248</v>
      </c>
      <c r="O13" s="123"/>
      <c r="P13" s="125">
        <v>1</v>
      </c>
      <c r="Q13" s="125">
        <f>N13/'סכום נכסי הקרן'!$C$42</f>
        <v>4.8943051961347333E-3</v>
      </c>
      <c r="R13" s="140"/>
    </row>
    <row r="14" spans="2:81">
      <c r="B14" s="89" t="s">
        <v>1357</v>
      </c>
      <c r="C14" s="86" t="s">
        <v>1358</v>
      </c>
      <c r="D14" s="99" t="s">
        <v>1359</v>
      </c>
      <c r="E14" s="86" t="s">
        <v>318</v>
      </c>
      <c r="F14" s="86" t="s">
        <v>367</v>
      </c>
      <c r="G14" s="86"/>
      <c r="H14" s="96">
        <v>3.7999999999968046</v>
      </c>
      <c r="I14" s="99" t="s">
        <v>170</v>
      </c>
      <c r="J14" s="100">
        <v>6.1999999999999998E-3</v>
      </c>
      <c r="K14" s="100">
        <v>7.2999999999968056E-3</v>
      </c>
      <c r="L14" s="96">
        <v>124083.146207</v>
      </c>
      <c r="M14" s="108">
        <v>100.88</v>
      </c>
      <c r="N14" s="96">
        <v>125.175075248</v>
      </c>
      <c r="O14" s="97">
        <v>2.6323547013749081E-5</v>
      </c>
      <c r="P14" s="97">
        <v>1</v>
      </c>
      <c r="Q14" s="97">
        <f>N14/'סכום נכסי הקרן'!$C$42</f>
        <v>4.8943051961347333E-3</v>
      </c>
      <c r="R14" s="141"/>
    </row>
    <row r="15" spans="2:81">
      <c r="B15" s="85"/>
      <c r="C15" s="86"/>
      <c r="D15" s="86"/>
      <c r="E15" s="86"/>
      <c r="F15" s="86"/>
      <c r="G15" s="86"/>
      <c r="H15" s="86"/>
      <c r="I15" s="86"/>
      <c r="J15" s="86"/>
      <c r="K15" s="86"/>
      <c r="L15" s="96"/>
      <c r="M15" s="86"/>
      <c r="N15" s="86"/>
      <c r="O15" s="86"/>
      <c r="P15" s="97"/>
      <c r="Q15" s="86"/>
      <c r="R15" s="141"/>
    </row>
    <row r="16" spans="2:81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P16" s="103"/>
      <c r="Q16" s="103"/>
      <c r="R16" s="141"/>
    </row>
    <row r="17" spans="2:17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  <c r="P17" s="103"/>
      <c r="Q17" s="103"/>
    </row>
    <row r="18" spans="2:17">
      <c r="B18" s="101" t="s">
        <v>254</v>
      </c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  <c r="P18" s="103"/>
      <c r="Q18" s="103"/>
    </row>
    <row r="19" spans="2:17">
      <c r="B19" s="101" t="s">
        <v>119</v>
      </c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  <c r="P19" s="103"/>
      <c r="Q19" s="103"/>
    </row>
    <row r="20" spans="2:17">
      <c r="B20" s="101" t="s">
        <v>237</v>
      </c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  <c r="P20" s="103"/>
      <c r="Q20" s="103"/>
    </row>
    <row r="21" spans="2:17">
      <c r="B21" s="101" t="s">
        <v>245</v>
      </c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P21" s="103"/>
      <c r="Q21" s="103"/>
    </row>
    <row r="22" spans="2:17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  <c r="Q22" s="103"/>
    </row>
    <row r="23" spans="2:17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  <c r="Q23" s="103"/>
    </row>
    <row r="24" spans="2:17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  <c r="Q24" s="103"/>
    </row>
    <row r="25" spans="2:17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  <c r="Q25" s="103"/>
    </row>
    <row r="26" spans="2:17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  <c r="Q26" s="103"/>
    </row>
    <row r="27" spans="2:17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  <c r="Q27" s="103"/>
    </row>
    <row r="28" spans="2:17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  <c r="Q28" s="103"/>
    </row>
    <row r="29" spans="2:17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  <c r="Q29" s="103"/>
    </row>
    <row r="30" spans="2:17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  <c r="Q30" s="103"/>
    </row>
    <row r="31" spans="2:17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  <c r="P31" s="103"/>
      <c r="Q31" s="103"/>
    </row>
    <row r="32" spans="2:17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  <c r="P32" s="103"/>
      <c r="Q32" s="103"/>
    </row>
    <row r="33" spans="2:17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  <c r="Q33" s="103"/>
    </row>
    <row r="34" spans="2:17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  <c r="P34" s="103"/>
      <c r="Q34" s="103"/>
    </row>
    <row r="35" spans="2:17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03"/>
      <c r="Q35" s="103"/>
    </row>
    <row r="36" spans="2:17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3"/>
      <c r="Q36" s="103"/>
    </row>
    <row r="37" spans="2:17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  <c r="Q37" s="103"/>
    </row>
    <row r="38" spans="2:17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  <c r="Q38" s="103"/>
    </row>
    <row r="39" spans="2:17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</row>
    <row r="40" spans="2:17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  <c r="Q40" s="103"/>
    </row>
    <row r="41" spans="2:17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  <c r="Q41" s="103"/>
    </row>
    <row r="42" spans="2:17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  <c r="Q42" s="103"/>
    </row>
    <row r="43" spans="2:17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  <c r="Q43" s="103"/>
    </row>
    <row r="44" spans="2:17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  <c r="Q44" s="103"/>
    </row>
    <row r="45" spans="2:17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  <c r="P45" s="103"/>
      <c r="Q45" s="103"/>
    </row>
    <row r="46" spans="2:17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  <c r="P46" s="103"/>
      <c r="Q46" s="103"/>
    </row>
    <row r="47" spans="2:17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  <c r="Q47" s="103"/>
    </row>
    <row r="48" spans="2:17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  <c r="Q48" s="103"/>
    </row>
    <row r="49" spans="2:17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</row>
    <row r="50" spans="2:17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  <c r="P50" s="103"/>
      <c r="Q50" s="103"/>
    </row>
    <row r="51" spans="2:17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  <c r="P51" s="103"/>
      <c r="Q51" s="103"/>
    </row>
    <row r="52" spans="2:17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  <c r="Q52" s="103"/>
    </row>
    <row r="53" spans="2:17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  <c r="P53" s="103"/>
      <c r="Q53" s="103"/>
    </row>
    <row r="54" spans="2:17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3"/>
      <c r="Q54" s="103"/>
    </row>
    <row r="55" spans="2:17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  <c r="Q55" s="103"/>
    </row>
    <row r="56" spans="2:17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  <c r="Q56" s="103"/>
    </row>
    <row r="57" spans="2:17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  <c r="Q57" s="103"/>
    </row>
    <row r="58" spans="2:17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  <c r="Q58" s="103"/>
    </row>
    <row r="59" spans="2:17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  <c r="Q59" s="103"/>
    </row>
    <row r="60" spans="2:17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  <c r="P60" s="103"/>
      <c r="Q60" s="103"/>
    </row>
    <row r="61" spans="2:17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  <c r="P61" s="103"/>
      <c r="Q61" s="103"/>
    </row>
    <row r="62" spans="2:17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  <c r="P62" s="103"/>
      <c r="Q62" s="103"/>
    </row>
    <row r="63" spans="2:17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  <c r="P63" s="103"/>
      <c r="Q63" s="103"/>
    </row>
    <row r="64" spans="2:17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  <c r="P64" s="103"/>
      <c r="Q64" s="103"/>
    </row>
    <row r="65" spans="2:17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  <c r="P65" s="103"/>
      <c r="Q65" s="103"/>
    </row>
    <row r="66" spans="2:17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  <c r="P66" s="103"/>
      <c r="Q66" s="103"/>
    </row>
    <row r="67" spans="2:17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  <c r="P67" s="103"/>
      <c r="Q67" s="103"/>
    </row>
    <row r="68" spans="2:17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  <c r="P68" s="103"/>
      <c r="Q68" s="103"/>
    </row>
    <row r="69" spans="2:17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  <c r="P69" s="103"/>
      <c r="Q69" s="103"/>
    </row>
    <row r="70" spans="2:17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  <c r="P70" s="103"/>
      <c r="Q70" s="103"/>
    </row>
    <row r="71" spans="2:17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  <c r="P71" s="103"/>
      <c r="Q71" s="103"/>
    </row>
    <row r="72" spans="2:17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  <c r="P72" s="103"/>
      <c r="Q72" s="103"/>
    </row>
    <row r="73" spans="2:17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  <c r="Q73" s="103"/>
    </row>
    <row r="74" spans="2:17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  <c r="P74" s="103"/>
      <c r="Q74" s="103"/>
    </row>
    <row r="75" spans="2:17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  <c r="P75" s="103"/>
      <c r="Q75" s="103"/>
    </row>
    <row r="76" spans="2:17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  <c r="P76" s="103"/>
      <c r="Q76" s="103"/>
    </row>
    <row r="77" spans="2:17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  <c r="P77" s="103"/>
      <c r="Q77" s="103"/>
    </row>
    <row r="78" spans="2:17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  <c r="P78" s="103"/>
      <c r="Q78" s="103"/>
    </row>
    <row r="79" spans="2:17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  <c r="P79" s="103"/>
      <c r="Q79" s="103"/>
    </row>
    <row r="80" spans="2:17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  <c r="P80" s="103"/>
      <c r="Q80" s="103"/>
    </row>
    <row r="81" spans="2:17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  <c r="P81" s="103"/>
      <c r="Q81" s="103"/>
    </row>
    <row r="82" spans="2:17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  <c r="P82" s="103"/>
      <c r="Q82" s="103"/>
    </row>
    <row r="83" spans="2:17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  <c r="P83" s="103"/>
      <c r="Q83" s="103"/>
    </row>
    <row r="84" spans="2:17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  <c r="P84" s="103"/>
      <c r="Q84" s="103"/>
    </row>
    <row r="85" spans="2:17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  <c r="P85" s="103"/>
      <c r="Q85" s="103"/>
    </row>
    <row r="86" spans="2:17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  <c r="P86" s="103"/>
      <c r="Q86" s="103"/>
    </row>
    <row r="87" spans="2:17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  <c r="P87" s="103"/>
      <c r="Q87" s="103"/>
    </row>
    <row r="88" spans="2:17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103"/>
      <c r="Q88" s="103"/>
    </row>
    <row r="89" spans="2:17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  <c r="P89" s="103"/>
      <c r="Q89" s="103"/>
    </row>
    <row r="90" spans="2:17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  <c r="P90" s="103"/>
      <c r="Q90" s="103"/>
    </row>
    <row r="91" spans="2:17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  <c r="P91" s="103"/>
      <c r="Q91" s="103"/>
    </row>
    <row r="92" spans="2:17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  <c r="P92" s="103"/>
      <c r="Q92" s="103"/>
    </row>
    <row r="93" spans="2:17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  <c r="P93" s="103"/>
      <c r="Q93" s="103"/>
    </row>
    <row r="94" spans="2:17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  <c r="P94" s="103"/>
      <c r="Q94" s="103"/>
    </row>
    <row r="95" spans="2:17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  <c r="P95" s="103"/>
      <c r="Q95" s="103"/>
    </row>
    <row r="96" spans="2:17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  <c r="P96" s="103"/>
      <c r="Q96" s="103"/>
    </row>
    <row r="97" spans="2:17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  <c r="P97" s="103"/>
      <c r="Q97" s="103"/>
    </row>
    <row r="98" spans="2:17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  <c r="P98" s="103"/>
      <c r="Q98" s="103"/>
    </row>
    <row r="99" spans="2:17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  <c r="P99" s="103"/>
      <c r="Q99" s="103"/>
    </row>
    <row r="100" spans="2:17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  <c r="P100" s="103"/>
      <c r="Q100" s="103"/>
    </row>
    <row r="101" spans="2:17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  <c r="P101" s="103"/>
      <c r="Q101" s="103"/>
    </row>
    <row r="102" spans="2:17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  <c r="P102" s="103"/>
      <c r="Q102" s="103"/>
    </row>
    <row r="103" spans="2:17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  <c r="P103" s="103"/>
      <c r="Q103" s="103"/>
    </row>
    <row r="104" spans="2:17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  <c r="P104" s="103"/>
      <c r="Q104" s="103"/>
    </row>
    <row r="105" spans="2:17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  <c r="P105" s="103"/>
      <c r="Q105" s="103"/>
    </row>
    <row r="106" spans="2:17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  <c r="P106" s="103"/>
      <c r="Q106" s="103"/>
    </row>
    <row r="107" spans="2:17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  <c r="P107" s="103"/>
      <c r="Q107" s="103"/>
    </row>
    <row r="108" spans="2:17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  <c r="P108" s="103"/>
      <c r="Q108" s="103"/>
    </row>
    <row r="109" spans="2:17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  <c r="P109" s="103"/>
      <c r="Q109" s="103"/>
    </row>
    <row r="110" spans="2:17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  <c r="M110" s="103"/>
      <c r="N110" s="103"/>
      <c r="O110" s="103"/>
      <c r="P110" s="103"/>
      <c r="Q110" s="103"/>
    </row>
    <row r="111" spans="2:17">
      <c r="B111" s="103"/>
      <c r="C111" s="103"/>
      <c r="D111" s="103"/>
      <c r="E111" s="103"/>
      <c r="F111" s="103"/>
      <c r="G111" s="103"/>
      <c r="H111" s="103"/>
      <c r="I111" s="103"/>
      <c r="J111" s="103"/>
      <c r="K111" s="103"/>
      <c r="L111" s="103"/>
      <c r="M111" s="103"/>
      <c r="N111" s="103"/>
      <c r="O111" s="103"/>
      <c r="P111" s="103"/>
      <c r="Q111" s="103"/>
    </row>
    <row r="112" spans="2:17">
      <c r="B112" s="103"/>
      <c r="C112" s="103"/>
      <c r="D112" s="103"/>
      <c r="E112" s="103"/>
      <c r="F112" s="103"/>
      <c r="G112" s="103"/>
      <c r="H112" s="103"/>
      <c r="I112" s="103"/>
      <c r="J112" s="103"/>
      <c r="K112" s="103"/>
      <c r="L112" s="103"/>
      <c r="M112" s="103"/>
      <c r="N112" s="103"/>
      <c r="O112" s="103"/>
      <c r="P112" s="103"/>
      <c r="Q112" s="103"/>
    </row>
    <row r="113" spans="2:17">
      <c r="B113" s="103"/>
      <c r="C113" s="103"/>
      <c r="D113" s="103"/>
      <c r="E113" s="103"/>
      <c r="F113" s="103"/>
      <c r="G113" s="103"/>
      <c r="H113" s="103"/>
      <c r="I113" s="103"/>
      <c r="J113" s="103"/>
      <c r="K113" s="103"/>
      <c r="L113" s="103"/>
      <c r="M113" s="103"/>
      <c r="N113" s="103"/>
      <c r="O113" s="103"/>
      <c r="P113" s="103"/>
      <c r="Q113" s="103"/>
    </row>
    <row r="114" spans="2:17">
      <c r="B114" s="103"/>
      <c r="C114" s="103"/>
      <c r="D114" s="103"/>
      <c r="E114" s="103"/>
      <c r="F114" s="103"/>
      <c r="G114" s="103"/>
      <c r="H114" s="103"/>
      <c r="I114" s="103"/>
      <c r="J114" s="103"/>
      <c r="K114" s="103"/>
      <c r="L114" s="103"/>
      <c r="M114" s="103"/>
      <c r="N114" s="103"/>
      <c r="O114" s="103"/>
      <c r="P114" s="103"/>
      <c r="Q114" s="103"/>
    </row>
  </sheetData>
  <sheetProtection sheet="1" objects="1" scenarios="1"/>
  <mergeCells count="2">
    <mergeCell ref="B6:Q6"/>
    <mergeCell ref="B7:Q7"/>
  </mergeCells>
  <phoneticPr fontId="3" type="noConversion"/>
  <dataValidations count="1">
    <dataValidation allowBlank="1" showInputMessage="1" showErrorMessage="1" sqref="C5:C1048576 A1:B1048576 D1:XFD35 D40:XFD1048576 D36:AF39 AH36:XFD39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B1:BT110"/>
  <sheetViews>
    <sheetView rightToLeft="1" workbookViewId="0"/>
  </sheetViews>
  <sheetFormatPr defaultColWidth="9.140625" defaultRowHeight="18"/>
  <cols>
    <col min="1" max="1" width="3" style="1" customWidth="1"/>
    <col min="2" max="2" width="22" style="2" bestFit="1" customWidth="1"/>
    <col min="3" max="3" width="46.28515625" style="2" bestFit="1" customWidth="1"/>
    <col min="4" max="4" width="4.5703125" style="1" bestFit="1" customWidth="1"/>
    <col min="5" max="5" width="4.85546875" style="1" bestFit="1" customWidth="1"/>
    <col min="6" max="6" width="7.140625" style="1" bestFit="1" customWidth="1"/>
    <col min="7" max="7" width="5.140625" style="1" bestFit="1" customWidth="1"/>
    <col min="8" max="8" width="5.28515625" style="1" bestFit="1" customWidth="1"/>
    <col min="9" max="9" width="6.7109375" style="1" bestFit="1" customWidth="1"/>
    <col min="10" max="10" width="7.5703125" style="1" bestFit="1" customWidth="1"/>
    <col min="11" max="11" width="7" style="1" bestFit="1" customWidth="1"/>
    <col min="12" max="12" width="6.42578125" style="1" bestFit="1" customWidth="1"/>
    <col min="13" max="13" width="8" style="1" bestFit="1" customWidth="1"/>
    <col min="14" max="14" width="6.28515625" style="1" bestFit="1" customWidth="1"/>
    <col min="15" max="15" width="7.7109375" style="1" bestFit="1" customWidth="1"/>
    <col min="16" max="16" width="9" style="1" bestFit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58" t="s">
        <v>185</v>
      </c>
      <c r="C1" s="80" t="s" vm="1">
        <v>255</v>
      </c>
    </row>
    <row r="2" spans="2:72">
      <c r="B2" s="58" t="s">
        <v>184</v>
      </c>
      <c r="C2" s="80" t="s">
        <v>256</v>
      </c>
    </row>
    <row r="3" spans="2:72">
      <c r="B3" s="58" t="s">
        <v>186</v>
      </c>
      <c r="C3" s="80" t="s">
        <v>257</v>
      </c>
    </row>
    <row r="4" spans="2:72">
      <c r="B4" s="58" t="s">
        <v>187</v>
      </c>
      <c r="C4" s="80">
        <v>9455</v>
      </c>
    </row>
    <row r="6" spans="2:72" ht="26.25" customHeight="1">
      <c r="B6" s="167" t="s">
        <v>216</v>
      </c>
      <c r="C6" s="168"/>
      <c r="D6" s="168"/>
      <c r="E6" s="168"/>
      <c r="F6" s="168"/>
      <c r="G6" s="168"/>
      <c r="H6" s="168"/>
      <c r="I6" s="168"/>
      <c r="J6" s="168"/>
      <c r="K6" s="168"/>
      <c r="L6" s="168"/>
      <c r="M6" s="168"/>
      <c r="N6" s="168"/>
      <c r="O6" s="168"/>
      <c r="P6" s="169"/>
    </row>
    <row r="7" spans="2:72" ht="26.25" customHeight="1">
      <c r="B7" s="167" t="s">
        <v>92</v>
      </c>
      <c r="C7" s="168"/>
      <c r="D7" s="168"/>
      <c r="E7" s="168"/>
      <c r="F7" s="168"/>
      <c r="G7" s="168"/>
      <c r="H7" s="168"/>
      <c r="I7" s="168"/>
      <c r="J7" s="168"/>
      <c r="K7" s="168"/>
      <c r="L7" s="168"/>
      <c r="M7" s="168"/>
      <c r="N7" s="168"/>
      <c r="O7" s="168"/>
      <c r="P7" s="169"/>
    </row>
    <row r="8" spans="2:72" s="3" customFormat="1" ht="78.75">
      <c r="B8" s="23" t="s">
        <v>123</v>
      </c>
      <c r="C8" s="31" t="s">
        <v>45</v>
      </c>
      <c r="D8" s="31" t="s">
        <v>15</v>
      </c>
      <c r="E8" s="31" t="s">
        <v>68</v>
      </c>
      <c r="F8" s="31" t="s">
        <v>108</v>
      </c>
      <c r="G8" s="31" t="s">
        <v>18</v>
      </c>
      <c r="H8" s="31" t="s">
        <v>107</v>
      </c>
      <c r="I8" s="31" t="s">
        <v>17</v>
      </c>
      <c r="J8" s="31" t="s">
        <v>19</v>
      </c>
      <c r="K8" s="31" t="s">
        <v>239</v>
      </c>
      <c r="L8" s="31" t="s">
        <v>238</v>
      </c>
      <c r="M8" s="31" t="s">
        <v>116</v>
      </c>
      <c r="N8" s="31" t="s">
        <v>61</v>
      </c>
      <c r="O8" s="31" t="s">
        <v>188</v>
      </c>
      <c r="P8" s="32" t="s">
        <v>190</v>
      </c>
    </row>
    <row r="9" spans="2:72" s="3" customFormat="1" ht="25.5" customHeight="1">
      <c r="B9" s="16"/>
      <c r="C9" s="33"/>
      <c r="D9" s="33"/>
      <c r="E9" s="33"/>
      <c r="F9" s="33" t="s">
        <v>22</v>
      </c>
      <c r="G9" s="33" t="s">
        <v>21</v>
      </c>
      <c r="H9" s="33"/>
      <c r="I9" s="33" t="s">
        <v>20</v>
      </c>
      <c r="J9" s="33" t="s">
        <v>20</v>
      </c>
      <c r="K9" s="33" t="s">
        <v>246</v>
      </c>
      <c r="L9" s="33"/>
      <c r="M9" s="33" t="s">
        <v>242</v>
      </c>
      <c r="N9" s="33" t="s">
        <v>20</v>
      </c>
      <c r="O9" s="33" t="s">
        <v>20</v>
      </c>
      <c r="P9" s="34" t="s">
        <v>20</v>
      </c>
    </row>
    <row r="10" spans="2:72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1" t="s">
        <v>13</v>
      </c>
      <c r="P10" s="21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ht="21.75" customHeight="1">
      <c r="B12" s="101" t="s">
        <v>119</v>
      </c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/>
    </row>
    <row r="13" spans="2:72">
      <c r="B13" s="101" t="s">
        <v>237</v>
      </c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</row>
    <row r="14" spans="2:72">
      <c r="B14" s="101" t="s">
        <v>245</v>
      </c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P14" s="103"/>
    </row>
    <row r="15" spans="2:72"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  <c r="P15" s="103"/>
    </row>
    <row r="16" spans="2:72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P16" s="103"/>
    </row>
    <row r="17" spans="2:16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  <c r="P17" s="103"/>
    </row>
    <row r="18" spans="2:16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  <c r="P18" s="103"/>
    </row>
    <row r="19" spans="2:16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  <c r="P19" s="103"/>
    </row>
    <row r="20" spans="2:16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  <c r="P20" s="103"/>
    </row>
    <row r="21" spans="2:16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P21" s="103"/>
    </row>
    <row r="22" spans="2:16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</row>
    <row r="23" spans="2:16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</row>
    <row r="24" spans="2:16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</row>
    <row r="25" spans="2:16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</row>
    <row r="26" spans="2:16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</row>
    <row r="27" spans="2:16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</row>
    <row r="28" spans="2:16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</row>
    <row r="29" spans="2:16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</row>
    <row r="30" spans="2:16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</row>
    <row r="31" spans="2:16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  <c r="P31" s="103"/>
    </row>
    <row r="32" spans="2:16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  <c r="P32" s="103"/>
    </row>
    <row r="33" spans="2:16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</row>
    <row r="34" spans="2:16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  <c r="P34" s="103"/>
    </row>
    <row r="35" spans="2:16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03"/>
    </row>
    <row r="36" spans="2:16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3"/>
    </row>
    <row r="37" spans="2:16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</row>
    <row r="38" spans="2:16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</row>
    <row r="39" spans="2:16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</row>
    <row r="40" spans="2:16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</row>
    <row r="41" spans="2:16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</row>
    <row r="42" spans="2:16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</row>
    <row r="43" spans="2:16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</row>
    <row r="44" spans="2:16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</row>
    <row r="45" spans="2:16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  <c r="P45" s="103"/>
    </row>
    <row r="46" spans="2:16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  <c r="P46" s="103"/>
    </row>
    <row r="47" spans="2:16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</row>
    <row r="48" spans="2:16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</row>
    <row r="49" spans="2:16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</row>
    <row r="50" spans="2:16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  <c r="P50" s="103"/>
    </row>
    <row r="51" spans="2:16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  <c r="P51" s="103"/>
    </row>
    <row r="52" spans="2:16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</row>
    <row r="53" spans="2:16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  <c r="P53" s="103"/>
    </row>
    <row r="54" spans="2:16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3"/>
    </row>
    <row r="55" spans="2:16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</row>
    <row r="56" spans="2:16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</row>
    <row r="57" spans="2:16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</row>
    <row r="58" spans="2:16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</row>
    <row r="59" spans="2:16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</row>
    <row r="60" spans="2:16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  <c r="P60" s="103"/>
    </row>
    <row r="61" spans="2:16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  <c r="P61" s="103"/>
    </row>
    <row r="62" spans="2:16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  <c r="P62" s="103"/>
    </row>
    <row r="63" spans="2:16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  <c r="P63" s="103"/>
    </row>
    <row r="64" spans="2:16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  <c r="P64" s="103"/>
    </row>
    <row r="65" spans="2:16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  <c r="P65" s="103"/>
    </row>
    <row r="66" spans="2:16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  <c r="P66" s="103"/>
    </row>
    <row r="67" spans="2:16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  <c r="P67" s="103"/>
    </row>
    <row r="68" spans="2:16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  <c r="P68" s="103"/>
    </row>
    <row r="69" spans="2:16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  <c r="P69" s="103"/>
    </row>
    <row r="70" spans="2:16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  <c r="P70" s="103"/>
    </row>
    <row r="71" spans="2:16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  <c r="P71" s="103"/>
    </row>
    <row r="72" spans="2:16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  <c r="P72" s="103"/>
    </row>
    <row r="73" spans="2:16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</row>
    <row r="74" spans="2:16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  <c r="P74" s="103"/>
    </row>
    <row r="75" spans="2:16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  <c r="P75" s="103"/>
    </row>
    <row r="76" spans="2:16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  <c r="P76" s="103"/>
    </row>
    <row r="77" spans="2:16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  <c r="P77" s="103"/>
    </row>
    <row r="78" spans="2:16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  <c r="P78" s="103"/>
    </row>
    <row r="79" spans="2:16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  <c r="P79" s="103"/>
    </row>
    <row r="80" spans="2:16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  <c r="P80" s="103"/>
    </row>
    <row r="81" spans="2:16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  <c r="P81" s="103"/>
    </row>
    <row r="82" spans="2:16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  <c r="P82" s="103"/>
    </row>
    <row r="83" spans="2:16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  <c r="P83" s="103"/>
    </row>
    <row r="84" spans="2:16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  <c r="P84" s="103"/>
    </row>
    <row r="85" spans="2:16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  <c r="P85" s="103"/>
    </row>
    <row r="86" spans="2:16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  <c r="P86" s="103"/>
    </row>
    <row r="87" spans="2:16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  <c r="P87" s="103"/>
    </row>
    <row r="88" spans="2:16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103"/>
    </row>
    <row r="89" spans="2:16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  <c r="P89" s="103"/>
    </row>
    <row r="90" spans="2:16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  <c r="P90" s="103"/>
    </row>
    <row r="91" spans="2:16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  <c r="P91" s="103"/>
    </row>
    <row r="92" spans="2:16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  <c r="P92" s="103"/>
    </row>
    <row r="93" spans="2:16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  <c r="P93" s="103"/>
    </row>
    <row r="94" spans="2:16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  <c r="P94" s="103"/>
    </row>
    <row r="95" spans="2:16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  <c r="P95" s="103"/>
    </row>
    <row r="96" spans="2:16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  <c r="P96" s="103"/>
    </row>
    <row r="97" spans="2:16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  <c r="P97" s="103"/>
    </row>
    <row r="98" spans="2:16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  <c r="P98" s="103"/>
    </row>
    <row r="99" spans="2:16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  <c r="P99" s="103"/>
    </row>
    <row r="100" spans="2:16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  <c r="P100" s="103"/>
    </row>
    <row r="101" spans="2:16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  <c r="P101" s="103"/>
    </row>
    <row r="102" spans="2:16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  <c r="P102" s="103"/>
    </row>
    <row r="103" spans="2:16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  <c r="P103" s="103"/>
    </row>
    <row r="104" spans="2:16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  <c r="P104" s="103"/>
    </row>
    <row r="105" spans="2:16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  <c r="P105" s="103"/>
    </row>
    <row r="106" spans="2:16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  <c r="P106" s="103"/>
    </row>
    <row r="107" spans="2:16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  <c r="P107" s="103"/>
    </row>
    <row r="108" spans="2:16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  <c r="P108" s="103"/>
    </row>
    <row r="109" spans="2:16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  <c r="P109" s="103"/>
    </row>
    <row r="110" spans="2:16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  <c r="M110" s="103"/>
      <c r="N110" s="103"/>
      <c r="O110" s="103"/>
      <c r="P110" s="103"/>
    </row>
  </sheetData>
  <sheetProtection sheet="1" objects="1" scenarios="1"/>
  <mergeCells count="2">
    <mergeCell ref="B6:P6"/>
    <mergeCell ref="B7:P7"/>
  </mergeCells>
  <phoneticPr fontId="3" type="noConversion"/>
  <dataValidations count="1">
    <dataValidation allowBlank="1" showInputMessage="1" showErrorMessage="1" sqref="C5:C1048576 A1:B1048576 D1:XFD24 D28:XFD1048576 D25:AF27 AH25:XFD27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B1:BM40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6.28515625" style="2" bestFit="1" customWidth="1"/>
    <col min="4" max="4" width="5.7109375" style="2" bestFit="1" customWidth="1"/>
    <col min="5" max="5" width="6.5703125" style="2" bestFit="1" customWidth="1"/>
    <col min="6" max="6" width="5.28515625" style="2" bestFit="1" customWidth="1"/>
    <col min="7" max="7" width="4.5703125" style="1" bestFit="1" customWidth="1"/>
    <col min="8" max="8" width="4.85546875" style="1" bestFit="1" customWidth="1"/>
    <col min="9" max="9" width="7.140625" style="1" bestFit="1" customWidth="1"/>
    <col min="10" max="10" width="5.140625" style="1" bestFit="1" customWidth="1"/>
    <col min="11" max="11" width="5.28515625" style="1" bestFit="1" customWidth="1"/>
    <col min="12" max="12" width="6.7109375" style="1" bestFit="1" customWidth="1"/>
    <col min="13" max="13" width="7.5703125" style="1" bestFit="1" customWidth="1"/>
    <col min="14" max="14" width="7" style="1" bestFit="1" customWidth="1"/>
    <col min="15" max="15" width="6.42578125" style="1" bestFit="1" customWidth="1"/>
    <col min="16" max="16" width="8" style="1" bestFit="1" customWidth="1"/>
    <col min="17" max="17" width="6.2851562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58" t="s">
        <v>185</v>
      </c>
      <c r="C1" s="80" t="s" vm="1">
        <v>255</v>
      </c>
    </row>
    <row r="2" spans="2:65">
      <c r="B2" s="58" t="s">
        <v>184</v>
      </c>
      <c r="C2" s="80" t="s">
        <v>256</v>
      </c>
    </row>
    <row r="3" spans="2:65">
      <c r="B3" s="58" t="s">
        <v>186</v>
      </c>
      <c r="C3" s="80" t="s">
        <v>257</v>
      </c>
    </row>
    <row r="4" spans="2:65">
      <c r="B4" s="58" t="s">
        <v>187</v>
      </c>
      <c r="C4" s="80">
        <v>9455</v>
      </c>
    </row>
    <row r="6" spans="2:65" ht="26.25" customHeight="1">
      <c r="B6" s="167" t="s">
        <v>216</v>
      </c>
      <c r="C6" s="168"/>
      <c r="D6" s="168"/>
      <c r="E6" s="168"/>
      <c r="F6" s="168"/>
      <c r="G6" s="168"/>
      <c r="H6" s="168"/>
      <c r="I6" s="168"/>
      <c r="J6" s="168"/>
      <c r="K6" s="168"/>
      <c r="L6" s="168"/>
      <c r="M6" s="168"/>
      <c r="N6" s="168"/>
      <c r="O6" s="168"/>
      <c r="P6" s="168"/>
      <c r="Q6" s="168"/>
      <c r="R6" s="168"/>
      <c r="S6" s="169"/>
    </row>
    <row r="7" spans="2:65" ht="26.25" customHeight="1">
      <c r="B7" s="167" t="s">
        <v>93</v>
      </c>
      <c r="C7" s="168"/>
      <c r="D7" s="168"/>
      <c r="E7" s="168"/>
      <c r="F7" s="168"/>
      <c r="G7" s="168"/>
      <c r="H7" s="168"/>
      <c r="I7" s="168"/>
      <c r="J7" s="168"/>
      <c r="K7" s="168"/>
      <c r="L7" s="168"/>
      <c r="M7" s="168"/>
      <c r="N7" s="168"/>
      <c r="O7" s="168"/>
      <c r="P7" s="168"/>
      <c r="Q7" s="168"/>
      <c r="R7" s="168"/>
      <c r="S7" s="169"/>
    </row>
    <row r="8" spans="2:65" s="3" customFormat="1" ht="78.75">
      <c r="B8" s="23" t="s">
        <v>123</v>
      </c>
      <c r="C8" s="31" t="s">
        <v>45</v>
      </c>
      <c r="D8" s="31" t="s">
        <v>125</v>
      </c>
      <c r="E8" s="31" t="s">
        <v>124</v>
      </c>
      <c r="F8" s="31" t="s">
        <v>67</v>
      </c>
      <c r="G8" s="31" t="s">
        <v>15</v>
      </c>
      <c r="H8" s="31" t="s">
        <v>68</v>
      </c>
      <c r="I8" s="31" t="s">
        <v>108</v>
      </c>
      <c r="J8" s="31" t="s">
        <v>18</v>
      </c>
      <c r="K8" s="31" t="s">
        <v>107</v>
      </c>
      <c r="L8" s="31" t="s">
        <v>17</v>
      </c>
      <c r="M8" s="73" t="s">
        <v>19</v>
      </c>
      <c r="N8" s="31" t="s">
        <v>239</v>
      </c>
      <c r="O8" s="31" t="s">
        <v>238</v>
      </c>
      <c r="P8" s="31" t="s">
        <v>116</v>
      </c>
      <c r="Q8" s="31" t="s">
        <v>61</v>
      </c>
      <c r="R8" s="31" t="s">
        <v>188</v>
      </c>
      <c r="S8" s="32" t="s">
        <v>190</v>
      </c>
      <c r="U8" s="1"/>
      <c r="BJ8" s="1"/>
    </row>
    <row r="9" spans="2:65" s="3" customFormat="1" ht="17.25" customHeight="1">
      <c r="B9" s="16"/>
      <c r="C9" s="33"/>
      <c r="D9" s="17"/>
      <c r="E9" s="17"/>
      <c r="F9" s="33"/>
      <c r="G9" s="33"/>
      <c r="H9" s="33"/>
      <c r="I9" s="33" t="s">
        <v>22</v>
      </c>
      <c r="J9" s="33" t="s">
        <v>21</v>
      </c>
      <c r="K9" s="33"/>
      <c r="L9" s="33" t="s">
        <v>20</v>
      </c>
      <c r="M9" s="33" t="s">
        <v>20</v>
      </c>
      <c r="N9" s="33" t="s">
        <v>246</v>
      </c>
      <c r="O9" s="33"/>
      <c r="P9" s="33" t="s">
        <v>242</v>
      </c>
      <c r="Q9" s="33" t="s">
        <v>20</v>
      </c>
      <c r="R9" s="33" t="s">
        <v>20</v>
      </c>
      <c r="S9" s="34" t="s">
        <v>20</v>
      </c>
      <c r="BJ9" s="1"/>
    </row>
    <row r="10" spans="2:6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120</v>
      </c>
      <c r="R10" s="21" t="s">
        <v>121</v>
      </c>
      <c r="S10" s="21" t="s">
        <v>191</v>
      </c>
      <c r="T10" s="5"/>
      <c r="BJ10" s="1"/>
    </row>
    <row r="11" spans="2:65" s="4" customFormat="1" ht="18" customHeight="1"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/>
      <c r="Q11" s="103"/>
      <c r="R11" s="103"/>
      <c r="S11" s="103"/>
      <c r="T11" s="5"/>
      <c r="BJ11" s="1"/>
      <c r="BM11" s="1"/>
    </row>
    <row r="12" spans="2:65" ht="20.25" customHeight="1">
      <c r="B12" s="101" t="s">
        <v>254</v>
      </c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/>
      <c r="Q12" s="103"/>
      <c r="R12" s="103"/>
      <c r="S12" s="103"/>
    </row>
    <row r="13" spans="2:65">
      <c r="B13" s="101" t="s">
        <v>119</v>
      </c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  <c r="Q13" s="103"/>
      <c r="R13" s="103"/>
      <c r="S13" s="103"/>
    </row>
    <row r="14" spans="2:65">
      <c r="B14" s="101" t="s">
        <v>237</v>
      </c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P14" s="103"/>
      <c r="Q14" s="103"/>
      <c r="R14" s="103"/>
      <c r="S14" s="103"/>
    </row>
    <row r="15" spans="2:65">
      <c r="B15" s="101" t="s">
        <v>245</v>
      </c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  <c r="P15" s="103"/>
      <c r="Q15" s="103"/>
      <c r="R15" s="103"/>
      <c r="S15" s="103"/>
    </row>
    <row r="16" spans="2:65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P16" s="103"/>
      <c r="Q16" s="103"/>
      <c r="R16" s="103"/>
      <c r="S16" s="103"/>
    </row>
    <row r="17" spans="2:19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  <c r="P17" s="103"/>
      <c r="Q17" s="103"/>
      <c r="R17" s="103"/>
      <c r="S17" s="103"/>
    </row>
    <row r="18" spans="2:19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  <c r="P18" s="103"/>
      <c r="Q18" s="103"/>
      <c r="R18" s="103"/>
      <c r="S18" s="103"/>
    </row>
    <row r="19" spans="2:19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  <c r="P19" s="103"/>
      <c r="Q19" s="103"/>
      <c r="R19" s="103"/>
      <c r="S19" s="103"/>
    </row>
    <row r="20" spans="2:19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  <c r="P20" s="103"/>
      <c r="Q20" s="103"/>
      <c r="R20" s="103"/>
      <c r="S20" s="103"/>
    </row>
    <row r="21" spans="2:19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P21" s="103"/>
      <c r="Q21" s="103"/>
      <c r="R21" s="103"/>
      <c r="S21" s="103"/>
    </row>
    <row r="22" spans="2:19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  <c r="Q22" s="103"/>
      <c r="R22" s="103"/>
      <c r="S22" s="103"/>
    </row>
    <row r="23" spans="2:19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  <c r="Q23" s="103"/>
      <c r="R23" s="103"/>
      <c r="S23" s="103"/>
    </row>
    <row r="24" spans="2:19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  <c r="Q24" s="103"/>
      <c r="R24" s="103"/>
      <c r="S24" s="103"/>
    </row>
    <row r="25" spans="2:19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  <c r="Q25" s="103"/>
      <c r="R25" s="103"/>
      <c r="S25" s="103"/>
    </row>
    <row r="26" spans="2:19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  <c r="Q26" s="103"/>
      <c r="R26" s="103"/>
      <c r="S26" s="103"/>
    </row>
    <row r="27" spans="2:19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  <c r="Q27" s="103"/>
      <c r="R27" s="103"/>
      <c r="S27" s="103"/>
    </row>
    <row r="28" spans="2:19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  <c r="Q28" s="103"/>
      <c r="R28" s="103"/>
      <c r="S28" s="103"/>
    </row>
    <row r="29" spans="2:19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  <c r="Q29" s="103"/>
      <c r="R29" s="103"/>
      <c r="S29" s="103"/>
    </row>
    <row r="30" spans="2:19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  <c r="Q30" s="103"/>
      <c r="R30" s="103"/>
      <c r="S30" s="103"/>
    </row>
    <row r="31" spans="2:19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  <c r="P31" s="103"/>
      <c r="Q31" s="103"/>
      <c r="R31" s="103"/>
      <c r="S31" s="103"/>
    </row>
    <row r="32" spans="2:19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  <c r="P32" s="103"/>
      <c r="Q32" s="103"/>
      <c r="R32" s="103"/>
      <c r="S32" s="103"/>
    </row>
    <row r="33" spans="2:19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  <c r="Q33" s="103"/>
      <c r="R33" s="103"/>
      <c r="S33" s="103"/>
    </row>
    <row r="34" spans="2:19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  <c r="P34" s="103"/>
      <c r="Q34" s="103"/>
      <c r="R34" s="103"/>
      <c r="S34" s="103"/>
    </row>
    <row r="35" spans="2:19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03"/>
      <c r="Q35" s="103"/>
      <c r="R35" s="103"/>
      <c r="S35" s="103"/>
    </row>
    <row r="36" spans="2:19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3"/>
      <c r="Q36" s="103"/>
      <c r="R36" s="103"/>
      <c r="S36" s="103"/>
    </row>
    <row r="37" spans="2:19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  <c r="Q37" s="103"/>
      <c r="R37" s="103"/>
      <c r="S37" s="103"/>
    </row>
    <row r="38" spans="2:19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  <c r="Q38" s="103"/>
      <c r="R38" s="103"/>
      <c r="S38" s="103"/>
    </row>
    <row r="39" spans="2:19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3"/>
      <c r="S39" s="103"/>
    </row>
    <row r="40" spans="2:19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  <c r="Q40" s="103"/>
      <c r="R40" s="103"/>
      <c r="S40" s="103"/>
    </row>
    <row r="41" spans="2:19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  <c r="Q41" s="103"/>
      <c r="R41" s="103"/>
      <c r="S41" s="103"/>
    </row>
    <row r="42" spans="2:19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  <c r="Q42" s="103"/>
      <c r="R42" s="103"/>
      <c r="S42" s="103"/>
    </row>
    <row r="43" spans="2:19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  <c r="Q43" s="103"/>
      <c r="R43" s="103"/>
      <c r="S43" s="103"/>
    </row>
    <row r="44" spans="2:19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  <c r="Q44" s="103"/>
      <c r="R44" s="103"/>
      <c r="S44" s="103"/>
    </row>
    <row r="45" spans="2:19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  <c r="P45" s="103"/>
      <c r="Q45" s="103"/>
      <c r="R45" s="103"/>
      <c r="S45" s="103"/>
    </row>
    <row r="46" spans="2:19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  <c r="P46" s="103"/>
      <c r="Q46" s="103"/>
      <c r="R46" s="103"/>
      <c r="S46" s="103"/>
    </row>
    <row r="47" spans="2:19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  <c r="Q47" s="103"/>
      <c r="R47" s="103"/>
      <c r="S47" s="103"/>
    </row>
    <row r="48" spans="2:19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  <c r="Q48" s="103"/>
      <c r="R48" s="103"/>
      <c r="S48" s="103"/>
    </row>
    <row r="49" spans="2:19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</row>
    <row r="50" spans="2:19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  <c r="P50" s="103"/>
      <c r="Q50" s="103"/>
      <c r="R50" s="103"/>
      <c r="S50" s="103"/>
    </row>
    <row r="51" spans="2:19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  <c r="P51" s="103"/>
      <c r="Q51" s="103"/>
      <c r="R51" s="103"/>
      <c r="S51" s="103"/>
    </row>
    <row r="52" spans="2:19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  <c r="Q52" s="103"/>
      <c r="R52" s="103"/>
      <c r="S52" s="103"/>
    </row>
    <row r="53" spans="2:19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  <c r="P53" s="103"/>
      <c r="Q53" s="103"/>
      <c r="R53" s="103"/>
      <c r="S53" s="103"/>
    </row>
    <row r="54" spans="2:19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3"/>
      <c r="Q54" s="103"/>
      <c r="R54" s="103"/>
      <c r="S54" s="103"/>
    </row>
    <row r="55" spans="2:19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  <c r="Q55" s="103"/>
      <c r="R55" s="103"/>
      <c r="S55" s="103"/>
    </row>
    <row r="56" spans="2:19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  <c r="Q56" s="103"/>
      <c r="R56" s="103"/>
      <c r="S56" s="103"/>
    </row>
    <row r="57" spans="2:19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  <c r="Q57" s="103"/>
      <c r="R57" s="103"/>
      <c r="S57" s="103"/>
    </row>
    <row r="58" spans="2:19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  <c r="Q58" s="103"/>
      <c r="R58" s="103"/>
      <c r="S58" s="103"/>
    </row>
    <row r="59" spans="2:19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  <c r="Q59" s="103"/>
      <c r="R59" s="103"/>
      <c r="S59" s="103"/>
    </row>
    <row r="60" spans="2:19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  <c r="P60" s="103"/>
      <c r="Q60" s="103"/>
      <c r="R60" s="103"/>
      <c r="S60" s="103"/>
    </row>
    <row r="61" spans="2:19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  <c r="P61" s="103"/>
      <c r="Q61" s="103"/>
      <c r="R61" s="103"/>
      <c r="S61" s="103"/>
    </row>
    <row r="62" spans="2:19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  <c r="P62" s="103"/>
      <c r="Q62" s="103"/>
      <c r="R62" s="103"/>
      <c r="S62" s="103"/>
    </row>
    <row r="63" spans="2:19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  <c r="P63" s="103"/>
      <c r="Q63" s="103"/>
      <c r="R63" s="103"/>
      <c r="S63" s="103"/>
    </row>
    <row r="64" spans="2:19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  <c r="P64" s="103"/>
      <c r="Q64" s="103"/>
      <c r="R64" s="103"/>
      <c r="S64" s="103"/>
    </row>
    <row r="65" spans="2:19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  <c r="P65" s="103"/>
      <c r="Q65" s="103"/>
      <c r="R65" s="103"/>
      <c r="S65" s="103"/>
    </row>
    <row r="66" spans="2:19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  <c r="P66" s="103"/>
      <c r="Q66" s="103"/>
      <c r="R66" s="103"/>
      <c r="S66" s="103"/>
    </row>
    <row r="67" spans="2:19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  <c r="P67" s="103"/>
      <c r="Q67" s="103"/>
      <c r="R67" s="103"/>
      <c r="S67" s="103"/>
    </row>
    <row r="68" spans="2:19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  <c r="P68" s="103"/>
      <c r="Q68" s="103"/>
      <c r="R68" s="103"/>
      <c r="S68" s="103"/>
    </row>
    <row r="69" spans="2:19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  <c r="P69" s="103"/>
      <c r="Q69" s="103"/>
      <c r="R69" s="103"/>
      <c r="S69" s="103"/>
    </row>
    <row r="70" spans="2:19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  <c r="P70" s="103"/>
      <c r="Q70" s="103"/>
      <c r="R70" s="103"/>
      <c r="S70" s="103"/>
    </row>
    <row r="71" spans="2:19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  <c r="P71" s="103"/>
      <c r="Q71" s="103"/>
      <c r="R71" s="103"/>
      <c r="S71" s="103"/>
    </row>
    <row r="72" spans="2:19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  <c r="P72" s="103"/>
      <c r="Q72" s="103"/>
      <c r="R72" s="103"/>
      <c r="S72" s="103"/>
    </row>
    <row r="73" spans="2:19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  <c r="Q73" s="103"/>
      <c r="R73" s="103"/>
      <c r="S73" s="103"/>
    </row>
    <row r="74" spans="2:19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  <c r="P74" s="103"/>
      <c r="Q74" s="103"/>
      <c r="R74" s="103"/>
      <c r="S74" s="103"/>
    </row>
    <row r="75" spans="2:19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  <c r="P75" s="103"/>
      <c r="Q75" s="103"/>
      <c r="R75" s="103"/>
      <c r="S75" s="103"/>
    </row>
    <row r="76" spans="2:19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  <c r="P76" s="103"/>
      <c r="Q76" s="103"/>
      <c r="R76" s="103"/>
      <c r="S76" s="103"/>
    </row>
    <row r="77" spans="2:19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  <c r="P77" s="103"/>
      <c r="Q77" s="103"/>
      <c r="R77" s="103"/>
      <c r="S77" s="103"/>
    </row>
    <row r="78" spans="2:19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  <c r="P78" s="103"/>
      <c r="Q78" s="103"/>
      <c r="R78" s="103"/>
      <c r="S78" s="103"/>
    </row>
    <row r="79" spans="2:19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  <c r="P79" s="103"/>
      <c r="Q79" s="103"/>
      <c r="R79" s="103"/>
      <c r="S79" s="103"/>
    </row>
    <row r="80" spans="2:19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  <c r="P80" s="103"/>
      <c r="Q80" s="103"/>
      <c r="R80" s="103"/>
      <c r="S80" s="103"/>
    </row>
    <row r="81" spans="2:19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  <c r="P81" s="103"/>
      <c r="Q81" s="103"/>
      <c r="R81" s="103"/>
      <c r="S81" s="103"/>
    </row>
    <row r="82" spans="2:19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  <c r="P82" s="103"/>
      <c r="Q82" s="103"/>
      <c r="R82" s="103"/>
      <c r="S82" s="103"/>
    </row>
    <row r="83" spans="2:19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  <c r="P83" s="103"/>
      <c r="Q83" s="103"/>
      <c r="R83" s="103"/>
      <c r="S83" s="103"/>
    </row>
    <row r="84" spans="2:19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  <c r="P84" s="103"/>
      <c r="Q84" s="103"/>
      <c r="R84" s="103"/>
      <c r="S84" s="103"/>
    </row>
    <row r="85" spans="2:19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  <c r="P85" s="103"/>
      <c r="Q85" s="103"/>
      <c r="R85" s="103"/>
      <c r="S85" s="103"/>
    </row>
    <row r="86" spans="2:19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  <c r="P86" s="103"/>
      <c r="Q86" s="103"/>
      <c r="R86" s="103"/>
      <c r="S86" s="103"/>
    </row>
    <row r="87" spans="2:19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  <c r="P87" s="103"/>
      <c r="Q87" s="103"/>
      <c r="R87" s="103"/>
      <c r="S87" s="103"/>
    </row>
    <row r="88" spans="2:19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103"/>
      <c r="Q88" s="103"/>
      <c r="R88" s="103"/>
      <c r="S88" s="103"/>
    </row>
    <row r="89" spans="2:19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  <c r="P89" s="103"/>
      <c r="Q89" s="103"/>
      <c r="R89" s="103"/>
      <c r="S89" s="103"/>
    </row>
    <row r="90" spans="2:19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  <c r="P90" s="103"/>
      <c r="Q90" s="103"/>
      <c r="R90" s="103"/>
      <c r="S90" s="103"/>
    </row>
    <row r="91" spans="2:19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  <c r="P91" s="103"/>
      <c r="Q91" s="103"/>
      <c r="R91" s="103"/>
      <c r="S91" s="103"/>
    </row>
    <row r="92" spans="2:19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  <c r="P92" s="103"/>
      <c r="Q92" s="103"/>
      <c r="R92" s="103"/>
      <c r="S92" s="103"/>
    </row>
    <row r="93" spans="2:19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  <c r="P93" s="103"/>
      <c r="Q93" s="103"/>
      <c r="R93" s="103"/>
      <c r="S93" s="103"/>
    </row>
    <row r="94" spans="2:19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  <c r="P94" s="103"/>
      <c r="Q94" s="103"/>
      <c r="R94" s="103"/>
      <c r="S94" s="103"/>
    </row>
    <row r="95" spans="2:19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  <c r="P95" s="103"/>
      <c r="Q95" s="103"/>
      <c r="R95" s="103"/>
      <c r="S95" s="103"/>
    </row>
    <row r="96" spans="2:19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  <c r="P96" s="103"/>
      <c r="Q96" s="103"/>
      <c r="R96" s="103"/>
      <c r="S96" s="103"/>
    </row>
    <row r="97" spans="2:19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  <c r="P97" s="103"/>
      <c r="Q97" s="103"/>
      <c r="R97" s="103"/>
      <c r="S97" s="103"/>
    </row>
    <row r="98" spans="2:19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  <c r="P98" s="103"/>
      <c r="Q98" s="103"/>
      <c r="R98" s="103"/>
      <c r="S98" s="103"/>
    </row>
    <row r="99" spans="2:19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  <c r="P99" s="103"/>
      <c r="Q99" s="103"/>
      <c r="R99" s="103"/>
      <c r="S99" s="103"/>
    </row>
    <row r="100" spans="2:19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  <c r="P100" s="103"/>
      <c r="Q100" s="103"/>
      <c r="R100" s="103"/>
      <c r="S100" s="103"/>
    </row>
    <row r="101" spans="2:19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  <c r="P101" s="103"/>
      <c r="Q101" s="103"/>
      <c r="R101" s="103"/>
      <c r="S101" s="103"/>
    </row>
    <row r="102" spans="2:19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  <c r="P102" s="103"/>
      <c r="Q102" s="103"/>
      <c r="R102" s="103"/>
      <c r="S102" s="103"/>
    </row>
    <row r="103" spans="2:19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  <c r="P103" s="103"/>
      <c r="Q103" s="103"/>
      <c r="R103" s="103"/>
      <c r="S103" s="103"/>
    </row>
    <row r="104" spans="2:19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  <c r="P104" s="103"/>
      <c r="Q104" s="103"/>
      <c r="R104" s="103"/>
      <c r="S104" s="103"/>
    </row>
    <row r="105" spans="2:19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  <c r="P105" s="103"/>
      <c r="Q105" s="103"/>
      <c r="R105" s="103"/>
      <c r="S105" s="103"/>
    </row>
    <row r="106" spans="2:19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  <c r="P106" s="103"/>
      <c r="Q106" s="103"/>
      <c r="R106" s="103"/>
      <c r="S106" s="103"/>
    </row>
    <row r="107" spans="2:19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  <c r="P107" s="103"/>
      <c r="Q107" s="103"/>
      <c r="R107" s="103"/>
      <c r="S107" s="103"/>
    </row>
    <row r="108" spans="2:19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  <c r="P108" s="103"/>
      <c r="Q108" s="103"/>
      <c r="R108" s="103"/>
      <c r="S108" s="103"/>
    </row>
    <row r="109" spans="2:19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  <c r="P109" s="103"/>
      <c r="Q109" s="103"/>
      <c r="R109" s="103"/>
      <c r="S109" s="103"/>
    </row>
    <row r="110" spans="2:19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  <c r="M110" s="103"/>
      <c r="N110" s="103"/>
      <c r="O110" s="103"/>
      <c r="P110" s="103"/>
      <c r="Q110" s="103"/>
      <c r="R110" s="103"/>
      <c r="S110" s="103"/>
    </row>
    <row r="111" spans="2:19">
      <c r="D111" s="1"/>
      <c r="E111" s="1"/>
      <c r="F111" s="1"/>
    </row>
    <row r="112" spans="2:19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45"/>
      <c r="D398" s="1"/>
      <c r="E398" s="1"/>
      <c r="F398" s="1"/>
    </row>
    <row r="399" spans="2:6">
      <c r="B399" s="45"/>
      <c r="D399" s="1"/>
      <c r="E399" s="1"/>
      <c r="F399" s="1"/>
    </row>
    <row r="400" spans="2:6">
      <c r="B400" s="3"/>
      <c r="D400" s="1"/>
      <c r="E400" s="1"/>
      <c r="F400" s="1"/>
    </row>
  </sheetData>
  <sheetProtection sheet="1" objects="1" scenarios="1"/>
  <mergeCells count="2">
    <mergeCell ref="B6:S6"/>
    <mergeCell ref="B7:S7"/>
  </mergeCells>
  <phoneticPr fontId="3" type="noConversion"/>
  <dataValidations count="1">
    <dataValidation allowBlank="1" showInputMessage="1" showErrorMessage="1" sqref="C5:C1048576 A1:B1048576 D1:XFD31 D36:XFD1048576 D32:AF35 AH32:XFD35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B1:CC540"/>
  <sheetViews>
    <sheetView rightToLeft="1" zoomScale="90" zoomScaleNormal="90" workbookViewId="0">
      <selection activeCell="G24" sqref="G24"/>
    </sheetView>
  </sheetViews>
  <sheetFormatPr defaultColWidth="9.140625" defaultRowHeight="18"/>
  <cols>
    <col min="1" max="1" width="6.28515625" style="1" customWidth="1"/>
    <col min="2" max="2" width="31.140625" style="2" bestFit="1" customWidth="1"/>
    <col min="3" max="3" width="46.28515625" style="2" bestFit="1" customWidth="1"/>
    <col min="4" max="4" width="9.28515625" style="2" bestFit="1" customWidth="1"/>
    <col min="5" max="5" width="11.28515625" style="2" bestFit="1" customWidth="1"/>
    <col min="6" max="6" width="8.42578125" style="1" bestFit="1" customWidth="1"/>
    <col min="7" max="7" width="7" style="1" bestFit="1" customWidth="1"/>
    <col min="8" max="8" width="11.140625" style="1" bestFit="1" customWidth="1"/>
    <col min="9" max="9" width="11.28515625" style="1" bestFit="1" customWidth="1"/>
    <col min="10" max="10" width="6.140625" style="1" bestFit="1" customWidth="1"/>
    <col min="11" max="11" width="12" style="1" bestFit="1" customWidth="1"/>
    <col min="12" max="12" width="6.85546875" style="1" bestFit="1" customWidth="1"/>
    <col min="13" max="13" width="7.5703125" style="1" bestFit="1" customWidth="1"/>
    <col min="14" max="14" width="10.140625" style="1" bestFit="1" customWidth="1"/>
    <col min="15" max="15" width="7.28515625" style="1" bestFit="1" customWidth="1"/>
    <col min="16" max="16" width="8" style="1" bestFit="1" customWidth="1"/>
    <col min="17" max="17" width="6.8554687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58" t="s">
        <v>185</v>
      </c>
      <c r="C1" s="80" t="s" vm="1">
        <v>255</v>
      </c>
    </row>
    <row r="2" spans="2:81">
      <c r="B2" s="58" t="s">
        <v>184</v>
      </c>
      <c r="C2" s="80" t="s">
        <v>256</v>
      </c>
    </row>
    <row r="3" spans="2:81">
      <c r="B3" s="58" t="s">
        <v>186</v>
      </c>
      <c r="C3" s="80" t="s">
        <v>257</v>
      </c>
    </row>
    <row r="4" spans="2:81">
      <c r="B4" s="58" t="s">
        <v>187</v>
      </c>
      <c r="C4" s="80">
        <v>9455</v>
      </c>
    </row>
    <row r="6" spans="2:81" ht="26.25" customHeight="1">
      <c r="B6" s="167" t="s">
        <v>216</v>
      </c>
      <c r="C6" s="168"/>
      <c r="D6" s="168"/>
      <c r="E6" s="168"/>
      <c r="F6" s="168"/>
      <c r="G6" s="168"/>
      <c r="H6" s="168"/>
      <c r="I6" s="168"/>
      <c r="J6" s="168"/>
      <c r="K6" s="168"/>
      <c r="L6" s="168"/>
      <c r="M6" s="168"/>
      <c r="N6" s="168"/>
      <c r="O6" s="168"/>
      <c r="P6" s="168"/>
      <c r="Q6" s="168"/>
      <c r="R6" s="168"/>
      <c r="S6" s="169"/>
    </row>
    <row r="7" spans="2:81" ht="26.25" customHeight="1">
      <c r="B7" s="167" t="s">
        <v>94</v>
      </c>
      <c r="C7" s="168"/>
      <c r="D7" s="168"/>
      <c r="E7" s="168"/>
      <c r="F7" s="168"/>
      <c r="G7" s="168"/>
      <c r="H7" s="168"/>
      <c r="I7" s="168"/>
      <c r="J7" s="168"/>
      <c r="K7" s="168"/>
      <c r="L7" s="168"/>
      <c r="M7" s="168"/>
      <c r="N7" s="168"/>
      <c r="O7" s="168"/>
      <c r="P7" s="168"/>
      <c r="Q7" s="168"/>
      <c r="R7" s="168"/>
      <c r="S7" s="169"/>
    </row>
    <row r="8" spans="2:81" s="3" customFormat="1" ht="78.75">
      <c r="B8" s="23" t="s">
        <v>123</v>
      </c>
      <c r="C8" s="31" t="s">
        <v>45</v>
      </c>
      <c r="D8" s="31" t="s">
        <v>125</v>
      </c>
      <c r="E8" s="31" t="s">
        <v>124</v>
      </c>
      <c r="F8" s="31" t="s">
        <v>67</v>
      </c>
      <c r="G8" s="31" t="s">
        <v>15</v>
      </c>
      <c r="H8" s="31" t="s">
        <v>68</v>
      </c>
      <c r="I8" s="31" t="s">
        <v>108</v>
      </c>
      <c r="J8" s="31" t="s">
        <v>18</v>
      </c>
      <c r="K8" s="31" t="s">
        <v>107</v>
      </c>
      <c r="L8" s="31" t="s">
        <v>17</v>
      </c>
      <c r="M8" s="73" t="s">
        <v>19</v>
      </c>
      <c r="N8" s="73" t="s">
        <v>239</v>
      </c>
      <c r="O8" s="31" t="s">
        <v>238</v>
      </c>
      <c r="P8" s="31" t="s">
        <v>116</v>
      </c>
      <c r="Q8" s="31" t="s">
        <v>61</v>
      </c>
      <c r="R8" s="31" t="s">
        <v>188</v>
      </c>
      <c r="S8" s="32" t="s">
        <v>190</v>
      </c>
      <c r="U8" s="1"/>
      <c r="BZ8" s="1"/>
    </row>
    <row r="9" spans="2:81" s="3" customFormat="1" ht="27.75" customHeight="1">
      <c r="B9" s="16"/>
      <c r="C9" s="33"/>
      <c r="D9" s="17"/>
      <c r="E9" s="17"/>
      <c r="F9" s="33"/>
      <c r="G9" s="33"/>
      <c r="H9" s="33"/>
      <c r="I9" s="33" t="s">
        <v>22</v>
      </c>
      <c r="J9" s="33" t="s">
        <v>21</v>
      </c>
      <c r="K9" s="33"/>
      <c r="L9" s="33" t="s">
        <v>20</v>
      </c>
      <c r="M9" s="33" t="s">
        <v>20</v>
      </c>
      <c r="N9" s="33" t="s">
        <v>246</v>
      </c>
      <c r="O9" s="33"/>
      <c r="P9" s="33" t="s">
        <v>242</v>
      </c>
      <c r="Q9" s="33" t="s">
        <v>20</v>
      </c>
      <c r="R9" s="33" t="s">
        <v>20</v>
      </c>
      <c r="S9" s="34" t="s">
        <v>20</v>
      </c>
      <c r="BZ9" s="1"/>
    </row>
    <row r="10" spans="2:8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120</v>
      </c>
      <c r="R10" s="21" t="s">
        <v>121</v>
      </c>
      <c r="S10" s="21" t="s">
        <v>191</v>
      </c>
      <c r="T10" s="5"/>
      <c r="BZ10" s="1"/>
    </row>
    <row r="11" spans="2:81" s="4" customFormat="1" ht="18" customHeight="1">
      <c r="B11" s="131" t="s">
        <v>53</v>
      </c>
      <c r="C11" s="84"/>
      <c r="D11" s="84"/>
      <c r="E11" s="84"/>
      <c r="F11" s="84"/>
      <c r="G11" s="84"/>
      <c r="H11" s="84"/>
      <c r="I11" s="84"/>
      <c r="J11" s="95">
        <v>6.9877661509973485</v>
      </c>
      <c r="K11" s="84"/>
      <c r="L11" s="84"/>
      <c r="M11" s="94">
        <v>2.3967761878686183E-2</v>
      </c>
      <c r="N11" s="93"/>
      <c r="O11" s="95"/>
      <c r="P11" s="93">
        <v>137.25591999999997</v>
      </c>
      <c r="Q11" s="84"/>
      <c r="R11" s="94">
        <v>1</v>
      </c>
      <c r="S11" s="94">
        <f>P11/'סכום נכסי הקרן'!$C$42</f>
        <v>5.3666623417267445E-3</v>
      </c>
      <c r="T11" s="142"/>
      <c r="U11" s="139"/>
      <c r="V11" s="139"/>
      <c r="BZ11" s="102"/>
      <c r="CC11" s="102"/>
    </row>
    <row r="12" spans="2:81" s="102" customFormat="1" ht="17.25" customHeight="1">
      <c r="B12" s="132" t="s">
        <v>236</v>
      </c>
      <c r="C12" s="84"/>
      <c r="D12" s="84"/>
      <c r="E12" s="84"/>
      <c r="F12" s="84"/>
      <c r="G12" s="84"/>
      <c r="H12" s="84"/>
      <c r="I12" s="84"/>
      <c r="J12" s="95">
        <v>6.9877661509973485</v>
      </c>
      <c r="K12" s="84"/>
      <c r="L12" s="84"/>
      <c r="M12" s="94">
        <v>2.3967761878686183E-2</v>
      </c>
      <c r="N12" s="93"/>
      <c r="O12" s="95"/>
      <c r="P12" s="93">
        <v>137.25591999999997</v>
      </c>
      <c r="Q12" s="84"/>
      <c r="R12" s="94">
        <v>1</v>
      </c>
      <c r="S12" s="94">
        <f>P12/'סכום נכסי הקרן'!$C$42</f>
        <v>5.3666623417267445E-3</v>
      </c>
      <c r="T12" s="140"/>
      <c r="U12" s="140"/>
      <c r="V12" s="140"/>
    </row>
    <row r="13" spans="2:81">
      <c r="B13" s="109" t="s">
        <v>62</v>
      </c>
      <c r="C13" s="84"/>
      <c r="D13" s="84"/>
      <c r="E13" s="84"/>
      <c r="F13" s="84"/>
      <c r="G13" s="84"/>
      <c r="H13" s="84"/>
      <c r="I13" s="84"/>
      <c r="J13" s="95">
        <v>7.7026023251296873</v>
      </c>
      <c r="K13" s="84"/>
      <c r="L13" s="84"/>
      <c r="M13" s="94">
        <v>2.0070774370916932E-2</v>
      </c>
      <c r="N13" s="93"/>
      <c r="O13" s="95"/>
      <c r="P13" s="93">
        <v>104.56449000000001</v>
      </c>
      <c r="Q13" s="84"/>
      <c r="R13" s="94">
        <v>0.76182134803365875</v>
      </c>
      <c r="S13" s="94">
        <f>P13/'סכום נכסי הקרן'!$C$42</f>
        <v>4.0884379396157406E-3</v>
      </c>
      <c r="T13" s="141"/>
      <c r="U13" s="141"/>
      <c r="V13" s="141"/>
    </row>
    <row r="14" spans="2:81">
      <c r="B14" s="110" t="s">
        <v>1360</v>
      </c>
      <c r="C14" s="86" t="s">
        <v>1361</v>
      </c>
      <c r="D14" s="99" t="s">
        <v>1362</v>
      </c>
      <c r="E14" s="86" t="s">
        <v>1363</v>
      </c>
      <c r="F14" s="99" t="s">
        <v>575</v>
      </c>
      <c r="G14" s="86" t="s">
        <v>318</v>
      </c>
      <c r="H14" s="86" t="s">
        <v>367</v>
      </c>
      <c r="I14" s="114">
        <v>42797</v>
      </c>
      <c r="J14" s="98">
        <v>8.34</v>
      </c>
      <c r="K14" s="99" t="s">
        <v>170</v>
      </c>
      <c r="L14" s="100">
        <v>4.9000000000000002E-2</v>
      </c>
      <c r="M14" s="97">
        <v>2.3199999999999998E-2</v>
      </c>
      <c r="N14" s="96">
        <v>4081</v>
      </c>
      <c r="O14" s="98">
        <v>148.15</v>
      </c>
      <c r="P14" s="96">
        <v>6.0460000000000003</v>
      </c>
      <c r="Q14" s="97">
        <v>2.0788592522856031E-6</v>
      </c>
      <c r="R14" s="97">
        <v>4.4049101852947407E-2</v>
      </c>
      <c r="S14" s="97">
        <f>P14/'סכום נכסי הקרן'!$C$42</f>
        <v>2.3639665610109863E-4</v>
      </c>
      <c r="T14" s="141"/>
      <c r="U14" s="141"/>
      <c r="V14" s="141"/>
    </row>
    <row r="15" spans="2:81">
      <c r="B15" s="110" t="s">
        <v>1364</v>
      </c>
      <c r="C15" s="86" t="s">
        <v>1365</v>
      </c>
      <c r="D15" s="99" t="s">
        <v>1362</v>
      </c>
      <c r="E15" s="86" t="s">
        <v>1363</v>
      </c>
      <c r="F15" s="99" t="s">
        <v>575</v>
      </c>
      <c r="G15" s="86" t="s">
        <v>318</v>
      </c>
      <c r="H15" s="86" t="s">
        <v>367</v>
      </c>
      <c r="I15" s="114">
        <v>42852</v>
      </c>
      <c r="J15" s="98">
        <v>11.25</v>
      </c>
      <c r="K15" s="99" t="s">
        <v>170</v>
      </c>
      <c r="L15" s="100">
        <v>4.0999999999999995E-2</v>
      </c>
      <c r="M15" s="97">
        <v>2.8300000000000002E-2</v>
      </c>
      <c r="N15" s="96">
        <v>43585.22</v>
      </c>
      <c r="O15" s="98">
        <v>120.95</v>
      </c>
      <c r="P15" s="96">
        <v>52.716320000000003</v>
      </c>
      <c r="Q15" s="97">
        <v>1.0002256636317596E-5</v>
      </c>
      <c r="R15" s="97">
        <v>0.38407319698851616</v>
      </c>
      <c r="S15" s="97">
        <f>P15/'סכום נכסי הקרן'!$C$42</f>
        <v>2.0611911627448675E-3</v>
      </c>
      <c r="T15" s="141"/>
      <c r="U15" s="141"/>
      <c r="V15" s="141"/>
    </row>
    <row r="16" spans="2:81">
      <c r="B16" s="110" t="s">
        <v>1366</v>
      </c>
      <c r="C16" s="86" t="s">
        <v>1367</v>
      </c>
      <c r="D16" s="99" t="s">
        <v>1362</v>
      </c>
      <c r="E16" s="86" t="s">
        <v>1368</v>
      </c>
      <c r="F16" s="99" t="s">
        <v>575</v>
      </c>
      <c r="G16" s="86" t="s">
        <v>318</v>
      </c>
      <c r="H16" s="86" t="s">
        <v>168</v>
      </c>
      <c r="I16" s="114">
        <v>42796</v>
      </c>
      <c r="J16" s="98">
        <v>7.8299999999999992</v>
      </c>
      <c r="K16" s="99" t="s">
        <v>170</v>
      </c>
      <c r="L16" s="100">
        <v>2.1400000000000002E-2</v>
      </c>
      <c r="M16" s="97">
        <v>1.9200000000000002E-2</v>
      </c>
      <c r="N16" s="96">
        <v>8000</v>
      </c>
      <c r="O16" s="98">
        <v>104.14</v>
      </c>
      <c r="P16" s="96">
        <v>8.3312000000000008</v>
      </c>
      <c r="Q16" s="97">
        <v>3.0811181377721978E-5</v>
      </c>
      <c r="R16" s="97">
        <v>6.0698292649235111E-2</v>
      </c>
      <c r="S16" s="97">
        <f>P16/'סכום נכסי הקרן'!$C$42</f>
        <v>3.2574724136775937E-4</v>
      </c>
      <c r="T16" s="141"/>
      <c r="U16" s="141"/>
      <c r="V16" s="141"/>
    </row>
    <row r="17" spans="2:22">
      <c r="B17" s="110" t="s">
        <v>1369</v>
      </c>
      <c r="C17" s="86" t="s">
        <v>1370</v>
      </c>
      <c r="D17" s="99" t="s">
        <v>1362</v>
      </c>
      <c r="E17" s="86" t="s">
        <v>436</v>
      </c>
      <c r="F17" s="99" t="s">
        <v>437</v>
      </c>
      <c r="G17" s="86" t="s">
        <v>352</v>
      </c>
      <c r="H17" s="86" t="s">
        <v>367</v>
      </c>
      <c r="I17" s="114">
        <v>42768</v>
      </c>
      <c r="J17" s="98">
        <v>1.07</v>
      </c>
      <c r="K17" s="99" t="s">
        <v>170</v>
      </c>
      <c r="L17" s="100">
        <v>6.8499999999999991E-2</v>
      </c>
      <c r="M17" s="97">
        <v>1.3999999999999999E-2</v>
      </c>
      <c r="N17" s="96">
        <v>800</v>
      </c>
      <c r="O17" s="98">
        <v>122.65</v>
      </c>
      <c r="P17" s="96">
        <v>0.98120000000000007</v>
      </c>
      <c r="Q17" s="97">
        <v>1.5839984476815212E-6</v>
      </c>
      <c r="R17" s="97">
        <v>7.1486898342891167E-3</v>
      </c>
      <c r="S17" s="97">
        <f>P17/'סכום נכסי הקרן'!$C$42</f>
        <v>3.8364604526364203E-5</v>
      </c>
      <c r="T17" s="141"/>
      <c r="U17" s="141"/>
      <c r="V17" s="141"/>
    </row>
    <row r="18" spans="2:22">
      <c r="B18" s="110" t="s">
        <v>1371</v>
      </c>
      <c r="C18" s="86" t="s">
        <v>1372</v>
      </c>
      <c r="D18" s="99" t="s">
        <v>1362</v>
      </c>
      <c r="E18" s="86" t="s">
        <v>1373</v>
      </c>
      <c r="F18" s="99" t="s">
        <v>575</v>
      </c>
      <c r="G18" s="86" t="s">
        <v>352</v>
      </c>
      <c r="H18" s="86" t="s">
        <v>168</v>
      </c>
      <c r="I18" s="114">
        <v>42835</v>
      </c>
      <c r="J18" s="98">
        <v>4.3</v>
      </c>
      <c r="K18" s="99" t="s">
        <v>170</v>
      </c>
      <c r="L18" s="100">
        <v>5.5999999999999994E-2</v>
      </c>
      <c r="M18" s="97">
        <v>9.3999999999999986E-3</v>
      </c>
      <c r="N18" s="96">
        <v>455.94</v>
      </c>
      <c r="O18" s="98">
        <v>146.83000000000001</v>
      </c>
      <c r="P18" s="96">
        <v>0.6694500000000001</v>
      </c>
      <c r="Q18" s="97">
        <v>5.5604806839811262E-7</v>
      </c>
      <c r="R18" s="97">
        <v>4.8773852523082443E-3</v>
      </c>
      <c r="S18" s="97">
        <f>P18/'סכום נכסי הקרן'!$C$42</f>
        <v>2.6175279759656053E-5</v>
      </c>
      <c r="T18" s="141"/>
      <c r="U18" s="141"/>
      <c r="V18" s="141"/>
    </row>
    <row r="19" spans="2:22">
      <c r="B19" s="110" t="s">
        <v>1374</v>
      </c>
      <c r="C19" s="86" t="s">
        <v>1375</v>
      </c>
      <c r="D19" s="99" t="s">
        <v>1362</v>
      </c>
      <c r="E19" s="86" t="s">
        <v>436</v>
      </c>
      <c r="F19" s="99" t="s">
        <v>437</v>
      </c>
      <c r="G19" s="86" t="s">
        <v>381</v>
      </c>
      <c r="H19" s="86" t="s">
        <v>168</v>
      </c>
      <c r="I19" s="114">
        <v>42935</v>
      </c>
      <c r="J19" s="98">
        <v>2.5900000000000003</v>
      </c>
      <c r="K19" s="99" t="s">
        <v>170</v>
      </c>
      <c r="L19" s="100">
        <v>0.06</v>
      </c>
      <c r="M19" s="97">
        <v>8.0000000000000002E-3</v>
      </c>
      <c r="N19" s="96">
        <v>28913</v>
      </c>
      <c r="O19" s="98">
        <v>123.89</v>
      </c>
      <c r="P19" s="96">
        <v>35.820320000000002</v>
      </c>
      <c r="Q19" s="97">
        <v>7.8127432193595307E-6</v>
      </c>
      <c r="R19" s="97">
        <v>0.26097468145636277</v>
      </c>
      <c r="S19" s="97">
        <f>P19/'סכום נכסי הקרן'!$C$42</f>
        <v>1.400562995115995E-3</v>
      </c>
      <c r="T19" s="141"/>
      <c r="U19" s="141"/>
      <c r="V19" s="141"/>
    </row>
    <row r="20" spans="2:22">
      <c r="B20" s="111"/>
      <c r="C20" s="86"/>
      <c r="D20" s="86"/>
      <c r="E20" s="86"/>
      <c r="F20" s="86"/>
      <c r="G20" s="86"/>
      <c r="H20" s="86"/>
      <c r="I20" s="86"/>
      <c r="J20" s="98"/>
      <c r="K20" s="86"/>
      <c r="L20" s="86"/>
      <c r="M20" s="97"/>
      <c r="N20" s="96"/>
      <c r="O20" s="98"/>
      <c r="P20" s="86"/>
      <c r="Q20" s="86"/>
      <c r="R20" s="97"/>
      <c r="S20" s="86"/>
      <c r="T20" s="141"/>
      <c r="U20" s="141"/>
      <c r="V20" s="141"/>
    </row>
    <row r="21" spans="2:22">
      <c r="B21" s="109" t="s">
        <v>63</v>
      </c>
      <c r="C21" s="84"/>
      <c r="D21" s="84"/>
      <c r="E21" s="84"/>
      <c r="F21" s="84"/>
      <c r="G21" s="84"/>
      <c r="H21" s="84"/>
      <c r="I21" s="84"/>
      <c r="J21" s="95">
        <v>4.9486595576412871</v>
      </c>
      <c r="K21" s="84"/>
      <c r="L21" s="84"/>
      <c r="M21" s="94">
        <v>3.6199199713689685E-2</v>
      </c>
      <c r="N21" s="93"/>
      <c r="O21" s="95"/>
      <c r="P21" s="93">
        <v>30.23293</v>
      </c>
      <c r="Q21" s="84"/>
      <c r="R21" s="94">
        <v>0.22026685624926054</v>
      </c>
      <c r="S21" s="94">
        <f>P21/'סכום נכסי הקרן'!$C$42</f>
        <v>1.1820978425634448E-3</v>
      </c>
      <c r="T21" s="141"/>
      <c r="U21" s="141"/>
      <c r="V21" s="141"/>
    </row>
    <row r="22" spans="2:22">
      <c r="B22" s="110" t="s">
        <v>1376</v>
      </c>
      <c r="C22" s="86" t="s">
        <v>1377</v>
      </c>
      <c r="D22" s="99" t="s">
        <v>1362</v>
      </c>
      <c r="E22" s="86" t="s">
        <v>1368</v>
      </c>
      <c r="F22" s="99" t="s">
        <v>575</v>
      </c>
      <c r="G22" s="86" t="s">
        <v>318</v>
      </c>
      <c r="H22" s="86" t="s">
        <v>168</v>
      </c>
      <c r="I22" s="114">
        <v>43124</v>
      </c>
      <c r="J22" s="98">
        <v>3.9599999999999995</v>
      </c>
      <c r="K22" s="99" t="s">
        <v>170</v>
      </c>
      <c r="L22" s="100">
        <v>2.5000000000000001E-2</v>
      </c>
      <c r="M22" s="97">
        <v>2.23E-2</v>
      </c>
      <c r="N22" s="96">
        <v>4197</v>
      </c>
      <c r="O22" s="98">
        <v>101.83</v>
      </c>
      <c r="P22" s="96">
        <v>4.2738000000000005</v>
      </c>
      <c r="Q22" s="97">
        <v>5.786602986918444E-6</v>
      </c>
      <c r="R22" s="97">
        <v>3.1137454763335536E-2</v>
      </c>
      <c r="S22" s="97">
        <f>P22/'סכום נכסי הקרן'!$C$42</f>
        <v>1.6710420589561287E-4</v>
      </c>
      <c r="T22" s="141"/>
      <c r="U22" s="141"/>
      <c r="V22" s="141"/>
    </row>
    <row r="23" spans="2:22">
      <c r="B23" s="110" t="s">
        <v>1378</v>
      </c>
      <c r="C23" s="86" t="s">
        <v>1379</v>
      </c>
      <c r="D23" s="99" t="s">
        <v>1362</v>
      </c>
      <c r="E23" s="86" t="s">
        <v>1380</v>
      </c>
      <c r="F23" s="99" t="s">
        <v>366</v>
      </c>
      <c r="G23" s="86" t="s">
        <v>381</v>
      </c>
      <c r="H23" s="86" t="s">
        <v>168</v>
      </c>
      <c r="I23" s="114">
        <v>42936</v>
      </c>
      <c r="J23" s="98">
        <v>5.4</v>
      </c>
      <c r="K23" s="99" t="s">
        <v>170</v>
      </c>
      <c r="L23" s="100">
        <v>3.1E-2</v>
      </c>
      <c r="M23" s="97">
        <v>3.4700000000000009E-2</v>
      </c>
      <c r="N23" s="96">
        <v>10532.84</v>
      </c>
      <c r="O23" s="98">
        <v>98.29</v>
      </c>
      <c r="P23" s="96">
        <v>10.352729999999999</v>
      </c>
      <c r="Q23" s="97">
        <v>1.4834985915492957E-5</v>
      </c>
      <c r="R23" s="97">
        <v>7.5426473408214387E-2</v>
      </c>
      <c r="S23" s="97">
        <f>P23/'סכום נכסי הקרן'!$C$42</f>
        <v>4.0478841440911786E-4</v>
      </c>
      <c r="T23" s="141"/>
      <c r="U23" s="141"/>
      <c r="V23" s="141"/>
    </row>
    <row r="24" spans="2:22">
      <c r="B24" s="110" t="s">
        <v>1381</v>
      </c>
      <c r="C24" s="86" t="s">
        <v>1382</v>
      </c>
      <c r="D24" s="99" t="s">
        <v>1362</v>
      </c>
      <c r="E24" s="86" t="s">
        <v>1383</v>
      </c>
      <c r="F24" s="99" t="s">
        <v>366</v>
      </c>
      <c r="G24" s="86" t="s">
        <v>579</v>
      </c>
      <c r="H24" s="86" t="s">
        <v>367</v>
      </c>
      <c r="I24" s="114">
        <v>43312</v>
      </c>
      <c r="J24" s="98">
        <v>4.92</v>
      </c>
      <c r="K24" s="99" t="s">
        <v>170</v>
      </c>
      <c r="L24" s="100">
        <v>3.5499999999999997E-2</v>
      </c>
      <c r="M24" s="97">
        <v>4.0999999999999995E-2</v>
      </c>
      <c r="N24" s="96">
        <v>16000</v>
      </c>
      <c r="O24" s="98">
        <v>97.54</v>
      </c>
      <c r="P24" s="96">
        <v>15.606399999999999</v>
      </c>
      <c r="Q24" s="97">
        <v>5.0000000000000002E-5</v>
      </c>
      <c r="R24" s="97">
        <v>0.11370292807771061</v>
      </c>
      <c r="S24" s="97">
        <f>P24/'סכום נכסי הקרן'!$C$42</f>
        <v>6.1020522225871409E-4</v>
      </c>
      <c r="T24" s="141"/>
      <c r="U24" s="141"/>
      <c r="V24" s="141"/>
    </row>
    <row r="25" spans="2:22">
      <c r="B25" s="111"/>
      <c r="C25" s="86"/>
      <c r="D25" s="86"/>
      <c r="E25" s="86"/>
      <c r="F25" s="86"/>
      <c r="G25" s="86"/>
      <c r="H25" s="86"/>
      <c r="I25" s="86"/>
      <c r="J25" s="98"/>
      <c r="K25" s="86"/>
      <c r="L25" s="86"/>
      <c r="M25" s="97"/>
      <c r="N25" s="96"/>
      <c r="O25" s="98"/>
      <c r="P25" s="86"/>
      <c r="Q25" s="86"/>
      <c r="R25" s="97"/>
      <c r="S25" s="86"/>
      <c r="T25" s="141"/>
      <c r="U25" s="141"/>
      <c r="V25" s="141"/>
    </row>
    <row r="26" spans="2:22">
      <c r="B26" s="109" t="s">
        <v>47</v>
      </c>
      <c r="C26" s="84"/>
      <c r="D26" s="84"/>
      <c r="E26" s="84"/>
      <c r="F26" s="84"/>
      <c r="G26" s="84"/>
      <c r="H26" s="84"/>
      <c r="I26" s="84"/>
      <c r="J26" s="95">
        <v>1.6600000000000001</v>
      </c>
      <c r="K26" s="84"/>
      <c r="L26" s="84"/>
      <c r="M26" s="94">
        <v>3.9300000000000002E-2</v>
      </c>
      <c r="N26" s="93"/>
      <c r="O26" s="95"/>
      <c r="P26" s="93">
        <v>2.4584999999999999</v>
      </c>
      <c r="Q26" s="84"/>
      <c r="R26" s="94">
        <v>1.7911795717080913E-2</v>
      </c>
      <c r="S26" s="94">
        <f>P26/'סכום נכסי הקרן'!$C$42</f>
        <v>9.6126559547560529E-5</v>
      </c>
      <c r="T26" s="141"/>
      <c r="U26" s="141"/>
      <c r="V26" s="141"/>
    </row>
    <row r="27" spans="2:22">
      <c r="B27" s="110" t="s">
        <v>1384</v>
      </c>
      <c r="C27" s="86" t="s">
        <v>1385</v>
      </c>
      <c r="D27" s="99" t="s">
        <v>1362</v>
      </c>
      <c r="E27" s="86" t="s">
        <v>898</v>
      </c>
      <c r="F27" s="99" t="s">
        <v>196</v>
      </c>
      <c r="G27" s="86" t="s">
        <v>482</v>
      </c>
      <c r="H27" s="86" t="s">
        <v>367</v>
      </c>
      <c r="I27" s="114">
        <v>42954</v>
      </c>
      <c r="J27" s="98">
        <v>1.6600000000000001</v>
      </c>
      <c r="K27" s="99" t="s">
        <v>169</v>
      </c>
      <c r="L27" s="100">
        <v>3.7000000000000005E-2</v>
      </c>
      <c r="M27" s="97">
        <v>3.9300000000000002E-2</v>
      </c>
      <c r="N27" s="96">
        <v>651</v>
      </c>
      <c r="O27" s="98">
        <v>100.76</v>
      </c>
      <c r="P27" s="96">
        <v>2.4584999999999999</v>
      </c>
      <c r="Q27" s="97">
        <v>9.6869233974168203E-6</v>
      </c>
      <c r="R27" s="97">
        <v>1.7911795717080913E-2</v>
      </c>
      <c r="S27" s="97">
        <f>P27/'סכום נכסי הקרן'!$C$42</f>
        <v>9.6126559547560529E-5</v>
      </c>
      <c r="T27" s="141"/>
      <c r="U27" s="141"/>
      <c r="V27" s="141"/>
    </row>
    <row r="28" spans="2:22">
      <c r="B28" s="112"/>
      <c r="C28" s="113"/>
      <c r="D28" s="113"/>
      <c r="E28" s="113"/>
      <c r="F28" s="113"/>
      <c r="G28" s="113"/>
      <c r="H28" s="113"/>
      <c r="I28" s="113"/>
      <c r="J28" s="115"/>
      <c r="K28" s="113"/>
      <c r="L28" s="113"/>
      <c r="M28" s="116"/>
      <c r="N28" s="117"/>
      <c r="O28" s="115"/>
      <c r="P28" s="113"/>
      <c r="Q28" s="113"/>
      <c r="R28" s="116"/>
      <c r="S28" s="113"/>
    </row>
    <row r="29" spans="2:22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  <c r="Q29" s="103"/>
      <c r="R29" s="103"/>
      <c r="S29" s="103"/>
    </row>
    <row r="30" spans="2:22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  <c r="Q30" s="103"/>
      <c r="R30" s="103"/>
      <c r="S30" s="103"/>
    </row>
    <row r="31" spans="2:22">
      <c r="B31" s="101" t="s">
        <v>254</v>
      </c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  <c r="P31" s="103"/>
      <c r="Q31" s="103"/>
      <c r="R31" s="103"/>
      <c r="S31" s="103"/>
    </row>
    <row r="32" spans="2:22">
      <c r="B32" s="101" t="s">
        <v>119</v>
      </c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  <c r="P32" s="103"/>
      <c r="Q32" s="103"/>
      <c r="R32" s="103"/>
      <c r="S32" s="103"/>
    </row>
    <row r="33" spans="2:19">
      <c r="B33" s="101" t="s">
        <v>237</v>
      </c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  <c r="Q33" s="103"/>
      <c r="R33" s="103"/>
      <c r="S33" s="103"/>
    </row>
    <row r="34" spans="2:19">
      <c r="B34" s="101" t="s">
        <v>245</v>
      </c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  <c r="P34" s="103"/>
      <c r="Q34" s="103"/>
      <c r="R34" s="103"/>
      <c r="S34" s="103"/>
    </row>
    <row r="35" spans="2:19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03"/>
      <c r="Q35" s="103"/>
      <c r="R35" s="103"/>
      <c r="S35" s="103"/>
    </row>
    <row r="36" spans="2:19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3"/>
      <c r="Q36" s="103"/>
      <c r="R36" s="103"/>
      <c r="S36" s="103"/>
    </row>
    <row r="37" spans="2:19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  <c r="Q37" s="103"/>
      <c r="R37" s="103"/>
      <c r="S37" s="103"/>
    </row>
    <row r="38" spans="2:19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  <c r="Q38" s="103"/>
      <c r="R38" s="103"/>
      <c r="S38" s="103"/>
    </row>
    <row r="39" spans="2:19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3"/>
      <c r="S39" s="103"/>
    </row>
    <row r="40" spans="2:19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  <c r="Q40" s="103"/>
      <c r="R40" s="103"/>
      <c r="S40" s="103"/>
    </row>
    <row r="41" spans="2:19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  <c r="Q41" s="103"/>
      <c r="R41" s="103"/>
      <c r="S41" s="103"/>
    </row>
    <row r="42" spans="2:19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  <c r="Q42" s="103"/>
      <c r="R42" s="103"/>
      <c r="S42" s="103"/>
    </row>
    <row r="43" spans="2:19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  <c r="Q43" s="103"/>
      <c r="R43" s="103"/>
      <c r="S43" s="103"/>
    </row>
    <row r="44" spans="2:19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  <c r="Q44" s="103"/>
      <c r="R44" s="103"/>
      <c r="S44" s="103"/>
    </row>
    <row r="45" spans="2:19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  <c r="P45" s="103"/>
      <c r="Q45" s="103"/>
      <c r="R45" s="103"/>
      <c r="S45" s="103"/>
    </row>
    <row r="46" spans="2:19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  <c r="P46" s="103"/>
      <c r="Q46" s="103"/>
      <c r="R46" s="103"/>
      <c r="S46" s="103"/>
    </row>
    <row r="47" spans="2:19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  <c r="Q47" s="103"/>
      <c r="R47" s="103"/>
      <c r="S47" s="103"/>
    </row>
    <row r="48" spans="2:19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  <c r="Q48" s="103"/>
      <c r="R48" s="103"/>
      <c r="S48" s="103"/>
    </row>
    <row r="49" spans="2:19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</row>
    <row r="50" spans="2:19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  <c r="P50" s="103"/>
      <c r="Q50" s="103"/>
      <c r="R50" s="103"/>
      <c r="S50" s="103"/>
    </row>
    <row r="51" spans="2:19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  <c r="P51" s="103"/>
      <c r="Q51" s="103"/>
      <c r="R51" s="103"/>
      <c r="S51" s="103"/>
    </row>
    <row r="52" spans="2:19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  <c r="Q52" s="103"/>
      <c r="R52" s="103"/>
      <c r="S52" s="103"/>
    </row>
    <row r="53" spans="2:19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  <c r="P53" s="103"/>
      <c r="Q53" s="103"/>
      <c r="R53" s="103"/>
      <c r="S53" s="103"/>
    </row>
    <row r="54" spans="2:19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3"/>
      <c r="Q54" s="103"/>
      <c r="R54" s="103"/>
      <c r="S54" s="103"/>
    </row>
    <row r="55" spans="2:19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  <c r="Q55" s="103"/>
      <c r="R55" s="103"/>
      <c r="S55" s="103"/>
    </row>
    <row r="56" spans="2:19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  <c r="Q56" s="103"/>
      <c r="R56" s="103"/>
      <c r="S56" s="103"/>
    </row>
    <row r="57" spans="2:19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  <c r="Q57" s="103"/>
      <c r="R57" s="103"/>
      <c r="S57" s="103"/>
    </row>
    <row r="58" spans="2:19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  <c r="Q58" s="103"/>
      <c r="R58" s="103"/>
      <c r="S58" s="103"/>
    </row>
    <row r="59" spans="2:19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  <c r="Q59" s="103"/>
      <c r="R59" s="103"/>
      <c r="S59" s="103"/>
    </row>
    <row r="60" spans="2:19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  <c r="P60" s="103"/>
      <c r="Q60" s="103"/>
      <c r="R60" s="103"/>
      <c r="S60" s="103"/>
    </row>
    <row r="61" spans="2:19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  <c r="P61" s="103"/>
      <c r="Q61" s="103"/>
      <c r="R61" s="103"/>
      <c r="S61" s="103"/>
    </row>
    <row r="62" spans="2:19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  <c r="P62" s="103"/>
      <c r="Q62" s="103"/>
      <c r="R62" s="103"/>
      <c r="S62" s="103"/>
    </row>
    <row r="63" spans="2:19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  <c r="P63" s="103"/>
      <c r="Q63" s="103"/>
      <c r="R63" s="103"/>
      <c r="S63" s="103"/>
    </row>
    <row r="64" spans="2:19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  <c r="P64" s="103"/>
      <c r="Q64" s="103"/>
      <c r="R64" s="103"/>
      <c r="S64" s="103"/>
    </row>
    <row r="65" spans="2:19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  <c r="P65" s="103"/>
      <c r="Q65" s="103"/>
      <c r="R65" s="103"/>
      <c r="S65" s="103"/>
    </row>
    <row r="66" spans="2:19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  <c r="P66" s="103"/>
      <c r="Q66" s="103"/>
      <c r="R66" s="103"/>
      <c r="S66" s="103"/>
    </row>
    <row r="67" spans="2:19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  <c r="P67" s="103"/>
      <c r="Q67" s="103"/>
      <c r="R67" s="103"/>
      <c r="S67" s="103"/>
    </row>
    <row r="68" spans="2:19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  <c r="P68" s="103"/>
      <c r="Q68" s="103"/>
      <c r="R68" s="103"/>
      <c r="S68" s="103"/>
    </row>
    <row r="69" spans="2:19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  <c r="P69" s="103"/>
      <c r="Q69" s="103"/>
      <c r="R69" s="103"/>
      <c r="S69" s="103"/>
    </row>
    <row r="70" spans="2:19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  <c r="P70" s="103"/>
      <c r="Q70" s="103"/>
      <c r="R70" s="103"/>
      <c r="S70" s="103"/>
    </row>
    <row r="71" spans="2:19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  <c r="P71" s="103"/>
      <c r="Q71" s="103"/>
      <c r="R71" s="103"/>
      <c r="S71" s="103"/>
    </row>
    <row r="72" spans="2:19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  <c r="P72" s="103"/>
      <c r="Q72" s="103"/>
      <c r="R72" s="103"/>
      <c r="S72" s="103"/>
    </row>
    <row r="73" spans="2:19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  <c r="Q73" s="103"/>
      <c r="R73" s="103"/>
      <c r="S73" s="103"/>
    </row>
    <row r="74" spans="2:19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  <c r="P74" s="103"/>
      <c r="Q74" s="103"/>
      <c r="R74" s="103"/>
      <c r="S74" s="103"/>
    </row>
    <row r="75" spans="2:19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  <c r="P75" s="103"/>
      <c r="Q75" s="103"/>
      <c r="R75" s="103"/>
      <c r="S75" s="103"/>
    </row>
    <row r="76" spans="2:19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  <c r="P76" s="103"/>
      <c r="Q76" s="103"/>
      <c r="R76" s="103"/>
      <c r="S76" s="103"/>
    </row>
    <row r="77" spans="2:19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  <c r="P77" s="103"/>
      <c r="Q77" s="103"/>
      <c r="R77" s="103"/>
      <c r="S77" s="103"/>
    </row>
    <row r="78" spans="2:19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  <c r="P78" s="103"/>
      <c r="Q78" s="103"/>
      <c r="R78" s="103"/>
      <c r="S78" s="103"/>
    </row>
    <row r="79" spans="2:19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  <c r="P79" s="103"/>
      <c r="Q79" s="103"/>
      <c r="R79" s="103"/>
      <c r="S79" s="103"/>
    </row>
    <row r="80" spans="2:19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  <c r="P80" s="103"/>
      <c r="Q80" s="103"/>
      <c r="R80" s="103"/>
      <c r="S80" s="103"/>
    </row>
    <row r="81" spans="2:19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  <c r="P81" s="103"/>
      <c r="Q81" s="103"/>
      <c r="R81" s="103"/>
      <c r="S81" s="103"/>
    </row>
    <row r="82" spans="2:19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  <c r="P82" s="103"/>
      <c r="Q82" s="103"/>
      <c r="R82" s="103"/>
      <c r="S82" s="103"/>
    </row>
    <row r="83" spans="2:19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  <c r="P83" s="103"/>
      <c r="Q83" s="103"/>
      <c r="R83" s="103"/>
      <c r="S83" s="103"/>
    </row>
    <row r="84" spans="2:19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  <c r="P84" s="103"/>
      <c r="Q84" s="103"/>
      <c r="R84" s="103"/>
      <c r="S84" s="103"/>
    </row>
    <row r="85" spans="2:19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  <c r="P85" s="103"/>
      <c r="Q85" s="103"/>
      <c r="R85" s="103"/>
      <c r="S85" s="103"/>
    </row>
    <row r="86" spans="2:19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  <c r="P86" s="103"/>
      <c r="Q86" s="103"/>
      <c r="R86" s="103"/>
      <c r="S86" s="103"/>
    </row>
    <row r="87" spans="2:19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  <c r="P87" s="103"/>
      <c r="Q87" s="103"/>
      <c r="R87" s="103"/>
      <c r="S87" s="103"/>
    </row>
    <row r="88" spans="2:19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103"/>
      <c r="Q88" s="103"/>
      <c r="R88" s="103"/>
      <c r="S88" s="103"/>
    </row>
    <row r="89" spans="2:19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  <c r="P89" s="103"/>
      <c r="Q89" s="103"/>
      <c r="R89" s="103"/>
      <c r="S89" s="103"/>
    </row>
    <row r="90" spans="2:19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  <c r="P90" s="103"/>
      <c r="Q90" s="103"/>
      <c r="R90" s="103"/>
      <c r="S90" s="103"/>
    </row>
    <row r="91" spans="2:19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  <c r="P91" s="103"/>
      <c r="Q91" s="103"/>
      <c r="R91" s="103"/>
      <c r="S91" s="103"/>
    </row>
    <row r="92" spans="2:19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  <c r="P92" s="103"/>
      <c r="Q92" s="103"/>
      <c r="R92" s="103"/>
      <c r="S92" s="103"/>
    </row>
    <row r="93" spans="2:19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  <c r="P93" s="103"/>
      <c r="Q93" s="103"/>
      <c r="R93" s="103"/>
      <c r="S93" s="103"/>
    </row>
    <row r="94" spans="2:19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  <c r="P94" s="103"/>
      <c r="Q94" s="103"/>
      <c r="R94" s="103"/>
      <c r="S94" s="103"/>
    </row>
    <row r="95" spans="2:19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  <c r="P95" s="103"/>
      <c r="Q95" s="103"/>
      <c r="R95" s="103"/>
      <c r="S95" s="103"/>
    </row>
    <row r="96" spans="2:19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  <c r="P96" s="103"/>
      <c r="Q96" s="103"/>
      <c r="R96" s="103"/>
      <c r="S96" s="103"/>
    </row>
    <row r="97" spans="2:19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  <c r="P97" s="103"/>
      <c r="Q97" s="103"/>
      <c r="R97" s="103"/>
      <c r="S97" s="103"/>
    </row>
    <row r="98" spans="2:19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  <c r="P98" s="103"/>
      <c r="Q98" s="103"/>
      <c r="R98" s="103"/>
      <c r="S98" s="103"/>
    </row>
    <row r="99" spans="2:19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  <c r="P99" s="103"/>
      <c r="Q99" s="103"/>
      <c r="R99" s="103"/>
      <c r="S99" s="103"/>
    </row>
    <row r="100" spans="2:19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  <c r="P100" s="103"/>
      <c r="Q100" s="103"/>
      <c r="R100" s="103"/>
      <c r="S100" s="103"/>
    </row>
    <row r="101" spans="2:19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  <c r="P101" s="103"/>
      <c r="Q101" s="103"/>
      <c r="R101" s="103"/>
      <c r="S101" s="103"/>
    </row>
    <row r="102" spans="2:19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  <c r="P102" s="103"/>
      <c r="Q102" s="103"/>
      <c r="R102" s="103"/>
      <c r="S102" s="103"/>
    </row>
    <row r="103" spans="2:19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  <c r="P103" s="103"/>
      <c r="Q103" s="103"/>
      <c r="R103" s="103"/>
      <c r="S103" s="103"/>
    </row>
    <row r="104" spans="2:19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  <c r="P104" s="103"/>
      <c r="Q104" s="103"/>
      <c r="R104" s="103"/>
      <c r="S104" s="103"/>
    </row>
    <row r="105" spans="2:19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  <c r="P105" s="103"/>
      <c r="Q105" s="103"/>
      <c r="R105" s="103"/>
      <c r="S105" s="103"/>
    </row>
    <row r="106" spans="2:19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  <c r="P106" s="103"/>
      <c r="Q106" s="103"/>
      <c r="R106" s="103"/>
      <c r="S106" s="103"/>
    </row>
    <row r="107" spans="2:19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  <c r="P107" s="103"/>
      <c r="Q107" s="103"/>
      <c r="R107" s="103"/>
      <c r="S107" s="103"/>
    </row>
    <row r="108" spans="2:19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  <c r="P108" s="103"/>
      <c r="Q108" s="103"/>
      <c r="R108" s="103"/>
      <c r="S108" s="103"/>
    </row>
    <row r="109" spans="2:19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  <c r="P109" s="103"/>
      <c r="Q109" s="103"/>
      <c r="R109" s="103"/>
      <c r="S109" s="103"/>
    </row>
    <row r="110" spans="2:19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  <c r="M110" s="103"/>
      <c r="N110" s="103"/>
      <c r="O110" s="103"/>
      <c r="P110" s="103"/>
      <c r="Q110" s="103"/>
      <c r="R110" s="103"/>
      <c r="S110" s="103"/>
    </row>
    <row r="111" spans="2:19">
      <c r="B111" s="103"/>
      <c r="C111" s="103"/>
      <c r="D111" s="103"/>
      <c r="E111" s="103"/>
      <c r="F111" s="103"/>
      <c r="G111" s="103"/>
      <c r="H111" s="103"/>
      <c r="I111" s="103"/>
      <c r="J111" s="103"/>
      <c r="K111" s="103"/>
      <c r="L111" s="103"/>
      <c r="M111" s="103"/>
      <c r="N111" s="103"/>
      <c r="O111" s="103"/>
      <c r="P111" s="103"/>
      <c r="Q111" s="103"/>
      <c r="R111" s="103"/>
      <c r="S111" s="103"/>
    </row>
    <row r="112" spans="2:19">
      <c r="B112" s="103"/>
      <c r="C112" s="103"/>
      <c r="D112" s="103"/>
      <c r="E112" s="103"/>
      <c r="F112" s="103"/>
      <c r="G112" s="103"/>
      <c r="H112" s="103"/>
      <c r="I112" s="103"/>
      <c r="J112" s="103"/>
      <c r="K112" s="103"/>
      <c r="L112" s="103"/>
      <c r="M112" s="103"/>
      <c r="N112" s="103"/>
      <c r="O112" s="103"/>
      <c r="P112" s="103"/>
      <c r="Q112" s="103"/>
      <c r="R112" s="103"/>
      <c r="S112" s="103"/>
    </row>
    <row r="113" spans="2:19">
      <c r="B113" s="103"/>
      <c r="C113" s="103"/>
      <c r="D113" s="103"/>
      <c r="E113" s="103"/>
      <c r="F113" s="103"/>
      <c r="G113" s="103"/>
      <c r="H113" s="103"/>
      <c r="I113" s="103"/>
      <c r="J113" s="103"/>
      <c r="K113" s="103"/>
      <c r="L113" s="103"/>
      <c r="M113" s="103"/>
      <c r="N113" s="103"/>
      <c r="O113" s="103"/>
      <c r="P113" s="103"/>
      <c r="Q113" s="103"/>
      <c r="R113" s="103"/>
      <c r="S113" s="103"/>
    </row>
    <row r="114" spans="2:19">
      <c r="B114" s="103"/>
      <c r="C114" s="103"/>
      <c r="D114" s="103"/>
      <c r="E114" s="103"/>
      <c r="F114" s="103"/>
      <c r="G114" s="103"/>
      <c r="H114" s="103"/>
      <c r="I114" s="103"/>
      <c r="J114" s="103"/>
      <c r="K114" s="103"/>
      <c r="L114" s="103"/>
      <c r="M114" s="103"/>
      <c r="N114" s="103"/>
      <c r="O114" s="103"/>
      <c r="P114" s="103"/>
      <c r="Q114" s="103"/>
      <c r="R114" s="103"/>
      <c r="S114" s="103"/>
    </row>
    <row r="115" spans="2:19">
      <c r="B115" s="103"/>
      <c r="C115" s="103"/>
      <c r="D115" s="103"/>
      <c r="E115" s="103"/>
      <c r="F115" s="103"/>
      <c r="G115" s="103"/>
      <c r="H115" s="103"/>
      <c r="I115" s="103"/>
      <c r="J115" s="103"/>
      <c r="K115" s="103"/>
      <c r="L115" s="103"/>
      <c r="M115" s="103"/>
      <c r="N115" s="103"/>
      <c r="O115" s="103"/>
      <c r="P115" s="103"/>
      <c r="Q115" s="103"/>
      <c r="R115" s="103"/>
      <c r="S115" s="103"/>
    </row>
    <row r="116" spans="2:19">
      <c r="B116" s="103"/>
      <c r="C116" s="103"/>
      <c r="D116" s="103"/>
      <c r="E116" s="103"/>
      <c r="F116" s="103"/>
      <c r="G116" s="103"/>
      <c r="H116" s="103"/>
      <c r="I116" s="103"/>
      <c r="J116" s="103"/>
      <c r="K116" s="103"/>
      <c r="L116" s="103"/>
      <c r="M116" s="103"/>
      <c r="N116" s="103"/>
      <c r="O116" s="103"/>
      <c r="P116" s="103"/>
      <c r="Q116" s="103"/>
      <c r="R116" s="103"/>
      <c r="S116" s="103"/>
    </row>
    <row r="117" spans="2:19">
      <c r="B117" s="103"/>
      <c r="C117" s="103"/>
      <c r="D117" s="103"/>
      <c r="E117" s="103"/>
      <c r="F117" s="103"/>
      <c r="G117" s="103"/>
      <c r="H117" s="103"/>
      <c r="I117" s="103"/>
      <c r="J117" s="103"/>
      <c r="K117" s="103"/>
      <c r="L117" s="103"/>
      <c r="M117" s="103"/>
      <c r="N117" s="103"/>
      <c r="O117" s="103"/>
      <c r="P117" s="103"/>
      <c r="Q117" s="103"/>
      <c r="R117" s="103"/>
      <c r="S117" s="103"/>
    </row>
    <row r="118" spans="2:19">
      <c r="B118" s="103"/>
      <c r="C118" s="103"/>
      <c r="D118" s="103"/>
      <c r="E118" s="103"/>
      <c r="F118" s="103"/>
      <c r="G118" s="103"/>
      <c r="H118" s="103"/>
      <c r="I118" s="103"/>
      <c r="J118" s="103"/>
      <c r="K118" s="103"/>
      <c r="L118" s="103"/>
      <c r="M118" s="103"/>
      <c r="N118" s="103"/>
      <c r="O118" s="103"/>
      <c r="P118" s="103"/>
      <c r="Q118" s="103"/>
      <c r="R118" s="103"/>
      <c r="S118" s="103"/>
    </row>
    <row r="119" spans="2:19">
      <c r="B119" s="103"/>
      <c r="C119" s="103"/>
      <c r="D119" s="103"/>
      <c r="E119" s="103"/>
      <c r="F119" s="103"/>
      <c r="G119" s="103"/>
      <c r="H119" s="103"/>
      <c r="I119" s="103"/>
      <c r="J119" s="103"/>
      <c r="K119" s="103"/>
      <c r="L119" s="103"/>
      <c r="M119" s="103"/>
      <c r="N119" s="103"/>
      <c r="O119" s="103"/>
      <c r="P119" s="103"/>
      <c r="Q119" s="103"/>
      <c r="R119" s="103"/>
      <c r="S119" s="103"/>
    </row>
    <row r="120" spans="2:19">
      <c r="B120" s="103"/>
      <c r="C120" s="103"/>
      <c r="D120" s="103"/>
      <c r="E120" s="103"/>
      <c r="F120" s="103"/>
      <c r="G120" s="103"/>
      <c r="H120" s="103"/>
      <c r="I120" s="103"/>
      <c r="J120" s="103"/>
      <c r="K120" s="103"/>
      <c r="L120" s="103"/>
      <c r="M120" s="103"/>
      <c r="N120" s="103"/>
      <c r="O120" s="103"/>
      <c r="P120" s="103"/>
      <c r="Q120" s="103"/>
      <c r="R120" s="103"/>
      <c r="S120" s="103"/>
    </row>
    <row r="121" spans="2:19">
      <c r="B121" s="103"/>
      <c r="C121" s="103"/>
      <c r="D121" s="103"/>
      <c r="E121" s="103"/>
      <c r="F121" s="103"/>
      <c r="G121" s="103"/>
      <c r="H121" s="103"/>
      <c r="I121" s="103"/>
      <c r="J121" s="103"/>
      <c r="K121" s="103"/>
      <c r="L121" s="103"/>
      <c r="M121" s="103"/>
      <c r="N121" s="103"/>
      <c r="O121" s="103"/>
      <c r="P121" s="103"/>
      <c r="Q121" s="103"/>
      <c r="R121" s="103"/>
      <c r="S121" s="103"/>
    </row>
    <row r="122" spans="2:19">
      <c r="B122" s="103"/>
      <c r="C122" s="103"/>
      <c r="D122" s="103"/>
      <c r="E122" s="103"/>
      <c r="F122" s="103"/>
      <c r="G122" s="103"/>
      <c r="H122" s="103"/>
      <c r="I122" s="103"/>
      <c r="J122" s="103"/>
      <c r="K122" s="103"/>
      <c r="L122" s="103"/>
      <c r="M122" s="103"/>
      <c r="N122" s="103"/>
      <c r="O122" s="103"/>
      <c r="P122" s="103"/>
      <c r="Q122" s="103"/>
      <c r="R122" s="103"/>
      <c r="S122" s="103"/>
    </row>
    <row r="123" spans="2:19">
      <c r="B123" s="103"/>
      <c r="C123" s="103"/>
      <c r="D123" s="103"/>
      <c r="E123" s="103"/>
      <c r="F123" s="103"/>
      <c r="G123" s="103"/>
      <c r="H123" s="103"/>
      <c r="I123" s="103"/>
      <c r="J123" s="103"/>
      <c r="K123" s="103"/>
      <c r="L123" s="103"/>
      <c r="M123" s="103"/>
      <c r="N123" s="103"/>
      <c r="O123" s="103"/>
      <c r="P123" s="103"/>
      <c r="Q123" s="103"/>
      <c r="R123" s="103"/>
      <c r="S123" s="103"/>
    </row>
    <row r="124" spans="2:19">
      <c r="B124" s="103"/>
      <c r="C124" s="103"/>
      <c r="D124" s="103"/>
      <c r="E124" s="103"/>
      <c r="F124" s="103"/>
      <c r="G124" s="103"/>
      <c r="H124" s="103"/>
      <c r="I124" s="103"/>
      <c r="J124" s="103"/>
      <c r="K124" s="103"/>
      <c r="L124" s="103"/>
      <c r="M124" s="103"/>
      <c r="N124" s="103"/>
      <c r="O124" s="103"/>
      <c r="P124" s="103"/>
      <c r="Q124" s="103"/>
      <c r="R124" s="103"/>
      <c r="S124" s="103"/>
    </row>
    <row r="125" spans="2:19">
      <c r="B125" s="103"/>
      <c r="C125" s="103"/>
      <c r="D125" s="103"/>
      <c r="E125" s="103"/>
      <c r="F125" s="103"/>
      <c r="G125" s="103"/>
      <c r="H125" s="103"/>
      <c r="I125" s="103"/>
      <c r="J125" s="103"/>
      <c r="K125" s="103"/>
      <c r="L125" s="103"/>
      <c r="M125" s="103"/>
      <c r="N125" s="103"/>
      <c r="O125" s="103"/>
      <c r="P125" s="103"/>
      <c r="Q125" s="103"/>
      <c r="R125" s="103"/>
      <c r="S125" s="103"/>
    </row>
    <row r="126" spans="2:19">
      <c r="B126" s="103"/>
      <c r="C126" s="103"/>
      <c r="D126" s="103"/>
      <c r="E126" s="103"/>
      <c r="F126" s="103"/>
      <c r="G126" s="103"/>
      <c r="H126" s="103"/>
      <c r="I126" s="103"/>
      <c r="J126" s="103"/>
      <c r="K126" s="103"/>
      <c r="L126" s="103"/>
      <c r="M126" s="103"/>
      <c r="N126" s="103"/>
      <c r="O126" s="103"/>
      <c r="P126" s="103"/>
      <c r="Q126" s="103"/>
      <c r="R126" s="103"/>
      <c r="S126" s="103"/>
    </row>
    <row r="127" spans="2:19">
      <c r="B127" s="103"/>
      <c r="C127" s="103"/>
      <c r="D127" s="103"/>
      <c r="E127" s="103"/>
      <c r="F127" s="103"/>
      <c r="G127" s="103"/>
      <c r="H127" s="103"/>
      <c r="I127" s="103"/>
      <c r="J127" s="103"/>
      <c r="K127" s="103"/>
      <c r="L127" s="103"/>
      <c r="M127" s="103"/>
      <c r="N127" s="103"/>
      <c r="O127" s="103"/>
      <c r="P127" s="103"/>
      <c r="Q127" s="103"/>
      <c r="R127" s="103"/>
      <c r="S127" s="103"/>
    </row>
    <row r="128" spans="2:19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8" spans="2:5">
      <c r="B538" s="45"/>
    </row>
    <row r="539" spans="2:5">
      <c r="B539" s="45"/>
    </row>
    <row r="540" spans="2:5">
      <c r="B540" s="3"/>
    </row>
  </sheetData>
  <sheetProtection sheet="1" objects="1" scenarios="1"/>
  <mergeCells count="2">
    <mergeCell ref="B6:S6"/>
    <mergeCell ref="B7:S7"/>
  </mergeCells>
  <phoneticPr fontId="3" type="noConversion"/>
  <conditionalFormatting sqref="B12:B30 B35:B127">
    <cfRule type="cellIs" dxfId="5" priority="1" operator="equal">
      <formula>"NR3"</formula>
    </cfRule>
  </conditionalFormatting>
  <dataValidations count="1">
    <dataValidation allowBlank="1" showInputMessage="1" showErrorMessage="1" sqref="C5:C1048576 A1:B1048576 D1:XFD31 D36:XFD1048576 D32:AF35 AH32:XFD35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B1:CT40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6.28515625" style="2" bestFit="1" customWidth="1"/>
    <col min="4" max="4" width="5.7109375" style="2" bestFit="1" customWidth="1"/>
    <col min="5" max="5" width="6.5703125" style="2" bestFit="1" customWidth="1"/>
    <col min="6" max="6" width="8.5703125" style="1" customWidth="1"/>
    <col min="7" max="7" width="8" style="1" bestFit="1" customWidth="1"/>
    <col min="8" max="8" width="7" style="1" bestFit="1" customWidth="1"/>
    <col min="9" max="9" width="6.42578125" style="1" bestFit="1" customWidth="1"/>
    <col min="10" max="10" width="8" style="1" bestFit="1" customWidth="1"/>
    <col min="11" max="11" width="6.28515625" style="1" bestFit="1" customWidth="1"/>
    <col min="12" max="12" width="7.7109375" style="1" bestFit="1" customWidth="1"/>
    <col min="13" max="13" width="10.42578125" style="1" bestFit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58" t="s">
        <v>185</v>
      </c>
      <c r="C1" s="80" t="s" vm="1">
        <v>255</v>
      </c>
    </row>
    <row r="2" spans="2:98">
      <c r="B2" s="58" t="s">
        <v>184</v>
      </c>
      <c r="C2" s="80" t="s">
        <v>256</v>
      </c>
    </row>
    <row r="3" spans="2:98">
      <c r="B3" s="58" t="s">
        <v>186</v>
      </c>
      <c r="C3" s="80" t="s">
        <v>257</v>
      </c>
    </row>
    <row r="4" spans="2:98">
      <c r="B4" s="58" t="s">
        <v>187</v>
      </c>
      <c r="C4" s="80">
        <v>9455</v>
      </c>
    </row>
    <row r="6" spans="2:98" ht="26.25" customHeight="1">
      <c r="B6" s="167" t="s">
        <v>216</v>
      </c>
      <c r="C6" s="168"/>
      <c r="D6" s="168"/>
      <c r="E6" s="168"/>
      <c r="F6" s="168"/>
      <c r="G6" s="168"/>
      <c r="H6" s="168"/>
      <c r="I6" s="168"/>
      <c r="J6" s="168"/>
      <c r="K6" s="168"/>
      <c r="L6" s="168"/>
      <c r="M6" s="169"/>
    </row>
    <row r="7" spans="2:98" ht="26.25" customHeight="1">
      <c r="B7" s="167" t="s">
        <v>95</v>
      </c>
      <c r="C7" s="168"/>
      <c r="D7" s="168"/>
      <c r="E7" s="168"/>
      <c r="F7" s="168"/>
      <c r="G7" s="168"/>
      <c r="H7" s="168"/>
      <c r="I7" s="168"/>
      <c r="J7" s="168"/>
      <c r="K7" s="168"/>
      <c r="L7" s="168"/>
      <c r="M7" s="169"/>
    </row>
    <row r="8" spans="2:98" s="3" customFormat="1" ht="78.75">
      <c r="B8" s="23" t="s">
        <v>123</v>
      </c>
      <c r="C8" s="31" t="s">
        <v>45</v>
      </c>
      <c r="D8" s="31" t="s">
        <v>125</v>
      </c>
      <c r="E8" s="31" t="s">
        <v>124</v>
      </c>
      <c r="F8" s="31" t="s">
        <v>67</v>
      </c>
      <c r="G8" s="31" t="s">
        <v>107</v>
      </c>
      <c r="H8" s="31" t="s">
        <v>239</v>
      </c>
      <c r="I8" s="31" t="s">
        <v>238</v>
      </c>
      <c r="J8" s="31" t="s">
        <v>116</v>
      </c>
      <c r="K8" s="31" t="s">
        <v>61</v>
      </c>
      <c r="L8" s="31" t="s">
        <v>188</v>
      </c>
      <c r="M8" s="32" t="s">
        <v>190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6"/>
      <c r="C9" s="33"/>
      <c r="D9" s="17"/>
      <c r="E9" s="17"/>
      <c r="F9" s="33"/>
      <c r="G9" s="33"/>
      <c r="H9" s="33" t="s">
        <v>246</v>
      </c>
      <c r="I9" s="33"/>
      <c r="J9" s="33" t="s">
        <v>242</v>
      </c>
      <c r="K9" s="33" t="s">
        <v>20</v>
      </c>
      <c r="L9" s="33" t="s">
        <v>20</v>
      </c>
      <c r="M9" s="34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1" t="s">
        <v>10</v>
      </c>
      <c r="M10" s="21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ht="17.25" customHeight="1">
      <c r="B12" s="101" t="s">
        <v>254</v>
      </c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</row>
    <row r="13" spans="2:98">
      <c r="B13" s="101" t="s">
        <v>119</v>
      </c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</row>
    <row r="14" spans="2:98">
      <c r="B14" s="101" t="s">
        <v>237</v>
      </c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</row>
    <row r="15" spans="2:98">
      <c r="B15" s="101" t="s">
        <v>245</v>
      </c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</row>
    <row r="16" spans="2:98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</row>
    <row r="17" spans="2:13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</row>
    <row r="18" spans="2:13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</row>
    <row r="19" spans="2:13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</row>
    <row r="20" spans="2:13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</row>
    <row r="21" spans="2:13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</row>
    <row r="22" spans="2:13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</row>
    <row r="23" spans="2:13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</row>
    <row r="24" spans="2:13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</row>
    <row r="25" spans="2:13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</row>
    <row r="26" spans="2:13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</row>
    <row r="27" spans="2:13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</row>
    <row r="28" spans="2:13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</row>
    <row r="29" spans="2:13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</row>
    <row r="30" spans="2:13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</row>
    <row r="31" spans="2:13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</row>
    <row r="32" spans="2:13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</row>
    <row r="33" spans="2:13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</row>
    <row r="34" spans="2:13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</row>
    <row r="35" spans="2:13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</row>
    <row r="36" spans="2:13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</row>
    <row r="37" spans="2:13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</row>
    <row r="38" spans="2:13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</row>
    <row r="39" spans="2:13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</row>
    <row r="40" spans="2:13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</row>
    <row r="41" spans="2:13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</row>
    <row r="42" spans="2:13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</row>
    <row r="43" spans="2:13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</row>
    <row r="44" spans="2:13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</row>
    <row r="45" spans="2:13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</row>
    <row r="46" spans="2:13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</row>
    <row r="47" spans="2:13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</row>
    <row r="48" spans="2:13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</row>
    <row r="49" spans="2:13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</row>
    <row r="50" spans="2:13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</row>
    <row r="51" spans="2:13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</row>
    <row r="52" spans="2:13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</row>
    <row r="53" spans="2:13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</row>
    <row r="54" spans="2:13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</row>
    <row r="55" spans="2:13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</row>
    <row r="56" spans="2:13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</row>
    <row r="57" spans="2:13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</row>
    <row r="58" spans="2:13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</row>
    <row r="59" spans="2:13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</row>
    <row r="60" spans="2:13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</row>
    <row r="61" spans="2:13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</row>
    <row r="62" spans="2:13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</row>
    <row r="63" spans="2:13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</row>
    <row r="64" spans="2:13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</row>
    <row r="65" spans="2:13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</row>
    <row r="66" spans="2:13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</row>
    <row r="67" spans="2:13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</row>
    <row r="68" spans="2:13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</row>
    <row r="69" spans="2:13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</row>
    <row r="70" spans="2:13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</row>
    <row r="71" spans="2:13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</row>
    <row r="72" spans="2:13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</row>
    <row r="73" spans="2:13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</row>
    <row r="74" spans="2:13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</row>
    <row r="75" spans="2:13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</row>
    <row r="76" spans="2:13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</row>
    <row r="77" spans="2:13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</row>
    <row r="78" spans="2:13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</row>
    <row r="79" spans="2:13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</row>
    <row r="80" spans="2:13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</row>
    <row r="81" spans="2:13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</row>
    <row r="82" spans="2:13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</row>
    <row r="83" spans="2:13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</row>
    <row r="84" spans="2:13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</row>
    <row r="85" spans="2:13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</row>
    <row r="86" spans="2:13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</row>
    <row r="87" spans="2:13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</row>
    <row r="88" spans="2:13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</row>
    <row r="89" spans="2:13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</row>
    <row r="90" spans="2:13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</row>
    <row r="91" spans="2:13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</row>
    <row r="92" spans="2:13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</row>
    <row r="93" spans="2:13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</row>
    <row r="94" spans="2:13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</row>
    <row r="95" spans="2:13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</row>
    <row r="96" spans="2:13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</row>
    <row r="97" spans="2:13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</row>
    <row r="98" spans="2:13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</row>
    <row r="99" spans="2:13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</row>
    <row r="100" spans="2:13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</row>
    <row r="101" spans="2:13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</row>
    <row r="102" spans="2:13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</row>
    <row r="103" spans="2:13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</row>
    <row r="104" spans="2:13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</row>
    <row r="105" spans="2:13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</row>
    <row r="106" spans="2:13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</row>
    <row r="107" spans="2:13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</row>
    <row r="108" spans="2:13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</row>
    <row r="109" spans="2:13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</row>
    <row r="110" spans="2:13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  <c r="M110" s="103"/>
    </row>
    <row r="111" spans="2:13">
      <c r="C111" s="1"/>
      <c r="D111" s="1"/>
      <c r="E111" s="1"/>
    </row>
    <row r="112" spans="2:13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C403" s="1"/>
      <c r="D403" s="1"/>
      <c r="E403" s="1"/>
    </row>
    <row r="404" spans="2:5">
      <c r="B404" s="45"/>
      <c r="C404" s="1"/>
      <c r="D404" s="1"/>
      <c r="E404" s="1"/>
    </row>
    <row r="405" spans="2:5">
      <c r="B405" s="45"/>
      <c r="C405" s="1"/>
      <c r="D405" s="1"/>
      <c r="E405" s="1"/>
    </row>
    <row r="406" spans="2:5">
      <c r="B406" s="3"/>
      <c r="C406" s="1"/>
      <c r="D406" s="1"/>
      <c r="E406" s="1"/>
    </row>
  </sheetData>
  <sheetProtection sheet="1" objects="1" scenarios="1"/>
  <mergeCells count="2">
    <mergeCell ref="B6:M6"/>
    <mergeCell ref="B7:M7"/>
  </mergeCells>
  <phoneticPr fontId="3" type="noConversion"/>
  <dataValidations count="1">
    <dataValidation allowBlank="1" showInputMessage="1" showErrorMessage="1" sqref="C5:C1048576 A1:B1048576 D1:XFD21 D26:XFD1048576 D22:AF25 AH22:XFD25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B1:BC637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6.28515625" style="2" bestFit="1" customWidth="1"/>
    <col min="4" max="4" width="8" style="1" bestFit="1" customWidth="1"/>
    <col min="5" max="5" width="7.140625" style="1" bestFit="1" customWidth="1"/>
    <col min="6" max="6" width="7" style="1" bestFit="1" customWidth="1"/>
    <col min="7" max="7" width="6.42578125" style="1" bestFit="1" customWidth="1"/>
    <col min="8" max="8" width="8" style="1" bestFit="1" customWidth="1"/>
    <col min="9" max="9" width="9" style="1" bestFit="1" customWidth="1"/>
    <col min="10" max="10" width="7.7109375" style="1" bestFit="1" customWidth="1"/>
    <col min="11" max="11" width="9" style="1" bestFit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58" t="s">
        <v>185</v>
      </c>
      <c r="C1" s="80" t="s" vm="1">
        <v>255</v>
      </c>
    </row>
    <row r="2" spans="2:55">
      <c r="B2" s="58" t="s">
        <v>184</v>
      </c>
      <c r="C2" s="80" t="s">
        <v>256</v>
      </c>
    </row>
    <row r="3" spans="2:55">
      <c r="B3" s="58" t="s">
        <v>186</v>
      </c>
      <c r="C3" s="80" t="s">
        <v>257</v>
      </c>
    </row>
    <row r="4" spans="2:55">
      <c r="B4" s="58" t="s">
        <v>187</v>
      </c>
      <c r="C4" s="80">
        <v>9455</v>
      </c>
    </row>
    <row r="6" spans="2:55" ht="26.25" customHeight="1">
      <c r="B6" s="167" t="s">
        <v>216</v>
      </c>
      <c r="C6" s="168"/>
      <c r="D6" s="168"/>
      <c r="E6" s="168"/>
      <c r="F6" s="168"/>
      <c r="G6" s="168"/>
      <c r="H6" s="168"/>
      <c r="I6" s="168"/>
      <c r="J6" s="168"/>
      <c r="K6" s="169"/>
    </row>
    <row r="7" spans="2:55" ht="26.25" customHeight="1">
      <c r="B7" s="167" t="s">
        <v>102</v>
      </c>
      <c r="C7" s="168"/>
      <c r="D7" s="168"/>
      <c r="E7" s="168"/>
      <c r="F7" s="168"/>
      <c r="G7" s="168"/>
      <c r="H7" s="168"/>
      <c r="I7" s="168"/>
      <c r="J7" s="168"/>
      <c r="K7" s="169"/>
    </row>
    <row r="8" spans="2:55" s="3" customFormat="1" ht="78.75">
      <c r="B8" s="23" t="s">
        <v>123</v>
      </c>
      <c r="C8" s="31" t="s">
        <v>45</v>
      </c>
      <c r="D8" s="31" t="s">
        <v>107</v>
      </c>
      <c r="E8" s="31" t="s">
        <v>108</v>
      </c>
      <c r="F8" s="31" t="s">
        <v>239</v>
      </c>
      <c r="G8" s="31" t="s">
        <v>238</v>
      </c>
      <c r="H8" s="31" t="s">
        <v>116</v>
      </c>
      <c r="I8" s="31" t="s">
        <v>61</v>
      </c>
      <c r="J8" s="31" t="s">
        <v>188</v>
      </c>
      <c r="K8" s="32" t="s">
        <v>190</v>
      </c>
      <c r="BC8" s="1"/>
    </row>
    <row r="9" spans="2:55" s="3" customFormat="1" ht="21" customHeight="1">
      <c r="B9" s="16"/>
      <c r="C9" s="17"/>
      <c r="D9" s="17"/>
      <c r="E9" s="33" t="s">
        <v>22</v>
      </c>
      <c r="F9" s="33" t="s">
        <v>246</v>
      </c>
      <c r="G9" s="33"/>
      <c r="H9" s="33" t="s">
        <v>242</v>
      </c>
      <c r="I9" s="33" t="s">
        <v>20</v>
      </c>
      <c r="J9" s="33" t="s">
        <v>20</v>
      </c>
      <c r="K9" s="34" t="s">
        <v>20</v>
      </c>
      <c r="BC9" s="1"/>
    </row>
    <row r="10" spans="2:55" s="4" customFormat="1" ht="18" customHeight="1">
      <c r="B10" s="19"/>
      <c r="C10" s="20" t="s">
        <v>1</v>
      </c>
      <c r="D10" s="20" t="s">
        <v>3</v>
      </c>
      <c r="E10" s="20" t="s">
        <v>4</v>
      </c>
      <c r="F10" s="20" t="s">
        <v>5</v>
      </c>
      <c r="G10" s="20" t="s">
        <v>6</v>
      </c>
      <c r="H10" s="20" t="s">
        <v>7</v>
      </c>
      <c r="I10" s="20" t="s">
        <v>8</v>
      </c>
      <c r="J10" s="20" t="s">
        <v>9</v>
      </c>
      <c r="K10" s="21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ht="21" customHeight="1">
      <c r="B12" s="101" t="s">
        <v>119</v>
      </c>
      <c r="C12" s="103"/>
      <c r="D12" s="103"/>
      <c r="E12" s="103"/>
      <c r="F12" s="103"/>
      <c r="G12" s="103"/>
      <c r="H12" s="103"/>
      <c r="I12" s="103"/>
      <c r="J12" s="103"/>
      <c r="K12" s="103"/>
      <c r="V12" s="1"/>
    </row>
    <row r="13" spans="2:55">
      <c r="B13" s="101" t="s">
        <v>237</v>
      </c>
      <c r="C13" s="103"/>
      <c r="D13" s="103"/>
      <c r="E13" s="103"/>
      <c r="F13" s="103"/>
      <c r="G13" s="103"/>
      <c r="H13" s="103"/>
      <c r="I13" s="103"/>
      <c r="J13" s="103"/>
      <c r="K13" s="103"/>
      <c r="V13" s="1"/>
    </row>
    <row r="14" spans="2:55">
      <c r="B14" s="101" t="s">
        <v>245</v>
      </c>
      <c r="C14" s="103"/>
      <c r="D14" s="103"/>
      <c r="E14" s="103"/>
      <c r="F14" s="103"/>
      <c r="G14" s="103"/>
      <c r="H14" s="103"/>
      <c r="I14" s="103"/>
      <c r="J14" s="103"/>
      <c r="K14" s="103"/>
      <c r="V14" s="1"/>
    </row>
    <row r="15" spans="2:55"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V15" s="1"/>
    </row>
    <row r="16" spans="2:55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V16" s="1"/>
    </row>
    <row r="17" spans="2:22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V17" s="1"/>
    </row>
    <row r="18" spans="2:22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V18" s="1"/>
    </row>
    <row r="19" spans="2:22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V19" s="1"/>
    </row>
    <row r="20" spans="2:22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V20" s="1"/>
    </row>
    <row r="21" spans="2:22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V21" s="1"/>
    </row>
    <row r="22" spans="2:22" ht="16.5" customHeight="1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V22" s="1"/>
    </row>
    <row r="23" spans="2:22" ht="16.5" customHeight="1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V23" s="1"/>
    </row>
    <row r="24" spans="2:22" ht="16.5" customHeight="1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V24" s="1"/>
    </row>
    <row r="25" spans="2:22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V25" s="1"/>
    </row>
    <row r="26" spans="2:22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V26" s="1"/>
    </row>
    <row r="27" spans="2:22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V27" s="1"/>
    </row>
    <row r="28" spans="2:22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V28" s="1"/>
    </row>
    <row r="29" spans="2:22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V29" s="1"/>
    </row>
    <row r="30" spans="2:22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V30" s="1"/>
    </row>
    <row r="31" spans="2:22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V31" s="1"/>
    </row>
    <row r="32" spans="2:22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V32" s="1"/>
    </row>
    <row r="33" spans="2:22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V33" s="1"/>
    </row>
    <row r="34" spans="2:22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V34" s="1"/>
    </row>
    <row r="35" spans="2:22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V35" s="1"/>
    </row>
    <row r="36" spans="2:22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V36" s="1"/>
    </row>
    <row r="37" spans="2:22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V37" s="1"/>
    </row>
    <row r="38" spans="2:22">
      <c r="B38" s="103"/>
      <c r="C38" s="103"/>
      <c r="D38" s="103"/>
      <c r="E38" s="103"/>
      <c r="F38" s="103"/>
      <c r="G38" s="103"/>
      <c r="H38" s="103"/>
      <c r="I38" s="103"/>
      <c r="J38" s="103"/>
      <c r="K38" s="103"/>
    </row>
    <row r="39" spans="2:22">
      <c r="B39" s="103"/>
      <c r="C39" s="103"/>
      <c r="D39" s="103"/>
      <c r="E39" s="103"/>
      <c r="F39" s="103"/>
      <c r="G39" s="103"/>
      <c r="H39" s="103"/>
      <c r="I39" s="103"/>
      <c r="J39" s="103"/>
      <c r="K39" s="103"/>
    </row>
    <row r="40" spans="2:22">
      <c r="B40" s="103"/>
      <c r="C40" s="103"/>
      <c r="D40" s="103"/>
      <c r="E40" s="103"/>
      <c r="F40" s="103"/>
      <c r="G40" s="103"/>
      <c r="H40" s="103"/>
      <c r="I40" s="103"/>
      <c r="J40" s="103"/>
      <c r="K40" s="103"/>
    </row>
    <row r="41" spans="2:22">
      <c r="B41" s="103"/>
      <c r="C41" s="103"/>
      <c r="D41" s="103"/>
      <c r="E41" s="103"/>
      <c r="F41" s="103"/>
      <c r="G41" s="103"/>
      <c r="H41" s="103"/>
      <c r="I41" s="103"/>
      <c r="J41" s="103"/>
      <c r="K41" s="103"/>
    </row>
    <row r="42" spans="2:22">
      <c r="B42" s="103"/>
      <c r="C42" s="103"/>
      <c r="D42" s="103"/>
      <c r="E42" s="103"/>
      <c r="F42" s="103"/>
      <c r="G42" s="103"/>
      <c r="H42" s="103"/>
      <c r="I42" s="103"/>
      <c r="J42" s="103"/>
      <c r="K42" s="103"/>
    </row>
    <row r="43" spans="2:22">
      <c r="B43" s="103"/>
      <c r="C43" s="103"/>
      <c r="D43" s="103"/>
      <c r="E43" s="103"/>
      <c r="F43" s="103"/>
      <c r="G43" s="103"/>
      <c r="H43" s="103"/>
      <c r="I43" s="103"/>
      <c r="J43" s="103"/>
      <c r="K43" s="103"/>
    </row>
    <row r="44" spans="2:22">
      <c r="B44" s="103"/>
      <c r="C44" s="103"/>
      <c r="D44" s="103"/>
      <c r="E44" s="103"/>
      <c r="F44" s="103"/>
      <c r="G44" s="103"/>
      <c r="H44" s="103"/>
      <c r="I44" s="103"/>
      <c r="J44" s="103"/>
      <c r="K44" s="103"/>
    </row>
    <row r="45" spans="2:22">
      <c r="B45" s="103"/>
      <c r="C45" s="103"/>
      <c r="D45" s="103"/>
      <c r="E45" s="103"/>
      <c r="F45" s="103"/>
      <c r="G45" s="103"/>
      <c r="H45" s="103"/>
      <c r="I45" s="103"/>
      <c r="J45" s="103"/>
      <c r="K45" s="103"/>
    </row>
    <row r="46" spans="2:22">
      <c r="B46" s="103"/>
      <c r="C46" s="103"/>
      <c r="D46" s="103"/>
      <c r="E46" s="103"/>
      <c r="F46" s="103"/>
      <c r="G46" s="103"/>
      <c r="H46" s="103"/>
      <c r="I46" s="103"/>
      <c r="J46" s="103"/>
      <c r="K46" s="103"/>
    </row>
    <row r="47" spans="2:22">
      <c r="B47" s="103"/>
      <c r="C47" s="103"/>
      <c r="D47" s="103"/>
      <c r="E47" s="103"/>
      <c r="F47" s="103"/>
      <c r="G47" s="103"/>
      <c r="H47" s="103"/>
      <c r="I47" s="103"/>
      <c r="J47" s="103"/>
      <c r="K47" s="103"/>
    </row>
    <row r="48" spans="2:22">
      <c r="B48" s="103"/>
      <c r="C48" s="103"/>
      <c r="D48" s="103"/>
      <c r="E48" s="103"/>
      <c r="F48" s="103"/>
      <c r="G48" s="103"/>
      <c r="H48" s="103"/>
      <c r="I48" s="103"/>
      <c r="J48" s="103"/>
      <c r="K48" s="103"/>
    </row>
    <row r="49" spans="2:11">
      <c r="B49" s="103"/>
      <c r="C49" s="103"/>
      <c r="D49" s="103"/>
      <c r="E49" s="103"/>
      <c r="F49" s="103"/>
      <c r="G49" s="103"/>
      <c r="H49" s="103"/>
      <c r="I49" s="103"/>
      <c r="J49" s="103"/>
      <c r="K49" s="103"/>
    </row>
    <row r="50" spans="2:11">
      <c r="B50" s="103"/>
      <c r="C50" s="103"/>
      <c r="D50" s="103"/>
      <c r="E50" s="103"/>
      <c r="F50" s="103"/>
      <c r="G50" s="103"/>
      <c r="H50" s="103"/>
      <c r="I50" s="103"/>
      <c r="J50" s="103"/>
      <c r="K50" s="103"/>
    </row>
    <row r="51" spans="2:11">
      <c r="B51" s="103"/>
      <c r="C51" s="103"/>
      <c r="D51" s="103"/>
      <c r="E51" s="103"/>
      <c r="F51" s="103"/>
      <c r="G51" s="103"/>
      <c r="H51" s="103"/>
      <c r="I51" s="103"/>
      <c r="J51" s="103"/>
      <c r="K51" s="103"/>
    </row>
    <row r="52" spans="2:11">
      <c r="B52" s="103"/>
      <c r="C52" s="103"/>
      <c r="D52" s="103"/>
      <c r="E52" s="103"/>
      <c r="F52" s="103"/>
      <c r="G52" s="103"/>
      <c r="H52" s="103"/>
      <c r="I52" s="103"/>
      <c r="J52" s="103"/>
      <c r="K52" s="103"/>
    </row>
    <row r="53" spans="2:11">
      <c r="B53" s="103"/>
      <c r="C53" s="103"/>
      <c r="D53" s="103"/>
      <c r="E53" s="103"/>
      <c r="F53" s="103"/>
      <c r="G53" s="103"/>
      <c r="H53" s="103"/>
      <c r="I53" s="103"/>
      <c r="J53" s="103"/>
      <c r="K53" s="103"/>
    </row>
    <row r="54" spans="2:11">
      <c r="B54" s="103"/>
      <c r="C54" s="103"/>
      <c r="D54" s="103"/>
      <c r="E54" s="103"/>
      <c r="F54" s="103"/>
      <c r="G54" s="103"/>
      <c r="H54" s="103"/>
      <c r="I54" s="103"/>
      <c r="J54" s="103"/>
      <c r="K54" s="103"/>
    </row>
    <row r="55" spans="2:11">
      <c r="B55" s="103"/>
      <c r="C55" s="103"/>
      <c r="D55" s="103"/>
      <c r="E55" s="103"/>
      <c r="F55" s="103"/>
      <c r="G55" s="103"/>
      <c r="H55" s="103"/>
      <c r="I55" s="103"/>
      <c r="J55" s="103"/>
      <c r="K55" s="103"/>
    </row>
    <row r="56" spans="2:11">
      <c r="B56" s="103"/>
      <c r="C56" s="103"/>
      <c r="D56" s="103"/>
      <c r="E56" s="103"/>
      <c r="F56" s="103"/>
      <c r="G56" s="103"/>
      <c r="H56" s="103"/>
      <c r="I56" s="103"/>
      <c r="J56" s="103"/>
      <c r="K56" s="103"/>
    </row>
    <row r="57" spans="2:11">
      <c r="B57" s="103"/>
      <c r="C57" s="103"/>
      <c r="D57" s="103"/>
      <c r="E57" s="103"/>
      <c r="F57" s="103"/>
      <c r="G57" s="103"/>
      <c r="H57" s="103"/>
      <c r="I57" s="103"/>
      <c r="J57" s="103"/>
      <c r="K57" s="103"/>
    </row>
    <row r="58" spans="2:11">
      <c r="B58" s="103"/>
      <c r="C58" s="103"/>
      <c r="D58" s="103"/>
      <c r="E58" s="103"/>
      <c r="F58" s="103"/>
      <c r="G58" s="103"/>
      <c r="H58" s="103"/>
      <c r="I58" s="103"/>
      <c r="J58" s="103"/>
      <c r="K58" s="103"/>
    </row>
    <row r="59" spans="2:11">
      <c r="B59" s="103"/>
      <c r="C59" s="103"/>
      <c r="D59" s="103"/>
      <c r="E59" s="103"/>
      <c r="F59" s="103"/>
      <c r="G59" s="103"/>
      <c r="H59" s="103"/>
      <c r="I59" s="103"/>
      <c r="J59" s="103"/>
      <c r="K59" s="103"/>
    </row>
    <row r="60" spans="2:11">
      <c r="B60" s="103"/>
      <c r="C60" s="103"/>
      <c r="D60" s="103"/>
      <c r="E60" s="103"/>
      <c r="F60" s="103"/>
      <c r="G60" s="103"/>
      <c r="H60" s="103"/>
      <c r="I60" s="103"/>
      <c r="J60" s="103"/>
      <c r="K60" s="103"/>
    </row>
    <row r="61" spans="2:11">
      <c r="B61" s="103"/>
      <c r="C61" s="103"/>
      <c r="D61" s="103"/>
      <c r="E61" s="103"/>
      <c r="F61" s="103"/>
      <c r="G61" s="103"/>
      <c r="H61" s="103"/>
      <c r="I61" s="103"/>
      <c r="J61" s="103"/>
      <c r="K61" s="103"/>
    </row>
    <row r="62" spans="2:11">
      <c r="B62" s="103"/>
      <c r="C62" s="103"/>
      <c r="D62" s="103"/>
      <c r="E62" s="103"/>
      <c r="F62" s="103"/>
      <c r="G62" s="103"/>
      <c r="H62" s="103"/>
      <c r="I62" s="103"/>
      <c r="J62" s="103"/>
      <c r="K62" s="103"/>
    </row>
    <row r="63" spans="2:11">
      <c r="B63" s="103"/>
      <c r="C63" s="103"/>
      <c r="D63" s="103"/>
      <c r="E63" s="103"/>
      <c r="F63" s="103"/>
      <c r="G63" s="103"/>
      <c r="H63" s="103"/>
      <c r="I63" s="103"/>
      <c r="J63" s="103"/>
      <c r="K63" s="103"/>
    </row>
    <row r="64" spans="2:11">
      <c r="B64" s="103"/>
      <c r="C64" s="103"/>
      <c r="D64" s="103"/>
      <c r="E64" s="103"/>
      <c r="F64" s="103"/>
      <c r="G64" s="103"/>
      <c r="H64" s="103"/>
      <c r="I64" s="103"/>
      <c r="J64" s="103"/>
      <c r="K64" s="103"/>
    </row>
    <row r="65" spans="2:11">
      <c r="B65" s="103"/>
      <c r="C65" s="103"/>
      <c r="D65" s="103"/>
      <c r="E65" s="103"/>
      <c r="F65" s="103"/>
      <c r="G65" s="103"/>
      <c r="H65" s="103"/>
      <c r="I65" s="103"/>
      <c r="J65" s="103"/>
      <c r="K65" s="103"/>
    </row>
    <row r="66" spans="2:11">
      <c r="B66" s="103"/>
      <c r="C66" s="103"/>
      <c r="D66" s="103"/>
      <c r="E66" s="103"/>
      <c r="F66" s="103"/>
      <c r="G66" s="103"/>
      <c r="H66" s="103"/>
      <c r="I66" s="103"/>
      <c r="J66" s="103"/>
      <c r="K66" s="103"/>
    </row>
    <row r="67" spans="2:11">
      <c r="B67" s="103"/>
      <c r="C67" s="103"/>
      <c r="D67" s="103"/>
      <c r="E67" s="103"/>
      <c r="F67" s="103"/>
      <c r="G67" s="103"/>
      <c r="H67" s="103"/>
      <c r="I67" s="103"/>
      <c r="J67" s="103"/>
      <c r="K67" s="103"/>
    </row>
    <row r="68" spans="2:11">
      <c r="B68" s="103"/>
      <c r="C68" s="103"/>
      <c r="D68" s="103"/>
      <c r="E68" s="103"/>
      <c r="F68" s="103"/>
      <c r="G68" s="103"/>
      <c r="H68" s="103"/>
      <c r="I68" s="103"/>
      <c r="J68" s="103"/>
      <c r="K68" s="103"/>
    </row>
    <row r="69" spans="2:11">
      <c r="B69" s="103"/>
      <c r="C69" s="103"/>
      <c r="D69" s="103"/>
      <c r="E69" s="103"/>
      <c r="F69" s="103"/>
      <c r="G69" s="103"/>
      <c r="H69" s="103"/>
      <c r="I69" s="103"/>
      <c r="J69" s="103"/>
      <c r="K69" s="103"/>
    </row>
    <row r="70" spans="2:11">
      <c r="B70" s="103"/>
      <c r="C70" s="103"/>
      <c r="D70" s="103"/>
      <c r="E70" s="103"/>
      <c r="F70" s="103"/>
      <c r="G70" s="103"/>
      <c r="H70" s="103"/>
      <c r="I70" s="103"/>
      <c r="J70" s="103"/>
      <c r="K70" s="103"/>
    </row>
    <row r="71" spans="2:11">
      <c r="B71" s="103"/>
      <c r="C71" s="103"/>
      <c r="D71" s="103"/>
      <c r="E71" s="103"/>
      <c r="F71" s="103"/>
      <c r="G71" s="103"/>
      <c r="H71" s="103"/>
      <c r="I71" s="103"/>
      <c r="J71" s="103"/>
      <c r="K71" s="103"/>
    </row>
    <row r="72" spans="2:11">
      <c r="B72" s="103"/>
      <c r="C72" s="103"/>
      <c r="D72" s="103"/>
      <c r="E72" s="103"/>
      <c r="F72" s="103"/>
      <c r="G72" s="103"/>
      <c r="H72" s="103"/>
      <c r="I72" s="103"/>
      <c r="J72" s="103"/>
      <c r="K72" s="103"/>
    </row>
    <row r="73" spans="2:11">
      <c r="B73" s="103"/>
      <c r="C73" s="103"/>
      <c r="D73" s="103"/>
      <c r="E73" s="103"/>
      <c r="F73" s="103"/>
      <c r="G73" s="103"/>
      <c r="H73" s="103"/>
      <c r="I73" s="103"/>
      <c r="J73" s="103"/>
      <c r="K73" s="103"/>
    </row>
    <row r="74" spans="2:11">
      <c r="B74" s="103"/>
      <c r="C74" s="103"/>
      <c r="D74" s="103"/>
      <c r="E74" s="103"/>
      <c r="F74" s="103"/>
      <c r="G74" s="103"/>
      <c r="H74" s="103"/>
      <c r="I74" s="103"/>
      <c r="J74" s="103"/>
      <c r="K74" s="103"/>
    </row>
    <row r="75" spans="2:11">
      <c r="B75" s="103"/>
      <c r="C75" s="103"/>
      <c r="D75" s="103"/>
      <c r="E75" s="103"/>
      <c r="F75" s="103"/>
      <c r="G75" s="103"/>
      <c r="H75" s="103"/>
      <c r="I75" s="103"/>
      <c r="J75" s="103"/>
      <c r="K75" s="103"/>
    </row>
    <row r="76" spans="2:11">
      <c r="B76" s="103"/>
      <c r="C76" s="103"/>
      <c r="D76" s="103"/>
      <c r="E76" s="103"/>
      <c r="F76" s="103"/>
      <c r="G76" s="103"/>
      <c r="H76" s="103"/>
      <c r="I76" s="103"/>
      <c r="J76" s="103"/>
      <c r="K76" s="103"/>
    </row>
    <row r="77" spans="2:11">
      <c r="B77" s="103"/>
      <c r="C77" s="103"/>
      <c r="D77" s="103"/>
      <c r="E77" s="103"/>
      <c r="F77" s="103"/>
      <c r="G77" s="103"/>
      <c r="H77" s="103"/>
      <c r="I77" s="103"/>
      <c r="J77" s="103"/>
      <c r="K77" s="103"/>
    </row>
    <row r="78" spans="2:11">
      <c r="B78" s="103"/>
      <c r="C78" s="103"/>
      <c r="D78" s="103"/>
      <c r="E78" s="103"/>
      <c r="F78" s="103"/>
      <c r="G78" s="103"/>
      <c r="H78" s="103"/>
      <c r="I78" s="103"/>
      <c r="J78" s="103"/>
      <c r="K78" s="103"/>
    </row>
    <row r="79" spans="2:11">
      <c r="B79" s="103"/>
      <c r="C79" s="103"/>
      <c r="D79" s="103"/>
      <c r="E79" s="103"/>
      <c r="F79" s="103"/>
      <c r="G79" s="103"/>
      <c r="H79" s="103"/>
      <c r="I79" s="103"/>
      <c r="J79" s="103"/>
      <c r="K79" s="103"/>
    </row>
    <row r="80" spans="2:11">
      <c r="B80" s="103"/>
      <c r="C80" s="103"/>
      <c r="D80" s="103"/>
      <c r="E80" s="103"/>
      <c r="F80" s="103"/>
      <c r="G80" s="103"/>
      <c r="H80" s="103"/>
      <c r="I80" s="103"/>
      <c r="J80" s="103"/>
      <c r="K80" s="103"/>
    </row>
    <row r="81" spans="2:11">
      <c r="B81" s="103"/>
      <c r="C81" s="103"/>
      <c r="D81" s="103"/>
      <c r="E81" s="103"/>
      <c r="F81" s="103"/>
      <c r="G81" s="103"/>
      <c r="H81" s="103"/>
      <c r="I81" s="103"/>
      <c r="J81" s="103"/>
      <c r="K81" s="103"/>
    </row>
    <row r="82" spans="2:11">
      <c r="B82" s="103"/>
      <c r="C82" s="103"/>
      <c r="D82" s="103"/>
      <c r="E82" s="103"/>
      <c r="F82" s="103"/>
      <c r="G82" s="103"/>
      <c r="H82" s="103"/>
      <c r="I82" s="103"/>
      <c r="J82" s="103"/>
      <c r="K82" s="103"/>
    </row>
    <row r="83" spans="2:11">
      <c r="B83" s="103"/>
      <c r="C83" s="103"/>
      <c r="D83" s="103"/>
      <c r="E83" s="103"/>
      <c r="F83" s="103"/>
      <c r="G83" s="103"/>
      <c r="H83" s="103"/>
      <c r="I83" s="103"/>
      <c r="J83" s="103"/>
      <c r="K83" s="103"/>
    </row>
    <row r="84" spans="2:11">
      <c r="B84" s="103"/>
      <c r="C84" s="103"/>
      <c r="D84" s="103"/>
      <c r="E84" s="103"/>
      <c r="F84" s="103"/>
      <c r="G84" s="103"/>
      <c r="H84" s="103"/>
      <c r="I84" s="103"/>
      <c r="J84" s="103"/>
      <c r="K84" s="103"/>
    </row>
    <row r="85" spans="2:11">
      <c r="B85" s="103"/>
      <c r="C85" s="103"/>
      <c r="D85" s="103"/>
      <c r="E85" s="103"/>
      <c r="F85" s="103"/>
      <c r="G85" s="103"/>
      <c r="H85" s="103"/>
      <c r="I85" s="103"/>
      <c r="J85" s="103"/>
      <c r="K85" s="103"/>
    </row>
    <row r="86" spans="2:11">
      <c r="B86" s="103"/>
      <c r="C86" s="103"/>
      <c r="D86" s="103"/>
      <c r="E86" s="103"/>
      <c r="F86" s="103"/>
      <c r="G86" s="103"/>
      <c r="H86" s="103"/>
      <c r="I86" s="103"/>
      <c r="J86" s="103"/>
      <c r="K86" s="103"/>
    </row>
    <row r="87" spans="2:11">
      <c r="B87" s="103"/>
      <c r="C87" s="103"/>
      <c r="D87" s="103"/>
      <c r="E87" s="103"/>
      <c r="F87" s="103"/>
      <c r="G87" s="103"/>
      <c r="H87" s="103"/>
      <c r="I87" s="103"/>
      <c r="J87" s="103"/>
      <c r="K87" s="103"/>
    </row>
    <row r="88" spans="2:11">
      <c r="B88" s="103"/>
      <c r="C88" s="103"/>
      <c r="D88" s="103"/>
      <c r="E88" s="103"/>
      <c r="F88" s="103"/>
      <c r="G88" s="103"/>
      <c r="H88" s="103"/>
      <c r="I88" s="103"/>
      <c r="J88" s="103"/>
      <c r="K88" s="103"/>
    </row>
    <row r="89" spans="2:11">
      <c r="B89" s="103"/>
      <c r="C89" s="103"/>
      <c r="D89" s="103"/>
      <c r="E89" s="103"/>
      <c r="F89" s="103"/>
      <c r="G89" s="103"/>
      <c r="H89" s="103"/>
      <c r="I89" s="103"/>
      <c r="J89" s="103"/>
      <c r="K89" s="103"/>
    </row>
    <row r="90" spans="2:11">
      <c r="B90" s="103"/>
      <c r="C90" s="103"/>
      <c r="D90" s="103"/>
      <c r="E90" s="103"/>
      <c r="F90" s="103"/>
      <c r="G90" s="103"/>
      <c r="H90" s="103"/>
      <c r="I90" s="103"/>
      <c r="J90" s="103"/>
      <c r="K90" s="103"/>
    </row>
    <row r="91" spans="2:11">
      <c r="B91" s="103"/>
      <c r="C91" s="103"/>
      <c r="D91" s="103"/>
      <c r="E91" s="103"/>
      <c r="F91" s="103"/>
      <c r="G91" s="103"/>
      <c r="H91" s="103"/>
      <c r="I91" s="103"/>
      <c r="J91" s="103"/>
      <c r="K91" s="103"/>
    </row>
    <row r="92" spans="2:11">
      <c r="B92" s="103"/>
      <c r="C92" s="103"/>
      <c r="D92" s="103"/>
      <c r="E92" s="103"/>
      <c r="F92" s="103"/>
      <c r="G92" s="103"/>
      <c r="H92" s="103"/>
      <c r="I92" s="103"/>
      <c r="J92" s="103"/>
      <c r="K92" s="103"/>
    </row>
    <row r="93" spans="2:11">
      <c r="B93" s="103"/>
      <c r="C93" s="103"/>
      <c r="D93" s="103"/>
      <c r="E93" s="103"/>
      <c r="F93" s="103"/>
      <c r="G93" s="103"/>
      <c r="H93" s="103"/>
      <c r="I93" s="103"/>
      <c r="J93" s="103"/>
      <c r="K93" s="103"/>
    </row>
    <row r="94" spans="2:11">
      <c r="B94" s="103"/>
      <c r="C94" s="103"/>
      <c r="D94" s="103"/>
      <c r="E94" s="103"/>
      <c r="F94" s="103"/>
      <c r="G94" s="103"/>
      <c r="H94" s="103"/>
      <c r="I94" s="103"/>
      <c r="J94" s="103"/>
      <c r="K94" s="103"/>
    </row>
    <row r="95" spans="2:11">
      <c r="B95" s="103"/>
      <c r="C95" s="103"/>
      <c r="D95" s="103"/>
      <c r="E95" s="103"/>
      <c r="F95" s="103"/>
      <c r="G95" s="103"/>
      <c r="H95" s="103"/>
      <c r="I95" s="103"/>
      <c r="J95" s="103"/>
      <c r="K95" s="103"/>
    </row>
    <row r="96" spans="2:11">
      <c r="B96" s="103"/>
      <c r="C96" s="103"/>
      <c r="D96" s="103"/>
      <c r="E96" s="103"/>
      <c r="F96" s="103"/>
      <c r="G96" s="103"/>
      <c r="H96" s="103"/>
      <c r="I96" s="103"/>
      <c r="J96" s="103"/>
      <c r="K96" s="103"/>
    </row>
    <row r="97" spans="2:11">
      <c r="B97" s="103"/>
      <c r="C97" s="103"/>
      <c r="D97" s="103"/>
      <c r="E97" s="103"/>
      <c r="F97" s="103"/>
      <c r="G97" s="103"/>
      <c r="H97" s="103"/>
      <c r="I97" s="103"/>
      <c r="J97" s="103"/>
      <c r="K97" s="103"/>
    </row>
    <row r="98" spans="2:11">
      <c r="B98" s="103"/>
      <c r="C98" s="103"/>
      <c r="D98" s="103"/>
      <c r="E98" s="103"/>
      <c r="F98" s="103"/>
      <c r="G98" s="103"/>
      <c r="H98" s="103"/>
      <c r="I98" s="103"/>
      <c r="J98" s="103"/>
      <c r="K98" s="103"/>
    </row>
    <row r="99" spans="2:11">
      <c r="B99" s="103"/>
      <c r="C99" s="103"/>
      <c r="D99" s="103"/>
      <c r="E99" s="103"/>
      <c r="F99" s="103"/>
      <c r="G99" s="103"/>
      <c r="H99" s="103"/>
      <c r="I99" s="103"/>
      <c r="J99" s="103"/>
      <c r="K99" s="103"/>
    </row>
    <row r="100" spans="2:11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</row>
    <row r="101" spans="2:11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</row>
    <row r="102" spans="2:11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</row>
    <row r="103" spans="2:11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</row>
    <row r="104" spans="2:11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</row>
    <row r="105" spans="2:11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</row>
    <row r="106" spans="2:11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</row>
    <row r="107" spans="2:11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</row>
    <row r="108" spans="2:11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</row>
    <row r="109" spans="2:11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</row>
    <row r="110" spans="2:11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</row>
    <row r="111" spans="2:11">
      <c r="C111" s="1"/>
    </row>
    <row r="112" spans="2:11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sheetProtection sheet="1" objects="1" scenarios="1"/>
  <mergeCells count="2">
    <mergeCell ref="B6:K6"/>
    <mergeCell ref="B7:K7"/>
  </mergeCells>
  <phoneticPr fontId="3" type="noConversion"/>
  <dataValidations count="1">
    <dataValidation allowBlank="1" showInputMessage="1" showErrorMessage="1" sqref="C5:C1048576 A1:B1048576 D1:XFD38 D42:XFD1048576 D39:AF41 AH39:XFD41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B1:BG574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6.28515625" style="2" bestFit="1" customWidth="1"/>
    <col min="4" max="4" width="8.5703125" style="2" bestFit="1" customWidth="1"/>
    <col min="5" max="5" width="5.28515625" style="1" bestFit="1" customWidth="1"/>
    <col min="6" max="6" width="7.140625" style="1" bestFit="1" customWidth="1"/>
    <col min="7" max="7" width="7" style="1" bestFit="1" customWidth="1"/>
    <col min="8" max="8" width="6.42578125" style="1" bestFit="1" customWidth="1"/>
    <col min="9" max="9" width="8" style="1" bestFit="1" customWidth="1"/>
    <col min="10" max="10" width="10" style="1" customWidth="1"/>
    <col min="11" max="11" width="7.710937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9">
      <c r="B1" s="58" t="s">
        <v>185</v>
      </c>
      <c r="C1" s="80" t="s" vm="1">
        <v>255</v>
      </c>
    </row>
    <row r="2" spans="2:59">
      <c r="B2" s="58" t="s">
        <v>184</v>
      </c>
      <c r="C2" s="80" t="s">
        <v>256</v>
      </c>
    </row>
    <row r="3" spans="2:59">
      <c r="B3" s="58" t="s">
        <v>186</v>
      </c>
      <c r="C3" s="80" t="s">
        <v>257</v>
      </c>
    </row>
    <row r="4" spans="2:59">
      <c r="B4" s="58" t="s">
        <v>187</v>
      </c>
      <c r="C4" s="80">
        <v>9455</v>
      </c>
    </row>
    <row r="6" spans="2:59" ht="26.25" customHeight="1">
      <c r="B6" s="167" t="s">
        <v>216</v>
      </c>
      <c r="C6" s="168"/>
      <c r="D6" s="168"/>
      <c r="E6" s="168"/>
      <c r="F6" s="168"/>
      <c r="G6" s="168"/>
      <c r="H6" s="168"/>
      <c r="I6" s="168"/>
      <c r="J6" s="168"/>
      <c r="K6" s="168"/>
      <c r="L6" s="169"/>
    </row>
    <row r="7" spans="2:59" ht="26.25" customHeight="1">
      <c r="B7" s="167" t="s">
        <v>103</v>
      </c>
      <c r="C7" s="168"/>
      <c r="D7" s="168"/>
      <c r="E7" s="168"/>
      <c r="F7" s="168"/>
      <c r="G7" s="168"/>
      <c r="H7" s="168"/>
      <c r="I7" s="168"/>
      <c r="J7" s="168"/>
      <c r="K7" s="168"/>
      <c r="L7" s="169"/>
    </row>
    <row r="8" spans="2:59" s="3" customFormat="1" ht="78.75">
      <c r="B8" s="23" t="s">
        <v>123</v>
      </c>
      <c r="C8" s="31" t="s">
        <v>45</v>
      </c>
      <c r="D8" s="31" t="s">
        <v>67</v>
      </c>
      <c r="E8" s="31" t="s">
        <v>107</v>
      </c>
      <c r="F8" s="31" t="s">
        <v>108</v>
      </c>
      <c r="G8" s="31" t="s">
        <v>239</v>
      </c>
      <c r="H8" s="31" t="s">
        <v>238</v>
      </c>
      <c r="I8" s="31" t="s">
        <v>116</v>
      </c>
      <c r="J8" s="31" t="s">
        <v>61</v>
      </c>
      <c r="K8" s="31" t="s">
        <v>188</v>
      </c>
      <c r="L8" s="32" t="s">
        <v>190</v>
      </c>
      <c r="M8" s="1"/>
      <c r="N8" s="1"/>
      <c r="O8" s="1"/>
      <c r="P8" s="1"/>
      <c r="BG8" s="1"/>
    </row>
    <row r="9" spans="2:59" s="3" customFormat="1" ht="24" customHeight="1">
      <c r="B9" s="16"/>
      <c r="C9" s="17"/>
      <c r="D9" s="17"/>
      <c r="E9" s="17"/>
      <c r="F9" s="17" t="s">
        <v>22</v>
      </c>
      <c r="G9" s="17" t="s">
        <v>246</v>
      </c>
      <c r="H9" s="17"/>
      <c r="I9" s="17" t="s">
        <v>242</v>
      </c>
      <c r="J9" s="33" t="s">
        <v>20</v>
      </c>
      <c r="K9" s="33" t="s">
        <v>20</v>
      </c>
      <c r="L9" s="34" t="s">
        <v>20</v>
      </c>
      <c r="M9" s="1"/>
      <c r="N9" s="1"/>
      <c r="O9" s="1"/>
      <c r="P9" s="1"/>
      <c r="BG9" s="1"/>
    </row>
    <row r="10" spans="2:59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M10" s="1"/>
      <c r="N10" s="1"/>
      <c r="O10" s="1"/>
      <c r="P10" s="1"/>
      <c r="BG10" s="1"/>
    </row>
    <row r="11" spans="2:59" s="4" customFormat="1" ht="18" customHeight="1"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"/>
      <c r="N11" s="1"/>
      <c r="O11" s="1"/>
      <c r="P11" s="1"/>
      <c r="BG11" s="1"/>
    </row>
    <row r="12" spans="2:59" ht="21" customHeight="1">
      <c r="B12" s="118"/>
      <c r="C12" s="103"/>
      <c r="D12" s="103"/>
      <c r="E12" s="103"/>
      <c r="F12" s="103"/>
      <c r="G12" s="103"/>
      <c r="H12" s="103"/>
      <c r="I12" s="103"/>
      <c r="J12" s="103"/>
      <c r="K12" s="103"/>
      <c r="L12" s="103"/>
    </row>
    <row r="13" spans="2:59">
      <c r="B13" s="118"/>
      <c r="C13" s="103"/>
      <c r="D13" s="103"/>
      <c r="E13" s="103"/>
      <c r="F13" s="103"/>
      <c r="G13" s="103"/>
      <c r="H13" s="103"/>
      <c r="I13" s="103"/>
      <c r="J13" s="103"/>
      <c r="K13" s="103"/>
      <c r="L13" s="103"/>
    </row>
    <row r="14" spans="2:59">
      <c r="B14" s="118"/>
      <c r="C14" s="103"/>
      <c r="D14" s="103"/>
      <c r="E14" s="103"/>
      <c r="F14" s="103"/>
      <c r="G14" s="103"/>
      <c r="H14" s="103"/>
      <c r="I14" s="103"/>
      <c r="J14" s="103"/>
      <c r="K14" s="103"/>
      <c r="L14" s="103"/>
    </row>
    <row r="15" spans="2:59"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L15" s="103"/>
    </row>
    <row r="16" spans="2:59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</row>
    <row r="17" spans="2:12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</row>
    <row r="18" spans="2:12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</row>
    <row r="19" spans="2:12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</row>
    <row r="20" spans="2:12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</row>
    <row r="21" spans="2:12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</row>
    <row r="22" spans="2:12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</row>
    <row r="23" spans="2:12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</row>
    <row r="24" spans="2:12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</row>
    <row r="25" spans="2:12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</row>
    <row r="26" spans="2:12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</row>
    <row r="27" spans="2:12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</row>
    <row r="28" spans="2:12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</row>
    <row r="29" spans="2:12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</row>
    <row r="30" spans="2:12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</row>
    <row r="31" spans="2:12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</row>
    <row r="32" spans="2:12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</row>
    <row r="33" spans="2:12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</row>
    <row r="34" spans="2:12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</row>
    <row r="35" spans="2:12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</row>
    <row r="36" spans="2:12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</row>
    <row r="37" spans="2:12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</row>
    <row r="38" spans="2:12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</row>
    <row r="39" spans="2:12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</row>
    <row r="40" spans="2:12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</row>
    <row r="41" spans="2:12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</row>
    <row r="42" spans="2:12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</row>
    <row r="43" spans="2:12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</row>
    <row r="44" spans="2:12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</row>
    <row r="45" spans="2:12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</row>
    <row r="46" spans="2:12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</row>
    <row r="47" spans="2:12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</row>
    <row r="48" spans="2:12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</row>
    <row r="49" spans="2:12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</row>
    <row r="50" spans="2:12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</row>
    <row r="51" spans="2:12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</row>
    <row r="52" spans="2:12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</row>
    <row r="53" spans="2:12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</row>
    <row r="54" spans="2:12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</row>
    <row r="55" spans="2:12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</row>
    <row r="56" spans="2:12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</row>
    <row r="57" spans="2:12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</row>
    <row r="58" spans="2:12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</row>
    <row r="59" spans="2:12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</row>
    <row r="60" spans="2:12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</row>
    <row r="61" spans="2:12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</row>
    <row r="62" spans="2:12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</row>
    <row r="63" spans="2:12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</row>
    <row r="64" spans="2:12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</row>
    <row r="65" spans="2:12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</row>
    <row r="66" spans="2:12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</row>
    <row r="67" spans="2:12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</row>
    <row r="68" spans="2:12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</row>
    <row r="69" spans="2:12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</row>
    <row r="70" spans="2:12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</row>
    <row r="71" spans="2:12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</row>
    <row r="72" spans="2:12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</row>
    <row r="73" spans="2:12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</row>
    <row r="74" spans="2:12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</row>
    <row r="75" spans="2:12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</row>
    <row r="76" spans="2:12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</row>
    <row r="77" spans="2:12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</row>
    <row r="78" spans="2:12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</row>
    <row r="79" spans="2:12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</row>
    <row r="80" spans="2:12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</row>
    <row r="81" spans="2:12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</row>
    <row r="82" spans="2:12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</row>
    <row r="83" spans="2:12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</row>
    <row r="84" spans="2:12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</row>
    <row r="85" spans="2:12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</row>
    <row r="86" spans="2:12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</row>
    <row r="87" spans="2:12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</row>
    <row r="88" spans="2:12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</row>
    <row r="89" spans="2:12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</row>
    <row r="90" spans="2:12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</row>
    <row r="91" spans="2:12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</row>
    <row r="92" spans="2:12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</row>
    <row r="93" spans="2:12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</row>
    <row r="94" spans="2:12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</row>
    <row r="95" spans="2:12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</row>
    <row r="96" spans="2:12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</row>
    <row r="97" spans="2:12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</row>
    <row r="98" spans="2:12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</row>
    <row r="99" spans="2:12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</row>
    <row r="100" spans="2:12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</row>
    <row r="101" spans="2:12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</row>
    <row r="102" spans="2:12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</row>
    <row r="103" spans="2:12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</row>
    <row r="104" spans="2:12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</row>
    <row r="105" spans="2:12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</row>
    <row r="106" spans="2:12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</row>
    <row r="107" spans="2:12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</row>
    <row r="108" spans="2:12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</row>
    <row r="109" spans="2:12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</row>
    <row r="110" spans="2:12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sheetProtection sheet="1" objects="1" scenarios="1"/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1:XFD38 D42:XFD1048576 D39:AF41 AH39:XFD41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">
    <pageSetUpPr fitToPage="1"/>
  </sheetPr>
  <dimension ref="B5:Y32"/>
  <sheetViews>
    <sheetView rightToLeft="1" workbookViewId="0"/>
  </sheetViews>
  <sheetFormatPr defaultRowHeight="12.75"/>
  <cols>
    <col min="1" max="1" width="2" customWidth="1"/>
    <col min="2" max="2" width="31" customWidth="1"/>
    <col min="4" max="4" width="10.7109375" customWidth="1"/>
    <col min="5" max="5" width="9.28515625" customWidth="1"/>
    <col min="9" max="9" width="10.28515625" customWidth="1"/>
    <col min="11" max="11" width="12.140625" customWidth="1"/>
    <col min="17" max="17" width="12.42578125" customWidth="1"/>
    <col min="18" max="18" width="14.7109375" customWidth="1"/>
    <col min="21" max="21" width="11.140625" customWidth="1"/>
    <col min="22" max="22" width="22.28515625" customWidth="1"/>
    <col min="23" max="23" width="19.7109375" customWidth="1"/>
    <col min="24" max="24" width="11.7109375" customWidth="1"/>
    <col min="25" max="25" width="10.7109375" customWidth="1"/>
  </cols>
  <sheetData>
    <row r="5" spans="2:25" s="55" customFormat="1">
      <c r="C5" s="55">
        <v>1</v>
      </c>
      <c r="D5" s="55">
        <f>C5+1</f>
        <v>2</v>
      </c>
      <c r="E5" s="55">
        <f t="shared" ref="E5:Y5" si="0">D5+1</f>
        <v>3</v>
      </c>
      <c r="F5" s="55">
        <f t="shared" si="0"/>
        <v>4</v>
      </c>
      <c r="G5" s="55">
        <f t="shared" si="0"/>
        <v>5</v>
      </c>
      <c r="H5" s="55">
        <f t="shared" si="0"/>
        <v>6</v>
      </c>
      <c r="I5" s="55">
        <f t="shared" si="0"/>
        <v>7</v>
      </c>
      <c r="J5" s="55">
        <f t="shared" si="0"/>
        <v>8</v>
      </c>
      <c r="K5" s="55">
        <f t="shared" si="0"/>
        <v>9</v>
      </c>
      <c r="L5" s="55">
        <f t="shared" si="0"/>
        <v>10</v>
      </c>
      <c r="M5" s="55">
        <f t="shared" si="0"/>
        <v>11</v>
      </c>
      <c r="N5" s="55">
        <f t="shared" si="0"/>
        <v>12</v>
      </c>
      <c r="O5" s="55">
        <f t="shared" si="0"/>
        <v>13</v>
      </c>
      <c r="P5" s="55">
        <f t="shared" si="0"/>
        <v>14</v>
      </c>
      <c r="Q5" s="55">
        <f t="shared" si="0"/>
        <v>15</v>
      </c>
      <c r="R5" s="55">
        <f t="shared" si="0"/>
        <v>16</v>
      </c>
      <c r="S5" s="55">
        <f t="shared" si="0"/>
        <v>17</v>
      </c>
      <c r="T5" s="55">
        <f t="shared" si="0"/>
        <v>18</v>
      </c>
      <c r="U5" s="55">
        <f t="shared" si="0"/>
        <v>19</v>
      </c>
      <c r="V5" s="55">
        <f t="shared" si="0"/>
        <v>20</v>
      </c>
      <c r="W5" s="55">
        <f t="shared" si="0"/>
        <v>21</v>
      </c>
      <c r="X5" s="55">
        <f t="shared" si="0"/>
        <v>22</v>
      </c>
      <c r="Y5" s="55">
        <f t="shared" si="0"/>
        <v>23</v>
      </c>
    </row>
    <row r="6" spans="2:25" ht="31.5">
      <c r="B6" s="54" t="s">
        <v>90</v>
      </c>
      <c r="C6" s="14" t="s">
        <v>45</v>
      </c>
      <c r="E6" s="14" t="s">
        <v>124</v>
      </c>
      <c r="I6" s="14" t="s">
        <v>15</v>
      </c>
      <c r="J6" s="14" t="s">
        <v>68</v>
      </c>
      <c r="M6" s="14" t="s">
        <v>107</v>
      </c>
      <c r="Q6" s="14" t="s">
        <v>17</v>
      </c>
      <c r="R6" s="14" t="s">
        <v>19</v>
      </c>
      <c r="U6" s="14" t="s">
        <v>64</v>
      </c>
      <c r="W6" s="15" t="s">
        <v>60</v>
      </c>
    </row>
    <row r="7" spans="2:25" ht="18">
      <c r="B7" s="54" t="str">
        <f>'תעודות התחייבות ממשלתיות'!B6:R6</f>
        <v>1.ב. ניירות ערך סחירים</v>
      </c>
      <c r="C7" s="14"/>
      <c r="E7" s="48"/>
      <c r="I7" s="14"/>
      <c r="J7" s="14"/>
      <c r="K7" s="14"/>
      <c r="L7" s="14"/>
      <c r="M7" s="14"/>
      <c r="Q7" s="14"/>
      <c r="R7" s="53"/>
    </row>
    <row r="8" spans="2:25" ht="37.5">
      <c r="B8" s="49" t="s">
        <v>92</v>
      </c>
      <c r="C8" s="31" t="s">
        <v>45</v>
      </c>
      <c r="D8" s="31" t="s">
        <v>127</v>
      </c>
      <c r="I8" s="31" t="s">
        <v>15</v>
      </c>
      <c r="J8" s="31" t="s">
        <v>68</v>
      </c>
      <c r="K8" s="31" t="s">
        <v>108</v>
      </c>
      <c r="L8" s="31" t="s">
        <v>18</v>
      </c>
      <c r="M8" s="31" t="s">
        <v>107</v>
      </c>
      <c r="Q8" s="31" t="s">
        <v>17</v>
      </c>
      <c r="R8" s="31" t="s">
        <v>19</v>
      </c>
      <c r="S8" s="31" t="s">
        <v>0</v>
      </c>
      <c r="T8" s="31" t="s">
        <v>111</v>
      </c>
      <c r="U8" s="31" t="s">
        <v>64</v>
      </c>
      <c r="V8" s="31" t="s">
        <v>61</v>
      </c>
      <c r="W8" s="32" t="s">
        <v>118</v>
      </c>
    </row>
    <row r="9" spans="2:25" ht="31.5">
      <c r="B9" s="50" t="str">
        <f>'תעודות חוב מסחריות '!B7:T7</f>
        <v>2. תעודות חוב מסחריות</v>
      </c>
      <c r="C9" s="14" t="s">
        <v>45</v>
      </c>
      <c r="D9" s="14" t="s">
        <v>127</v>
      </c>
      <c r="E9" s="43" t="s">
        <v>124</v>
      </c>
      <c r="G9" s="14" t="s">
        <v>67</v>
      </c>
      <c r="I9" s="14" t="s">
        <v>15</v>
      </c>
      <c r="J9" s="14" t="s">
        <v>68</v>
      </c>
      <c r="K9" s="14" t="s">
        <v>108</v>
      </c>
      <c r="L9" s="14" t="s">
        <v>18</v>
      </c>
      <c r="M9" s="14" t="s">
        <v>107</v>
      </c>
      <c r="Q9" s="14" t="s">
        <v>17</v>
      </c>
      <c r="R9" s="14" t="s">
        <v>19</v>
      </c>
      <c r="S9" s="14" t="s">
        <v>0</v>
      </c>
      <c r="T9" s="14" t="s">
        <v>111</v>
      </c>
      <c r="U9" s="14" t="s">
        <v>64</v>
      </c>
      <c r="V9" s="14" t="s">
        <v>61</v>
      </c>
      <c r="W9" s="40" t="s">
        <v>118</v>
      </c>
    </row>
    <row r="10" spans="2:25" ht="31.5">
      <c r="B10" s="50" t="str">
        <f>'אג"ח קונצרני'!B7:U7</f>
        <v>3. אג"ח קונצרני</v>
      </c>
      <c r="C10" s="31" t="s">
        <v>45</v>
      </c>
      <c r="D10" s="14" t="s">
        <v>127</v>
      </c>
      <c r="E10" s="43" t="s">
        <v>124</v>
      </c>
      <c r="G10" s="31" t="s">
        <v>67</v>
      </c>
      <c r="I10" s="31" t="s">
        <v>15</v>
      </c>
      <c r="J10" s="31" t="s">
        <v>68</v>
      </c>
      <c r="K10" s="31" t="s">
        <v>108</v>
      </c>
      <c r="L10" s="31" t="s">
        <v>18</v>
      </c>
      <c r="M10" s="31" t="s">
        <v>107</v>
      </c>
      <c r="Q10" s="31" t="s">
        <v>17</v>
      </c>
      <c r="R10" s="31" t="s">
        <v>19</v>
      </c>
      <c r="S10" s="31" t="s">
        <v>0</v>
      </c>
      <c r="T10" s="31" t="s">
        <v>111</v>
      </c>
      <c r="U10" s="31" t="s">
        <v>64</v>
      </c>
      <c r="V10" s="14" t="s">
        <v>61</v>
      </c>
      <c r="W10" s="32" t="s">
        <v>118</v>
      </c>
    </row>
    <row r="11" spans="2:25" ht="31.5">
      <c r="B11" s="50" t="str">
        <f>מניות!B7</f>
        <v>4. מניות</v>
      </c>
      <c r="C11" s="31" t="s">
        <v>45</v>
      </c>
      <c r="D11" s="14" t="s">
        <v>127</v>
      </c>
      <c r="E11" s="43" t="s">
        <v>124</v>
      </c>
      <c r="H11" s="31" t="s">
        <v>107</v>
      </c>
      <c r="S11" s="31" t="s">
        <v>0</v>
      </c>
      <c r="T11" s="14" t="s">
        <v>111</v>
      </c>
      <c r="U11" s="14" t="s">
        <v>64</v>
      </c>
      <c r="V11" s="14" t="s">
        <v>61</v>
      </c>
      <c r="W11" s="15" t="s">
        <v>118</v>
      </c>
    </row>
    <row r="12" spans="2:25" ht="31.5">
      <c r="B12" s="50" t="str">
        <f>'תעודות סל'!B7:N7</f>
        <v>5. תעודות סל</v>
      </c>
      <c r="C12" s="31" t="s">
        <v>45</v>
      </c>
      <c r="D12" s="14" t="s">
        <v>127</v>
      </c>
      <c r="E12" s="43" t="s">
        <v>124</v>
      </c>
      <c r="H12" s="31" t="s">
        <v>107</v>
      </c>
      <c r="S12" s="31" t="s">
        <v>0</v>
      </c>
      <c r="T12" s="31" t="s">
        <v>111</v>
      </c>
      <c r="U12" s="31" t="s">
        <v>64</v>
      </c>
      <c r="V12" s="31" t="s">
        <v>61</v>
      </c>
      <c r="W12" s="32" t="s">
        <v>118</v>
      </c>
    </row>
    <row r="13" spans="2:25" ht="31.5">
      <c r="B13" s="50" t="str">
        <f>'קרנות נאמנות'!B7:O7</f>
        <v>6. קרנות נאמנות</v>
      </c>
      <c r="C13" s="31" t="s">
        <v>45</v>
      </c>
      <c r="D13" s="31" t="s">
        <v>127</v>
      </c>
      <c r="G13" s="31" t="s">
        <v>67</v>
      </c>
      <c r="H13" s="31" t="s">
        <v>107</v>
      </c>
      <c r="S13" s="31" t="s">
        <v>0</v>
      </c>
      <c r="T13" s="31" t="s">
        <v>111</v>
      </c>
      <c r="U13" s="31" t="s">
        <v>64</v>
      </c>
      <c r="V13" s="31" t="s">
        <v>61</v>
      </c>
      <c r="W13" s="32" t="s">
        <v>118</v>
      </c>
    </row>
    <row r="14" spans="2:25" ht="31.5">
      <c r="B14" s="50" t="str">
        <f>'כתבי אופציה'!B7:L7</f>
        <v>7. כתבי אופציה</v>
      </c>
      <c r="C14" s="31" t="s">
        <v>45</v>
      </c>
      <c r="D14" s="31" t="s">
        <v>127</v>
      </c>
      <c r="G14" s="31" t="s">
        <v>67</v>
      </c>
      <c r="H14" s="31" t="s">
        <v>107</v>
      </c>
      <c r="S14" s="31" t="s">
        <v>0</v>
      </c>
      <c r="T14" s="31" t="s">
        <v>111</v>
      </c>
      <c r="U14" s="31" t="s">
        <v>64</v>
      </c>
      <c r="V14" s="31" t="s">
        <v>61</v>
      </c>
      <c r="W14" s="32" t="s">
        <v>118</v>
      </c>
    </row>
    <row r="15" spans="2:25" ht="31.5">
      <c r="B15" s="50" t="str">
        <f>אופציות!B7</f>
        <v>8. אופציות</v>
      </c>
      <c r="C15" s="31" t="s">
        <v>45</v>
      </c>
      <c r="D15" s="31" t="s">
        <v>127</v>
      </c>
      <c r="G15" s="31" t="s">
        <v>67</v>
      </c>
      <c r="H15" s="31" t="s">
        <v>107</v>
      </c>
      <c r="S15" s="31" t="s">
        <v>0</v>
      </c>
      <c r="T15" s="31" t="s">
        <v>111</v>
      </c>
      <c r="U15" s="31" t="s">
        <v>64</v>
      </c>
      <c r="V15" s="31" t="s">
        <v>61</v>
      </c>
      <c r="W15" s="32" t="s">
        <v>118</v>
      </c>
    </row>
    <row r="16" spans="2:25" ht="31.5">
      <c r="B16" s="50" t="str">
        <f>'חוזים עתידיים'!B7:I7</f>
        <v>9. חוזים עתידיים</v>
      </c>
      <c r="C16" s="31" t="s">
        <v>45</v>
      </c>
      <c r="D16" s="31" t="s">
        <v>127</v>
      </c>
      <c r="G16" s="31" t="s">
        <v>67</v>
      </c>
      <c r="H16" s="31" t="s">
        <v>107</v>
      </c>
      <c r="S16" s="31" t="s">
        <v>0</v>
      </c>
      <c r="T16" s="32" t="s">
        <v>111</v>
      </c>
    </row>
    <row r="17" spans="2:25" ht="31.5">
      <c r="B17" s="50" t="str">
        <f>'מוצרים מובנים'!B7:Q7</f>
        <v>10. מוצרים מובנים</v>
      </c>
      <c r="C17" s="31" t="s">
        <v>45</v>
      </c>
      <c r="F17" s="14" t="s">
        <v>52</v>
      </c>
      <c r="I17" s="31" t="s">
        <v>15</v>
      </c>
      <c r="J17" s="31" t="s">
        <v>68</v>
      </c>
      <c r="K17" s="31" t="s">
        <v>108</v>
      </c>
      <c r="L17" s="31" t="s">
        <v>18</v>
      </c>
      <c r="M17" s="31" t="s">
        <v>107</v>
      </c>
      <c r="Q17" s="31" t="s">
        <v>17</v>
      </c>
      <c r="R17" s="31" t="s">
        <v>19</v>
      </c>
      <c r="S17" s="31" t="s">
        <v>0</v>
      </c>
      <c r="T17" s="31" t="s">
        <v>111</v>
      </c>
      <c r="U17" s="31" t="s">
        <v>64</v>
      </c>
      <c r="V17" s="31" t="s">
        <v>61</v>
      </c>
      <c r="W17" s="32" t="s">
        <v>118</v>
      </c>
    </row>
    <row r="18" spans="2:25" ht="18">
      <c r="B18" s="54" t="str">
        <f>'לא סחיר- תעודות התחייבות ממשלתי'!B6:P6</f>
        <v>1.ג. ניירות ערך לא סחירים</v>
      </c>
    </row>
    <row r="19" spans="2:25" ht="31.5">
      <c r="B19" s="50" t="str">
        <f>'לא סחיר- תעודות התחייבות ממשלתי'!B7:P7</f>
        <v>1. תעודות התחייבות ממשלתיות</v>
      </c>
      <c r="C19" s="31" t="s">
        <v>45</v>
      </c>
      <c r="I19" s="31" t="s">
        <v>15</v>
      </c>
      <c r="J19" s="31" t="s">
        <v>68</v>
      </c>
      <c r="K19" s="31" t="s">
        <v>108</v>
      </c>
      <c r="L19" s="31" t="s">
        <v>18</v>
      </c>
      <c r="M19" s="31" t="s">
        <v>107</v>
      </c>
      <c r="Q19" s="31" t="s">
        <v>17</v>
      </c>
      <c r="R19" s="31" t="s">
        <v>19</v>
      </c>
      <c r="S19" s="31" t="s">
        <v>0</v>
      </c>
      <c r="T19" s="31" t="s">
        <v>111</v>
      </c>
      <c r="U19" s="31" t="s">
        <v>116</v>
      </c>
      <c r="V19" s="31" t="s">
        <v>61</v>
      </c>
      <c r="W19" s="32" t="s">
        <v>118</v>
      </c>
    </row>
    <row r="20" spans="2:25" ht="31.5">
      <c r="B20" s="50" t="str">
        <f>'לא סחיר - תעודות חוב מסחריות'!B7:S7</f>
        <v>2. תעודות חוב מסחריות</v>
      </c>
      <c r="C20" s="31" t="s">
        <v>45</v>
      </c>
      <c r="D20" s="43" t="s">
        <v>125</v>
      </c>
      <c r="E20" s="43" t="s">
        <v>124</v>
      </c>
      <c r="G20" s="31" t="s">
        <v>67</v>
      </c>
      <c r="I20" s="31" t="s">
        <v>15</v>
      </c>
      <c r="J20" s="31" t="s">
        <v>68</v>
      </c>
      <c r="K20" s="31" t="s">
        <v>108</v>
      </c>
      <c r="L20" s="31" t="s">
        <v>18</v>
      </c>
      <c r="M20" s="31" t="s">
        <v>107</v>
      </c>
      <c r="Q20" s="31" t="s">
        <v>17</v>
      </c>
      <c r="R20" s="31" t="s">
        <v>19</v>
      </c>
      <c r="S20" s="31" t="s">
        <v>0</v>
      </c>
      <c r="T20" s="31" t="s">
        <v>111</v>
      </c>
      <c r="U20" s="31" t="s">
        <v>116</v>
      </c>
      <c r="V20" s="31" t="s">
        <v>61</v>
      </c>
      <c r="W20" s="32" t="s">
        <v>118</v>
      </c>
    </row>
    <row r="21" spans="2:25" ht="31.5">
      <c r="B21" s="50" t="str">
        <f>'לא סחיר - אג"ח קונצרני'!B7:S7</f>
        <v>3. אג"ח קונצרני</v>
      </c>
      <c r="C21" s="31" t="s">
        <v>45</v>
      </c>
      <c r="D21" s="43" t="s">
        <v>125</v>
      </c>
      <c r="E21" s="43" t="s">
        <v>124</v>
      </c>
      <c r="G21" s="31" t="s">
        <v>67</v>
      </c>
      <c r="I21" s="31" t="s">
        <v>15</v>
      </c>
      <c r="J21" s="31" t="s">
        <v>68</v>
      </c>
      <c r="K21" s="31" t="s">
        <v>108</v>
      </c>
      <c r="L21" s="31" t="s">
        <v>18</v>
      </c>
      <c r="M21" s="31" t="s">
        <v>107</v>
      </c>
      <c r="Q21" s="31" t="s">
        <v>17</v>
      </c>
      <c r="R21" s="31" t="s">
        <v>19</v>
      </c>
      <c r="S21" s="31" t="s">
        <v>0</v>
      </c>
      <c r="T21" s="31" t="s">
        <v>111</v>
      </c>
      <c r="U21" s="31" t="s">
        <v>116</v>
      </c>
      <c r="V21" s="31" t="s">
        <v>61</v>
      </c>
      <c r="W21" s="32" t="s">
        <v>118</v>
      </c>
    </row>
    <row r="22" spans="2:25" ht="31.5">
      <c r="B22" s="50" t="str">
        <f>'לא סחיר - מניות'!B7:M7</f>
        <v>4. מניות</v>
      </c>
      <c r="C22" s="31" t="s">
        <v>45</v>
      </c>
      <c r="D22" s="43" t="s">
        <v>125</v>
      </c>
      <c r="E22" s="43" t="s">
        <v>124</v>
      </c>
      <c r="G22" s="31" t="s">
        <v>67</v>
      </c>
      <c r="H22" s="31" t="s">
        <v>107</v>
      </c>
      <c r="S22" s="31" t="s">
        <v>0</v>
      </c>
      <c r="T22" s="31" t="s">
        <v>111</v>
      </c>
      <c r="U22" s="31" t="s">
        <v>116</v>
      </c>
      <c r="V22" s="31" t="s">
        <v>61</v>
      </c>
      <c r="W22" s="32" t="s">
        <v>118</v>
      </c>
    </row>
    <row r="23" spans="2:25" ht="31.5">
      <c r="B23" s="50" t="str">
        <f>'לא סחיר - קרנות השקעה'!B7:K7</f>
        <v>5. קרנות השקעה</v>
      </c>
      <c r="C23" s="31" t="s">
        <v>45</v>
      </c>
      <c r="G23" s="31" t="s">
        <v>67</v>
      </c>
      <c r="H23" s="31" t="s">
        <v>107</v>
      </c>
      <c r="K23" s="31" t="s">
        <v>108</v>
      </c>
      <c r="S23" s="31" t="s">
        <v>0</v>
      </c>
      <c r="T23" s="31" t="s">
        <v>111</v>
      </c>
      <c r="U23" s="31" t="s">
        <v>116</v>
      </c>
      <c r="V23" s="31" t="s">
        <v>61</v>
      </c>
      <c r="W23" s="32" t="s">
        <v>118</v>
      </c>
    </row>
    <row r="24" spans="2:25" ht="31.5">
      <c r="B24" s="50" t="str">
        <f>'לא סחיר - כתבי אופציה'!B7:L7</f>
        <v>6. כתבי אופציה</v>
      </c>
      <c r="C24" s="31" t="s">
        <v>45</v>
      </c>
      <c r="G24" s="31" t="s">
        <v>67</v>
      </c>
      <c r="H24" s="31" t="s">
        <v>107</v>
      </c>
      <c r="K24" s="31" t="s">
        <v>108</v>
      </c>
      <c r="S24" s="31" t="s">
        <v>0</v>
      </c>
      <c r="T24" s="31" t="s">
        <v>111</v>
      </c>
      <c r="U24" s="31" t="s">
        <v>116</v>
      </c>
      <c r="V24" s="31" t="s">
        <v>61</v>
      </c>
      <c r="W24" s="32" t="s">
        <v>118</v>
      </c>
    </row>
    <row r="25" spans="2:25" ht="31.5">
      <c r="B25" s="50" t="str">
        <f>'לא סחיר - אופציות'!B7:L7</f>
        <v>7. אופציות</v>
      </c>
      <c r="C25" s="31" t="s">
        <v>45</v>
      </c>
      <c r="G25" s="31" t="s">
        <v>67</v>
      </c>
      <c r="H25" s="31" t="s">
        <v>107</v>
      </c>
      <c r="K25" s="31" t="s">
        <v>108</v>
      </c>
      <c r="S25" s="31" t="s">
        <v>0</v>
      </c>
      <c r="T25" s="31" t="s">
        <v>111</v>
      </c>
      <c r="U25" s="31" t="s">
        <v>116</v>
      </c>
      <c r="V25" s="31" t="s">
        <v>61</v>
      </c>
      <c r="W25" s="32" t="s">
        <v>118</v>
      </c>
    </row>
    <row r="26" spans="2:25" ht="31.5">
      <c r="B26" s="50" t="str">
        <f>'לא סחיר - חוזים עתידיים'!B7:K7</f>
        <v>8. חוזים עתידיים</v>
      </c>
      <c r="C26" s="31" t="s">
        <v>45</v>
      </c>
      <c r="G26" s="31" t="s">
        <v>67</v>
      </c>
      <c r="H26" s="31" t="s">
        <v>107</v>
      </c>
      <c r="K26" s="31" t="s">
        <v>108</v>
      </c>
      <c r="S26" s="31" t="s">
        <v>0</v>
      </c>
      <c r="T26" s="31" t="s">
        <v>111</v>
      </c>
      <c r="U26" s="31" t="s">
        <v>116</v>
      </c>
      <c r="V26" s="32" t="s">
        <v>118</v>
      </c>
    </row>
    <row r="27" spans="2:25" ht="31.5">
      <c r="B27" s="50" t="str">
        <f>'לא סחיר - מוצרים מובנים'!B7:Q7</f>
        <v>9. מוצרים מובנים</v>
      </c>
      <c r="C27" s="31" t="s">
        <v>45</v>
      </c>
      <c r="F27" s="31" t="s">
        <v>52</v>
      </c>
      <c r="I27" s="31" t="s">
        <v>15</v>
      </c>
      <c r="J27" s="31" t="s">
        <v>68</v>
      </c>
      <c r="K27" s="31" t="s">
        <v>108</v>
      </c>
      <c r="L27" s="31" t="s">
        <v>18</v>
      </c>
      <c r="M27" s="31" t="s">
        <v>107</v>
      </c>
      <c r="Q27" s="31" t="s">
        <v>17</v>
      </c>
      <c r="R27" s="31" t="s">
        <v>19</v>
      </c>
      <c r="S27" s="31" t="s">
        <v>0</v>
      </c>
      <c r="T27" s="31" t="s">
        <v>111</v>
      </c>
      <c r="U27" s="31" t="s">
        <v>116</v>
      </c>
      <c r="V27" s="31" t="s">
        <v>61</v>
      </c>
      <c r="W27" s="32" t="s">
        <v>118</v>
      </c>
    </row>
    <row r="28" spans="2:25" ht="31.5">
      <c r="B28" s="54" t="str">
        <f>הלוואות!B6</f>
        <v>1.ד. הלוואות:</v>
      </c>
      <c r="C28" s="31" t="s">
        <v>45</v>
      </c>
      <c r="I28" s="31" t="s">
        <v>15</v>
      </c>
      <c r="J28" s="31" t="s">
        <v>68</v>
      </c>
      <c r="L28" s="31" t="s">
        <v>18</v>
      </c>
      <c r="M28" s="31" t="s">
        <v>107</v>
      </c>
      <c r="Q28" s="14" t="s">
        <v>36</v>
      </c>
      <c r="R28" s="31" t="s">
        <v>19</v>
      </c>
      <c r="S28" s="31" t="s">
        <v>0</v>
      </c>
      <c r="T28" s="31" t="s">
        <v>111</v>
      </c>
      <c r="U28" s="31" t="s">
        <v>116</v>
      </c>
      <c r="V28" s="32" t="s">
        <v>118</v>
      </c>
    </row>
    <row r="29" spans="2:25" ht="47.25">
      <c r="B29" s="54" t="str">
        <f>'פקדונות מעל 3 חודשים'!B6:O6</f>
        <v>1.ה. פקדונות מעל 3 חודשים:</v>
      </c>
      <c r="C29" s="31" t="s">
        <v>45</v>
      </c>
      <c r="E29" s="31" t="s">
        <v>124</v>
      </c>
      <c r="I29" s="31" t="s">
        <v>15</v>
      </c>
      <c r="J29" s="31" t="s">
        <v>68</v>
      </c>
      <c r="L29" s="31" t="s">
        <v>18</v>
      </c>
      <c r="M29" s="31" t="s">
        <v>107</v>
      </c>
      <c r="O29" s="51" t="s">
        <v>54</v>
      </c>
      <c r="P29" s="52"/>
      <c r="R29" s="31" t="s">
        <v>19</v>
      </c>
      <c r="S29" s="31" t="s">
        <v>0</v>
      </c>
      <c r="T29" s="31" t="s">
        <v>111</v>
      </c>
      <c r="U29" s="31" t="s">
        <v>116</v>
      </c>
      <c r="V29" s="32" t="s">
        <v>118</v>
      </c>
    </row>
    <row r="30" spans="2:25" ht="63">
      <c r="B30" s="54" t="str">
        <f>'זכויות מקרקעין'!B6</f>
        <v>1. ו. זכויות במקרקעין:</v>
      </c>
      <c r="C30" s="14" t="s">
        <v>56</v>
      </c>
      <c r="N30" s="51" t="s">
        <v>91</v>
      </c>
      <c r="P30" s="52" t="s">
        <v>57</v>
      </c>
      <c r="U30" s="31" t="s">
        <v>116</v>
      </c>
      <c r="V30" s="15" t="s">
        <v>60</v>
      </c>
    </row>
    <row r="31" spans="2:25" ht="31.5">
      <c r="B31" s="54" t="str">
        <f>'השקעות אחרות '!B6:K6</f>
        <v xml:space="preserve">1. ח. השקעות אחרות </v>
      </c>
      <c r="C31" s="14" t="s">
        <v>15</v>
      </c>
      <c r="J31" s="14" t="s">
        <v>16</v>
      </c>
      <c r="Q31" s="14" t="s">
        <v>59</v>
      </c>
      <c r="R31" s="14" t="s">
        <v>55</v>
      </c>
      <c r="U31" s="31" t="s">
        <v>116</v>
      </c>
      <c r="V31" s="15" t="s">
        <v>60</v>
      </c>
    </row>
    <row r="32" spans="2:25" ht="47.25">
      <c r="B32" s="54" t="str">
        <f>'יתרת התחייבות להשקעה'!B6:D6</f>
        <v>1. ט. יתרות התחייבות להשקעה:</v>
      </c>
      <c r="X32" s="14" t="s">
        <v>113</v>
      </c>
      <c r="Y32" s="15" t="s">
        <v>112</v>
      </c>
    </row>
  </sheetData>
  <sheetProtection sheet="1" objects="1" scenarios="1"/>
  <pageMargins left="0" right="0" top="0" bottom="0" header="0" footer="0"/>
  <pageSetup paperSize="9" scale="52" orientation="landscape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B1:BB47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6.28515625" style="2" bestFit="1" customWidth="1"/>
    <col min="4" max="4" width="8.5703125" style="2" bestFit="1" customWidth="1"/>
    <col min="5" max="5" width="8" style="1" bestFit="1" customWidth="1"/>
    <col min="6" max="6" width="7.140625" style="1" bestFit="1" customWidth="1"/>
    <col min="7" max="7" width="7" style="1" bestFit="1" customWidth="1"/>
    <col min="8" max="8" width="6.42578125" style="1" bestFit="1" customWidth="1"/>
    <col min="9" max="9" width="8" style="1" bestFit="1" customWidth="1"/>
    <col min="10" max="10" width="9.42578125" style="1" bestFit="1" customWidth="1"/>
    <col min="11" max="11" width="7.7109375" style="1" bestFit="1" customWidth="1"/>
    <col min="12" max="12" width="11.57031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4">
      <c r="B1" s="58" t="s">
        <v>185</v>
      </c>
      <c r="C1" s="80" t="s" vm="1">
        <v>255</v>
      </c>
    </row>
    <row r="2" spans="2:54">
      <c r="B2" s="58" t="s">
        <v>184</v>
      </c>
      <c r="C2" s="80" t="s">
        <v>256</v>
      </c>
    </row>
    <row r="3" spans="2:54">
      <c r="B3" s="58" t="s">
        <v>186</v>
      </c>
      <c r="C3" s="80" t="s">
        <v>257</v>
      </c>
    </row>
    <row r="4" spans="2:54">
      <c r="B4" s="58" t="s">
        <v>187</v>
      </c>
      <c r="C4" s="80">
        <v>9455</v>
      </c>
    </row>
    <row r="6" spans="2:54" ht="26.25" customHeight="1">
      <c r="B6" s="167" t="s">
        <v>216</v>
      </c>
      <c r="C6" s="168"/>
      <c r="D6" s="168"/>
      <c r="E6" s="168"/>
      <c r="F6" s="168"/>
      <c r="G6" s="168"/>
      <c r="H6" s="168"/>
      <c r="I6" s="168"/>
      <c r="J6" s="168"/>
      <c r="K6" s="168"/>
      <c r="L6" s="169"/>
    </row>
    <row r="7" spans="2:54" ht="26.25" customHeight="1">
      <c r="B7" s="167" t="s">
        <v>104</v>
      </c>
      <c r="C7" s="168"/>
      <c r="D7" s="168"/>
      <c r="E7" s="168"/>
      <c r="F7" s="168"/>
      <c r="G7" s="168"/>
      <c r="H7" s="168"/>
      <c r="I7" s="168"/>
      <c r="J7" s="168"/>
      <c r="K7" s="168"/>
      <c r="L7" s="169"/>
    </row>
    <row r="8" spans="2:54" s="3" customFormat="1" ht="78.75">
      <c r="B8" s="23" t="s">
        <v>123</v>
      </c>
      <c r="C8" s="31" t="s">
        <v>45</v>
      </c>
      <c r="D8" s="31" t="s">
        <v>67</v>
      </c>
      <c r="E8" s="31" t="s">
        <v>107</v>
      </c>
      <c r="F8" s="31" t="s">
        <v>108</v>
      </c>
      <c r="G8" s="31" t="s">
        <v>239</v>
      </c>
      <c r="H8" s="31" t="s">
        <v>238</v>
      </c>
      <c r="I8" s="31" t="s">
        <v>116</v>
      </c>
      <c r="J8" s="31" t="s">
        <v>61</v>
      </c>
      <c r="K8" s="31" t="s">
        <v>188</v>
      </c>
      <c r="L8" s="32" t="s">
        <v>190</v>
      </c>
      <c r="M8" s="1"/>
      <c r="AZ8" s="1"/>
    </row>
    <row r="9" spans="2:54" s="3" customFormat="1" ht="21" customHeight="1">
      <c r="B9" s="16"/>
      <c r="C9" s="17"/>
      <c r="D9" s="17"/>
      <c r="E9" s="17"/>
      <c r="F9" s="17" t="s">
        <v>22</v>
      </c>
      <c r="G9" s="17" t="s">
        <v>246</v>
      </c>
      <c r="H9" s="17"/>
      <c r="I9" s="17" t="s">
        <v>242</v>
      </c>
      <c r="J9" s="33" t="s">
        <v>20</v>
      </c>
      <c r="K9" s="33" t="s">
        <v>20</v>
      </c>
      <c r="L9" s="34" t="s">
        <v>20</v>
      </c>
      <c r="AZ9" s="1"/>
    </row>
    <row r="10" spans="2:54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AZ10" s="1"/>
    </row>
    <row r="11" spans="2:54" s="4" customFormat="1" ht="18" customHeight="1"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AZ11" s="1"/>
    </row>
    <row r="12" spans="2:54" ht="19.5" customHeight="1">
      <c r="B12" s="101" t="s">
        <v>254</v>
      </c>
      <c r="C12" s="103"/>
      <c r="D12" s="103"/>
      <c r="E12" s="103"/>
      <c r="F12" s="103"/>
      <c r="G12" s="103"/>
      <c r="H12" s="103"/>
      <c r="I12" s="103"/>
      <c r="J12" s="103"/>
      <c r="K12" s="103"/>
      <c r="L12" s="103"/>
    </row>
    <row r="13" spans="2:54">
      <c r="B13" s="101" t="s">
        <v>119</v>
      </c>
      <c r="C13" s="103"/>
      <c r="D13" s="103"/>
      <c r="E13" s="103"/>
      <c r="F13" s="103"/>
      <c r="G13" s="103"/>
      <c r="H13" s="103"/>
      <c r="I13" s="103"/>
      <c r="J13" s="103"/>
      <c r="K13" s="103"/>
      <c r="L13" s="103"/>
    </row>
    <row r="14" spans="2:54">
      <c r="B14" s="101" t="s">
        <v>237</v>
      </c>
      <c r="C14" s="103"/>
      <c r="D14" s="103"/>
      <c r="E14" s="103"/>
      <c r="F14" s="103"/>
      <c r="G14" s="103"/>
      <c r="H14" s="103"/>
      <c r="I14" s="103"/>
      <c r="J14" s="103"/>
      <c r="K14" s="103"/>
      <c r="L14" s="103"/>
    </row>
    <row r="15" spans="2:54">
      <c r="B15" s="101" t="s">
        <v>245</v>
      </c>
      <c r="C15" s="103"/>
      <c r="D15" s="103"/>
      <c r="E15" s="103"/>
      <c r="F15" s="103"/>
      <c r="G15" s="103"/>
      <c r="H15" s="103"/>
      <c r="I15" s="103"/>
      <c r="J15" s="103"/>
      <c r="K15" s="103"/>
      <c r="L15" s="103"/>
    </row>
    <row r="16" spans="2:54" s="7" customFormat="1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AZ16" s="1"/>
      <c r="BB16" s="1"/>
    </row>
    <row r="17" spans="2:54" s="7" customFormat="1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AZ17" s="1"/>
      <c r="BB17" s="1"/>
    </row>
    <row r="18" spans="2:54" s="7" customFormat="1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AZ18" s="1"/>
      <c r="BB18" s="1"/>
    </row>
    <row r="19" spans="2:54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</row>
    <row r="20" spans="2:54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</row>
    <row r="21" spans="2:54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</row>
    <row r="22" spans="2:54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</row>
    <row r="23" spans="2:54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</row>
    <row r="24" spans="2:54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</row>
    <row r="25" spans="2:54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</row>
    <row r="26" spans="2:54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</row>
    <row r="27" spans="2:54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</row>
    <row r="28" spans="2:54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</row>
    <row r="29" spans="2:54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</row>
    <row r="30" spans="2:54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</row>
    <row r="31" spans="2:54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</row>
    <row r="32" spans="2:54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</row>
    <row r="33" spans="2:12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</row>
    <row r="34" spans="2:12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</row>
    <row r="35" spans="2:12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</row>
    <row r="36" spans="2:12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</row>
    <row r="37" spans="2:12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</row>
    <row r="38" spans="2:12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</row>
    <row r="39" spans="2:12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</row>
    <row r="40" spans="2:12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</row>
    <row r="41" spans="2:12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</row>
    <row r="42" spans="2:12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</row>
    <row r="43" spans="2:12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</row>
    <row r="44" spans="2:12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</row>
    <row r="45" spans="2:12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</row>
    <row r="46" spans="2:12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</row>
    <row r="47" spans="2:12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</row>
    <row r="48" spans="2:12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</row>
    <row r="49" spans="2:12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</row>
    <row r="50" spans="2:12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</row>
    <row r="51" spans="2:12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</row>
    <row r="52" spans="2:12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</row>
    <row r="53" spans="2:12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</row>
    <row r="54" spans="2:12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</row>
    <row r="55" spans="2:12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</row>
    <row r="56" spans="2:12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</row>
    <row r="57" spans="2:12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</row>
    <row r="58" spans="2:12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</row>
    <row r="59" spans="2:12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</row>
    <row r="60" spans="2:12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</row>
    <row r="61" spans="2:12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</row>
    <row r="62" spans="2:12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</row>
    <row r="63" spans="2:12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</row>
    <row r="64" spans="2:12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</row>
    <row r="65" spans="2:12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</row>
    <row r="66" spans="2:12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</row>
    <row r="67" spans="2:12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</row>
    <row r="68" spans="2:12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</row>
    <row r="69" spans="2:12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</row>
    <row r="70" spans="2:12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</row>
    <row r="71" spans="2:12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</row>
    <row r="72" spans="2:12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</row>
    <row r="73" spans="2:12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</row>
    <row r="74" spans="2:12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</row>
    <row r="75" spans="2:12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</row>
    <row r="76" spans="2:12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</row>
    <row r="77" spans="2:12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</row>
    <row r="78" spans="2:12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</row>
    <row r="79" spans="2:12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</row>
    <row r="80" spans="2:12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</row>
    <row r="81" spans="2:12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</row>
    <row r="82" spans="2:12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</row>
    <row r="83" spans="2:12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</row>
    <row r="84" spans="2:12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</row>
    <row r="85" spans="2:12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</row>
    <row r="86" spans="2:12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</row>
    <row r="87" spans="2:12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</row>
    <row r="88" spans="2:12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</row>
    <row r="89" spans="2:12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</row>
    <row r="90" spans="2:12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</row>
    <row r="91" spans="2:12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</row>
    <row r="92" spans="2:12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</row>
    <row r="93" spans="2:12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</row>
    <row r="94" spans="2:12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</row>
    <row r="95" spans="2:12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</row>
    <row r="96" spans="2:12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</row>
    <row r="97" spans="2:12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</row>
    <row r="98" spans="2:12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</row>
    <row r="99" spans="2:12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</row>
    <row r="100" spans="2:12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</row>
    <row r="101" spans="2:12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</row>
    <row r="102" spans="2:12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</row>
    <row r="103" spans="2:12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</row>
    <row r="104" spans="2:12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</row>
    <row r="105" spans="2:12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</row>
    <row r="106" spans="2:12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</row>
    <row r="107" spans="2:12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</row>
    <row r="108" spans="2:12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</row>
    <row r="109" spans="2:12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</row>
    <row r="110" spans="2:12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sheetProtection sheet="1" objects="1" scenarios="1"/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1:XFD43 D48:XFD1048576 D44:AF47 AH44:XFD47"/>
  </dataValidations>
  <pageMargins left="0" right="0" top="0.5" bottom="0.5" header="0" footer="0.25"/>
  <pageSetup paperSize="9" scale="93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B1:AY562"/>
  <sheetViews>
    <sheetView rightToLeft="1" zoomScale="90" zoomScaleNormal="90" workbookViewId="0">
      <selection activeCell="C18" sqref="C18"/>
    </sheetView>
  </sheetViews>
  <sheetFormatPr defaultColWidth="9.140625" defaultRowHeight="18"/>
  <cols>
    <col min="1" max="1" width="6.28515625" style="1" customWidth="1"/>
    <col min="2" max="2" width="52.85546875" style="2" bestFit="1" customWidth="1"/>
    <col min="3" max="3" width="46.28515625" style="2" bestFit="1" customWidth="1"/>
    <col min="4" max="4" width="12.7109375" style="2" bestFit="1" customWidth="1"/>
    <col min="5" max="5" width="12" style="1" bestFit="1" customWidth="1"/>
    <col min="6" max="6" width="11.28515625" style="1" bestFit="1" customWidth="1"/>
    <col min="7" max="7" width="13.140625" style="1" bestFit="1" customWidth="1"/>
    <col min="8" max="8" width="7.28515625" style="1" bestFit="1" customWidth="1"/>
    <col min="9" max="9" width="8" style="1" bestFit="1" customWidth="1"/>
    <col min="10" max="10" width="10" style="1" bestFit="1" customWidth="1"/>
    <col min="11" max="11" width="10.42578125" style="1" bestFit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1">
      <c r="B1" s="58" t="s">
        <v>185</v>
      </c>
      <c r="C1" s="80" t="s" vm="1">
        <v>255</v>
      </c>
    </row>
    <row r="2" spans="2:51">
      <c r="B2" s="58" t="s">
        <v>184</v>
      </c>
      <c r="C2" s="80" t="s">
        <v>256</v>
      </c>
    </row>
    <row r="3" spans="2:51">
      <c r="B3" s="58" t="s">
        <v>186</v>
      </c>
      <c r="C3" s="80" t="s">
        <v>257</v>
      </c>
    </row>
    <row r="4" spans="2:51">
      <c r="B4" s="58" t="s">
        <v>187</v>
      </c>
      <c r="C4" s="80">
        <v>9455</v>
      </c>
    </row>
    <row r="6" spans="2:51" ht="26.25" customHeight="1">
      <c r="B6" s="167" t="s">
        <v>216</v>
      </c>
      <c r="C6" s="168"/>
      <c r="D6" s="168"/>
      <c r="E6" s="168"/>
      <c r="F6" s="168"/>
      <c r="G6" s="168"/>
      <c r="H6" s="168"/>
      <c r="I6" s="168"/>
      <c r="J6" s="168"/>
      <c r="K6" s="169"/>
    </row>
    <row r="7" spans="2:51" ht="26.25" customHeight="1">
      <c r="B7" s="167" t="s">
        <v>105</v>
      </c>
      <c r="C7" s="168"/>
      <c r="D7" s="168"/>
      <c r="E7" s="168"/>
      <c r="F7" s="168"/>
      <c r="G7" s="168"/>
      <c r="H7" s="168"/>
      <c r="I7" s="168"/>
      <c r="J7" s="168"/>
      <c r="K7" s="169"/>
    </row>
    <row r="8" spans="2:51" s="3" customFormat="1" ht="63">
      <c r="B8" s="23" t="s">
        <v>123</v>
      </c>
      <c r="C8" s="31" t="s">
        <v>45</v>
      </c>
      <c r="D8" s="31" t="s">
        <v>67</v>
      </c>
      <c r="E8" s="31" t="s">
        <v>107</v>
      </c>
      <c r="F8" s="31" t="s">
        <v>108</v>
      </c>
      <c r="G8" s="31" t="s">
        <v>239</v>
      </c>
      <c r="H8" s="31" t="s">
        <v>238</v>
      </c>
      <c r="I8" s="31" t="s">
        <v>116</v>
      </c>
      <c r="J8" s="31" t="s">
        <v>188</v>
      </c>
      <c r="K8" s="32" t="s">
        <v>190</v>
      </c>
      <c r="L8" s="1"/>
      <c r="AW8" s="1"/>
    </row>
    <row r="9" spans="2:51" s="3" customFormat="1" ht="22.5" customHeight="1">
      <c r="B9" s="16"/>
      <c r="C9" s="17"/>
      <c r="D9" s="17"/>
      <c r="E9" s="17"/>
      <c r="F9" s="17" t="s">
        <v>22</v>
      </c>
      <c r="G9" s="17" t="s">
        <v>246</v>
      </c>
      <c r="H9" s="17"/>
      <c r="I9" s="17" t="s">
        <v>242</v>
      </c>
      <c r="J9" s="33" t="s">
        <v>20</v>
      </c>
      <c r="K9" s="18" t="s">
        <v>20</v>
      </c>
      <c r="AW9" s="1"/>
    </row>
    <row r="10" spans="2:5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1" t="s">
        <v>8</v>
      </c>
      <c r="K10" s="21" t="s">
        <v>9</v>
      </c>
      <c r="AW10" s="1"/>
    </row>
    <row r="11" spans="2:51" s="139" customFormat="1" ht="18" customHeight="1">
      <c r="B11" s="81" t="s">
        <v>49</v>
      </c>
      <c r="C11" s="82"/>
      <c r="D11" s="82"/>
      <c r="E11" s="82"/>
      <c r="F11" s="82"/>
      <c r="G11" s="90"/>
      <c r="H11" s="92"/>
      <c r="I11" s="90">
        <v>-149.98321000000001</v>
      </c>
      <c r="J11" s="91">
        <v>1</v>
      </c>
      <c r="K11" s="91">
        <f>I11/'סכום נכסי הקרן'!$C$42</f>
        <v>-5.8642952886716606E-3</v>
      </c>
      <c r="AW11" s="141"/>
    </row>
    <row r="12" spans="2:51" s="141" customFormat="1" ht="19.5" customHeight="1">
      <c r="B12" s="83" t="s">
        <v>35</v>
      </c>
      <c r="C12" s="84"/>
      <c r="D12" s="84"/>
      <c r="E12" s="84"/>
      <c r="F12" s="84"/>
      <c r="G12" s="93"/>
      <c r="H12" s="95"/>
      <c r="I12" s="93">
        <v>-149.98320999999999</v>
      </c>
      <c r="J12" s="94">
        <v>0.99999999999999978</v>
      </c>
      <c r="K12" s="94">
        <f>I12/'סכום נכסי הקרן'!$C$42</f>
        <v>-5.8642952886716589E-3</v>
      </c>
    </row>
    <row r="13" spans="2:51" s="141" customFormat="1">
      <c r="B13" s="104" t="s">
        <v>1386</v>
      </c>
      <c r="C13" s="84"/>
      <c r="D13" s="84"/>
      <c r="E13" s="84"/>
      <c r="F13" s="84"/>
      <c r="G13" s="93"/>
      <c r="H13" s="95"/>
      <c r="I13" s="93">
        <v>-152.23491999999999</v>
      </c>
      <c r="J13" s="94">
        <v>1.0150130804641397</v>
      </c>
      <c r="K13" s="94">
        <f>I13/'סכום נכסי הקרן'!$C$42</f>
        <v>-5.9523364257059634E-3</v>
      </c>
    </row>
    <row r="14" spans="2:51" s="141" customFormat="1">
      <c r="B14" s="89" t="s">
        <v>1387</v>
      </c>
      <c r="C14" s="86" t="s">
        <v>1388</v>
      </c>
      <c r="D14" s="99" t="s">
        <v>1389</v>
      </c>
      <c r="E14" s="99" t="s">
        <v>169</v>
      </c>
      <c r="F14" s="114">
        <v>43139</v>
      </c>
      <c r="G14" s="96">
        <v>68232</v>
      </c>
      <c r="H14" s="98">
        <v>-9.4581</v>
      </c>
      <c r="I14" s="96">
        <v>-6.4534500000000001</v>
      </c>
      <c r="J14" s="97">
        <v>4.3027816246898568E-2</v>
      </c>
      <c r="K14" s="97">
        <f>I14/'סכום נכסי הקרן'!$C$42</f>
        <v>-2.523278200985172E-4</v>
      </c>
    </row>
    <row r="15" spans="2:51" s="141" customFormat="1">
      <c r="B15" s="89" t="s">
        <v>1387</v>
      </c>
      <c r="C15" s="86" t="s">
        <v>1390</v>
      </c>
      <c r="D15" s="99" t="s">
        <v>1389</v>
      </c>
      <c r="E15" s="99" t="s">
        <v>169</v>
      </c>
      <c r="F15" s="114">
        <v>43255</v>
      </c>
      <c r="G15" s="96">
        <v>1607603.4</v>
      </c>
      <c r="H15" s="98">
        <v>-6.9934000000000003</v>
      </c>
      <c r="I15" s="96">
        <v>-112.42541</v>
      </c>
      <c r="J15" s="97">
        <v>0.749586637064242</v>
      </c>
      <c r="K15" s="97">
        <f>I15/'סכום נכסי הקרן'!$C$42</f>
        <v>-4.3957973841870683E-3</v>
      </c>
    </row>
    <row r="16" spans="2:51" s="147" customFormat="1">
      <c r="B16" s="89" t="s">
        <v>1387</v>
      </c>
      <c r="C16" s="86" t="s">
        <v>1391</v>
      </c>
      <c r="D16" s="99" t="s">
        <v>1389</v>
      </c>
      <c r="E16" s="99" t="s">
        <v>169</v>
      </c>
      <c r="F16" s="114">
        <v>43269</v>
      </c>
      <c r="G16" s="96">
        <v>123620</v>
      </c>
      <c r="H16" s="98">
        <v>-4.8723000000000001</v>
      </c>
      <c r="I16" s="96">
        <v>-6.0231700000000004</v>
      </c>
      <c r="J16" s="97">
        <v>4.0158961793123372E-2</v>
      </c>
      <c r="K16" s="97">
        <f>I16/'סכום נכסי הקרן'!$C$42</f>
        <v>-2.3550401044135862E-4</v>
      </c>
      <c r="AW16" s="141"/>
      <c r="AY16" s="141"/>
    </row>
    <row r="17" spans="2:51" s="147" customFormat="1">
      <c r="B17" s="89" t="s">
        <v>1387</v>
      </c>
      <c r="C17" s="86" t="s">
        <v>1392</v>
      </c>
      <c r="D17" s="99" t="s">
        <v>1389</v>
      </c>
      <c r="E17" s="99" t="s">
        <v>169</v>
      </c>
      <c r="F17" s="114">
        <v>43396</v>
      </c>
      <c r="G17" s="96">
        <v>216570</v>
      </c>
      <c r="H17" s="98">
        <v>-2.8586</v>
      </c>
      <c r="I17" s="96">
        <v>-6.1909399999999994</v>
      </c>
      <c r="J17" s="97">
        <v>4.1277553667507176E-2</v>
      </c>
      <c r="K17" s="97">
        <f>I17/'סכום נכסי הקרן'!$C$42</f>
        <v>-2.4206376350025395E-4</v>
      </c>
      <c r="AW17" s="141"/>
      <c r="AY17" s="141"/>
    </row>
    <row r="18" spans="2:51" s="147" customFormat="1">
      <c r="B18" s="89" t="s">
        <v>1387</v>
      </c>
      <c r="C18" s="86" t="s">
        <v>1393</v>
      </c>
      <c r="D18" s="99" t="s">
        <v>1389</v>
      </c>
      <c r="E18" s="99" t="s">
        <v>169</v>
      </c>
      <c r="F18" s="114">
        <v>43132</v>
      </c>
      <c r="G18" s="96">
        <v>33555</v>
      </c>
      <c r="H18" s="98">
        <v>-11.2874</v>
      </c>
      <c r="I18" s="96">
        <v>-3.7874899999999996</v>
      </c>
      <c r="J18" s="97">
        <v>2.5252759958931399E-2</v>
      </c>
      <c r="K18" s="97">
        <f>I18/'סכום נכסי הקרן'!$C$42</f>
        <v>-1.4808964125311776E-4</v>
      </c>
      <c r="AW18" s="141"/>
      <c r="AY18" s="141"/>
    </row>
    <row r="19" spans="2:51" s="141" customFormat="1">
      <c r="B19" s="89" t="s">
        <v>1387</v>
      </c>
      <c r="C19" s="86" t="s">
        <v>1394</v>
      </c>
      <c r="D19" s="99" t="s">
        <v>1389</v>
      </c>
      <c r="E19" s="99" t="s">
        <v>169</v>
      </c>
      <c r="F19" s="114">
        <v>43388</v>
      </c>
      <c r="G19" s="96">
        <v>149920</v>
      </c>
      <c r="H19" s="98">
        <v>3.9056000000000002</v>
      </c>
      <c r="I19" s="96">
        <v>5.8552799999999996</v>
      </c>
      <c r="J19" s="97">
        <v>-3.9039569829182871E-2</v>
      </c>
      <c r="K19" s="97">
        <f>I19/'סכום נכסי הקרן'!$C$42</f>
        <v>2.2893956542104543E-4</v>
      </c>
    </row>
    <row r="20" spans="2:51" s="141" customFormat="1">
      <c r="B20" s="89" t="s">
        <v>1387</v>
      </c>
      <c r="C20" s="86" t="s">
        <v>1395</v>
      </c>
      <c r="D20" s="99" t="s">
        <v>1389</v>
      </c>
      <c r="E20" s="99" t="s">
        <v>169</v>
      </c>
      <c r="F20" s="114">
        <v>43279</v>
      </c>
      <c r="G20" s="96">
        <v>214170</v>
      </c>
      <c r="H20" s="98">
        <v>-3.9666000000000001</v>
      </c>
      <c r="I20" s="96">
        <v>-8.4952999999999985</v>
      </c>
      <c r="J20" s="97">
        <v>5.6641673424645315E-2</v>
      </c>
      <c r="K20" s="97">
        <f>I20/'סכום נכסי הקרן'!$C$42</f>
        <v>-3.3216349860662632E-4</v>
      </c>
    </row>
    <row r="21" spans="2:51" s="141" customFormat="1">
      <c r="B21" s="89" t="s">
        <v>1387</v>
      </c>
      <c r="C21" s="86" t="s">
        <v>1396</v>
      </c>
      <c r="D21" s="99" t="s">
        <v>1389</v>
      </c>
      <c r="E21" s="99" t="s">
        <v>169</v>
      </c>
      <c r="F21" s="114">
        <v>43103</v>
      </c>
      <c r="G21" s="96">
        <v>67800</v>
      </c>
      <c r="H21" s="98">
        <v>-10.5404</v>
      </c>
      <c r="I21" s="96">
        <v>-7.1464099999999995</v>
      </c>
      <c r="J21" s="97">
        <v>4.7648066740270452E-2</v>
      </c>
      <c r="K21" s="97">
        <f>I21/'סכום נכסי הקרן'!$C$42</f>
        <v>-2.7942233329928084E-4</v>
      </c>
    </row>
    <row r="22" spans="2:51" s="141" customFormat="1">
      <c r="B22" s="89" t="s">
        <v>1387</v>
      </c>
      <c r="C22" s="86" t="s">
        <v>1397</v>
      </c>
      <c r="D22" s="99" t="s">
        <v>1389</v>
      </c>
      <c r="E22" s="99" t="s">
        <v>169</v>
      </c>
      <c r="F22" s="114">
        <v>43271</v>
      </c>
      <c r="G22" s="96">
        <v>70830</v>
      </c>
      <c r="H22" s="98">
        <v>-4.7876000000000003</v>
      </c>
      <c r="I22" s="96">
        <v>-3.3910399999999998</v>
      </c>
      <c r="J22" s="97">
        <v>2.2609464086013359E-2</v>
      </c>
      <c r="K22" s="97">
        <f>I22/'סכום נכסי הקרן'!$C$42</f>
        <v>-1.3258857371899925E-4</v>
      </c>
    </row>
    <row r="23" spans="2:51" s="141" customFormat="1">
      <c r="B23" s="89" t="s">
        <v>1387</v>
      </c>
      <c r="C23" s="86" t="s">
        <v>1398</v>
      </c>
      <c r="D23" s="99" t="s">
        <v>1389</v>
      </c>
      <c r="E23" s="99" t="s">
        <v>169</v>
      </c>
      <c r="F23" s="114">
        <v>43412</v>
      </c>
      <c r="G23" s="96">
        <v>170548.9</v>
      </c>
      <c r="H23" s="98">
        <v>-2.9119000000000002</v>
      </c>
      <c r="I23" s="96">
        <v>-4.9661499999999998</v>
      </c>
      <c r="J23" s="97">
        <v>3.3111372933010294E-2</v>
      </c>
      <c r="K23" s="97">
        <f>I23/'סכום נכסי הקרן'!$C$42</f>
        <v>-1.9417486829250262E-4</v>
      </c>
    </row>
    <row r="24" spans="2:51" s="141" customFormat="1">
      <c r="B24" s="89" t="s">
        <v>1387</v>
      </c>
      <c r="C24" s="86" t="s">
        <v>1399</v>
      </c>
      <c r="D24" s="99" t="s">
        <v>1389</v>
      </c>
      <c r="E24" s="99" t="s">
        <v>169</v>
      </c>
      <c r="F24" s="114">
        <v>43425</v>
      </c>
      <c r="G24" s="96">
        <v>149920</v>
      </c>
      <c r="H24" s="98">
        <v>0.77200000000000002</v>
      </c>
      <c r="I24" s="96">
        <v>1.1573699999999998</v>
      </c>
      <c r="J24" s="97">
        <v>-7.7166637518959599E-3</v>
      </c>
      <c r="K24" s="97">
        <f>I24/'סכום נכסי הקרן'!$C$42</f>
        <v>4.5252794884506856E-5</v>
      </c>
    </row>
    <row r="25" spans="2:51" s="141" customFormat="1">
      <c r="B25" s="89" t="s">
        <v>1387</v>
      </c>
      <c r="C25" s="86" t="s">
        <v>1400</v>
      </c>
      <c r="D25" s="99" t="s">
        <v>1389</v>
      </c>
      <c r="E25" s="99" t="s">
        <v>169</v>
      </c>
      <c r="F25" s="114">
        <v>43437</v>
      </c>
      <c r="G25" s="96">
        <v>48071.4</v>
      </c>
      <c r="H25" s="98">
        <v>-0.98950000000000005</v>
      </c>
      <c r="I25" s="96">
        <v>-0.47569</v>
      </c>
      <c r="J25" s="97">
        <v>3.1716216768530288E-3</v>
      </c>
      <c r="K25" s="97">
        <f>I25/'סכום נכסי הקרן'!$C$42</f>
        <v>-1.8599326057018129E-5</v>
      </c>
    </row>
    <row r="26" spans="2:51" s="141" customFormat="1">
      <c r="B26" s="89" t="s">
        <v>1387</v>
      </c>
      <c r="C26" s="86" t="s">
        <v>1401</v>
      </c>
      <c r="D26" s="99" t="s">
        <v>1389</v>
      </c>
      <c r="E26" s="99" t="s">
        <v>169</v>
      </c>
      <c r="F26" s="114">
        <v>43438</v>
      </c>
      <c r="G26" s="96">
        <v>55567.5</v>
      </c>
      <c r="H26" s="98">
        <v>-0.80700000000000005</v>
      </c>
      <c r="I26" s="96">
        <v>-0.44841000000000003</v>
      </c>
      <c r="J26" s="97">
        <v>2.9897346509652647E-3</v>
      </c>
      <c r="K26" s="97">
        <f>I26/'סכום נכסי הקרן'!$C$42</f>
        <v>-1.7532686828034013E-5</v>
      </c>
    </row>
    <row r="27" spans="2:51" s="141" customFormat="1">
      <c r="B27" s="89" t="s">
        <v>1387</v>
      </c>
      <c r="C27" s="86" t="s">
        <v>1402</v>
      </c>
      <c r="D27" s="99" t="s">
        <v>1389</v>
      </c>
      <c r="E27" s="99" t="s">
        <v>169</v>
      </c>
      <c r="F27" s="114">
        <v>43444</v>
      </c>
      <c r="G27" s="96">
        <v>93700</v>
      </c>
      <c r="H27" s="98">
        <v>0.50549999999999995</v>
      </c>
      <c r="I27" s="96">
        <v>0.47367999999999999</v>
      </c>
      <c r="J27" s="97">
        <v>-3.1582201767784536E-3</v>
      </c>
      <c r="K27" s="97">
        <f>I27/'סכום נכסי הקרן'!$C$42</f>
        <v>1.8520735703269663E-5</v>
      </c>
    </row>
    <row r="28" spans="2:51" s="141" customFormat="1">
      <c r="B28" s="89" t="s">
        <v>1387</v>
      </c>
      <c r="C28" s="86" t="s">
        <v>1403</v>
      </c>
      <c r="D28" s="99" t="s">
        <v>1389</v>
      </c>
      <c r="E28" s="99" t="s">
        <v>169</v>
      </c>
      <c r="F28" s="114">
        <v>43454</v>
      </c>
      <c r="G28" s="96">
        <v>131180</v>
      </c>
      <c r="H28" s="98">
        <v>-0.16600000000000001</v>
      </c>
      <c r="I28" s="96">
        <v>-0.21771000000000001</v>
      </c>
      <c r="J28" s="97">
        <v>1.4515624782267295E-3</v>
      </c>
      <c r="K28" s="97">
        <f>I28/'סכום נכסי הקרן'!$C$42</f>
        <v>-8.5123910022775687E-6</v>
      </c>
    </row>
    <row r="29" spans="2:51" s="141" customFormat="1">
      <c r="B29" s="89" t="s">
        <v>1387</v>
      </c>
      <c r="C29" s="86" t="s">
        <v>1404</v>
      </c>
      <c r="D29" s="99" t="s">
        <v>1389</v>
      </c>
      <c r="E29" s="99" t="s">
        <v>169</v>
      </c>
      <c r="F29" s="114">
        <v>43460</v>
      </c>
      <c r="G29" s="96">
        <v>48825.4</v>
      </c>
      <c r="H29" s="98">
        <v>0.56940000000000002</v>
      </c>
      <c r="I29" s="96">
        <v>0.27800000000000002</v>
      </c>
      <c r="J29" s="97">
        <v>-1.8535408063342558E-3</v>
      </c>
      <c r="K29" s="97">
        <f>I29/'סכום נכסי הקרן'!$C$42</f>
        <v>1.0869710617946647E-5</v>
      </c>
    </row>
    <row r="30" spans="2:51" s="141" customFormat="1">
      <c r="B30" s="89" t="s">
        <v>1387</v>
      </c>
      <c r="C30" s="86" t="s">
        <v>1405</v>
      </c>
      <c r="D30" s="99" t="s">
        <v>1389</v>
      </c>
      <c r="E30" s="99" t="s">
        <v>169</v>
      </c>
      <c r="F30" s="114">
        <v>43465</v>
      </c>
      <c r="G30" s="96">
        <v>37366</v>
      </c>
      <c r="H30" s="98">
        <v>5.8700000000000002E-2</v>
      </c>
      <c r="I30" s="96">
        <v>2.1920000000000002E-2</v>
      </c>
      <c r="J30" s="97">
        <v>-1.4614969235556433E-4</v>
      </c>
      <c r="K30" s="97">
        <f>I30/'סכום נכסי הקרן'!$C$42</f>
        <v>8.5706495232154847E-7</v>
      </c>
    </row>
    <row r="31" spans="2:51" s="141" customFormat="1">
      <c r="B31" s="85"/>
      <c r="C31" s="86"/>
      <c r="D31" s="86"/>
      <c r="E31" s="86"/>
      <c r="F31" s="86"/>
      <c r="G31" s="96"/>
      <c r="H31" s="98"/>
      <c r="I31" s="86"/>
      <c r="J31" s="97"/>
      <c r="K31" s="86"/>
    </row>
    <row r="32" spans="2:51" s="141" customFormat="1">
      <c r="B32" s="104" t="s">
        <v>234</v>
      </c>
      <c r="C32" s="84"/>
      <c r="D32" s="84"/>
      <c r="E32" s="84"/>
      <c r="F32" s="84"/>
      <c r="G32" s="93"/>
      <c r="H32" s="95"/>
      <c r="I32" s="93">
        <v>2.6073999999999997</v>
      </c>
      <c r="J32" s="94">
        <v>-1.7384612584301934E-2</v>
      </c>
      <c r="K32" s="94">
        <f>I32/'סכום נכסי הקרן'!$C$42</f>
        <v>1.0194850167350388E-4</v>
      </c>
    </row>
    <row r="33" spans="2:11" s="141" customFormat="1">
      <c r="B33" s="89" t="s">
        <v>1406</v>
      </c>
      <c r="C33" s="86" t="s">
        <v>1407</v>
      </c>
      <c r="D33" s="99" t="s">
        <v>1389</v>
      </c>
      <c r="E33" s="99" t="s">
        <v>171</v>
      </c>
      <c r="F33" s="114">
        <v>43306</v>
      </c>
      <c r="G33" s="96">
        <v>140752.35</v>
      </c>
      <c r="H33" s="98">
        <v>3.2675000000000001</v>
      </c>
      <c r="I33" s="96">
        <v>4.5991400000000002</v>
      </c>
      <c r="J33" s="97">
        <v>-3.0664365698000462E-2</v>
      </c>
      <c r="K33" s="97">
        <f>I33/'סכום נכסי הקרן'!$C$42</f>
        <v>1.7982489529288898E-4</v>
      </c>
    </row>
    <row r="34" spans="2:11" s="141" customFormat="1">
      <c r="B34" s="89" t="s">
        <v>1406</v>
      </c>
      <c r="C34" s="86" t="s">
        <v>1408</v>
      </c>
      <c r="D34" s="99" t="s">
        <v>1389</v>
      </c>
      <c r="E34" s="99" t="s">
        <v>171</v>
      </c>
      <c r="F34" s="114">
        <v>43307</v>
      </c>
      <c r="G34" s="96">
        <v>124456.4</v>
      </c>
      <c r="H34" s="98">
        <v>-3.4085999999999999</v>
      </c>
      <c r="I34" s="96">
        <v>-4.2422599999999999</v>
      </c>
      <c r="J34" s="97">
        <v>2.8284899356401289E-2</v>
      </c>
      <c r="K34" s="97">
        <f>I34/'סכום נכסי הקרן'!$C$42</f>
        <v>-1.6587100203629615E-4</v>
      </c>
    </row>
    <row r="35" spans="2:11" s="141" customFormat="1">
      <c r="B35" s="89" t="s">
        <v>1406</v>
      </c>
      <c r="C35" s="86" t="s">
        <v>1409</v>
      </c>
      <c r="D35" s="99" t="s">
        <v>1389</v>
      </c>
      <c r="E35" s="99" t="s">
        <v>171</v>
      </c>
      <c r="F35" s="114">
        <v>43346</v>
      </c>
      <c r="G35" s="96">
        <v>74857.38</v>
      </c>
      <c r="H35" s="98">
        <v>2.3079000000000001</v>
      </c>
      <c r="I35" s="96">
        <v>1.7276099999999999</v>
      </c>
      <c r="J35" s="97">
        <v>-1.1518689325291809E-2</v>
      </c>
      <c r="K35" s="97">
        <f>I35/'סכום נכסי הקרן'!$C$42</f>
        <v>6.7548995541981302E-5</v>
      </c>
    </row>
    <row r="36" spans="2:11" s="141" customFormat="1">
      <c r="B36" s="89" t="s">
        <v>1406</v>
      </c>
      <c r="C36" s="86" t="s">
        <v>1410</v>
      </c>
      <c r="D36" s="99" t="s">
        <v>1389</v>
      </c>
      <c r="E36" s="99" t="s">
        <v>171</v>
      </c>
      <c r="F36" s="114">
        <v>43390</v>
      </c>
      <c r="G36" s="96">
        <v>7857.46</v>
      </c>
      <c r="H36" s="98">
        <v>1.4564999999999999</v>
      </c>
      <c r="I36" s="96">
        <v>0.11444</v>
      </c>
      <c r="J36" s="97">
        <v>-7.6301874056436045E-4</v>
      </c>
      <c r="K36" s="97">
        <f>I36/'סכום נכסי הקרן'!$C$42</f>
        <v>4.4745672054597625E-6</v>
      </c>
    </row>
    <row r="37" spans="2:11" s="141" customFormat="1">
      <c r="B37" s="89" t="s">
        <v>1406</v>
      </c>
      <c r="C37" s="86" t="s">
        <v>1411</v>
      </c>
      <c r="D37" s="99" t="s">
        <v>1389</v>
      </c>
      <c r="E37" s="99" t="s">
        <v>171</v>
      </c>
      <c r="F37" s="114">
        <v>43388</v>
      </c>
      <c r="G37" s="96">
        <v>18416.099999999999</v>
      </c>
      <c r="H37" s="98">
        <v>1.8945000000000001</v>
      </c>
      <c r="I37" s="96">
        <v>0.34889999999999999</v>
      </c>
      <c r="J37" s="97">
        <v>-2.3262603860792147E-3</v>
      </c>
      <c r="K37" s="97">
        <f>I37/'סכום נכסי הקרן'!$C$42</f>
        <v>1.3641877822307857E-5</v>
      </c>
    </row>
    <row r="38" spans="2:11" s="141" customFormat="1">
      <c r="B38" s="89" t="s">
        <v>1406</v>
      </c>
      <c r="C38" s="86" t="s">
        <v>1412</v>
      </c>
      <c r="D38" s="99" t="s">
        <v>1389</v>
      </c>
      <c r="E38" s="99" t="s">
        <v>171</v>
      </c>
      <c r="F38" s="114">
        <v>43438</v>
      </c>
      <c r="G38" s="96">
        <v>34332.800000000003</v>
      </c>
      <c r="H38" s="98">
        <v>0.17349999999999999</v>
      </c>
      <c r="I38" s="96">
        <v>5.9569999999999998E-2</v>
      </c>
      <c r="J38" s="97">
        <v>-3.9717779076737982E-4</v>
      </c>
      <c r="K38" s="97">
        <f>I38/'סכום נכסי הקרן'!$C$42</f>
        <v>2.3291678471621641E-6</v>
      </c>
    </row>
    <row r="39" spans="2:11" s="141" customFormat="1">
      <c r="B39" s="85"/>
      <c r="C39" s="86"/>
      <c r="D39" s="86"/>
      <c r="E39" s="86"/>
      <c r="F39" s="86"/>
      <c r="G39" s="96"/>
      <c r="H39" s="98"/>
      <c r="I39" s="86"/>
      <c r="J39" s="97"/>
      <c r="K39" s="86"/>
    </row>
    <row r="40" spans="2:11" s="141" customFormat="1">
      <c r="B40" s="104" t="s">
        <v>233</v>
      </c>
      <c r="C40" s="84"/>
      <c r="D40" s="84"/>
      <c r="E40" s="84"/>
      <c r="F40" s="84"/>
      <c r="G40" s="93"/>
      <c r="H40" s="95"/>
      <c r="I40" s="93">
        <v>-0.35569000000000001</v>
      </c>
      <c r="J40" s="94">
        <v>2.3715321201619832E-3</v>
      </c>
      <c r="K40" s="94">
        <f>I40/'סכום נכסי הקרן'!$C$42</f>
        <v>-1.3907364639199432E-5</v>
      </c>
    </row>
    <row r="41" spans="2:11" s="141" customFormat="1">
      <c r="B41" s="89" t="s">
        <v>1454</v>
      </c>
      <c r="C41" s="86" t="s">
        <v>1413</v>
      </c>
      <c r="D41" s="99" t="s">
        <v>1389</v>
      </c>
      <c r="E41" s="99" t="s">
        <v>170</v>
      </c>
      <c r="F41" s="114">
        <v>43108</v>
      </c>
      <c r="G41" s="96">
        <v>16.43</v>
      </c>
      <c r="H41" s="98">
        <v>991.34950000000003</v>
      </c>
      <c r="I41" s="96">
        <v>-0.35569000000000001</v>
      </c>
      <c r="J41" s="97">
        <v>2.3715321201619832E-3</v>
      </c>
      <c r="K41" s="97">
        <f>I41/'סכום נכסי הקרן'!$C$42</f>
        <v>-1.3907364639199432E-5</v>
      </c>
    </row>
    <row r="42" spans="2:11" s="141" customFormat="1">
      <c r="B42" s="148"/>
    </row>
    <row r="43" spans="2:11" s="141" customFormat="1">
      <c r="B43" s="144"/>
    </row>
    <row r="44" spans="2:11" s="141" customFormat="1">
      <c r="B44" s="144"/>
    </row>
    <row r="45" spans="2:11" s="141" customFormat="1">
      <c r="B45" s="144"/>
    </row>
    <row r="46" spans="2:11" s="141" customFormat="1">
      <c r="B46" s="145" t="s">
        <v>254</v>
      </c>
    </row>
    <row r="47" spans="2:11" s="141" customFormat="1">
      <c r="B47" s="145" t="s">
        <v>119</v>
      </c>
    </row>
    <row r="48" spans="2:11" s="141" customFormat="1">
      <c r="B48" s="145" t="s">
        <v>237</v>
      </c>
    </row>
    <row r="49" spans="2:2" s="141" customFormat="1">
      <c r="B49" s="145" t="s">
        <v>245</v>
      </c>
    </row>
    <row r="50" spans="2:2" s="141" customFormat="1">
      <c r="B50" s="144"/>
    </row>
    <row r="51" spans="2:2" s="141" customFormat="1">
      <c r="B51" s="144"/>
    </row>
    <row r="52" spans="2:2" s="141" customFormat="1">
      <c r="B52" s="144"/>
    </row>
    <row r="53" spans="2:2" s="141" customFormat="1">
      <c r="B53" s="144"/>
    </row>
    <row r="54" spans="2:2" s="141" customFormat="1">
      <c r="B54" s="144"/>
    </row>
    <row r="55" spans="2:2" s="141" customFormat="1">
      <c r="B55" s="144"/>
    </row>
    <row r="56" spans="2:2" s="141" customFormat="1">
      <c r="B56" s="144"/>
    </row>
    <row r="57" spans="2:2" s="141" customFormat="1">
      <c r="B57" s="144"/>
    </row>
    <row r="58" spans="2:2" s="141" customFormat="1">
      <c r="B58" s="144"/>
    </row>
    <row r="59" spans="2:2" s="141" customFormat="1">
      <c r="B59" s="144"/>
    </row>
    <row r="60" spans="2:2" s="141" customFormat="1">
      <c r="B60" s="144"/>
    </row>
    <row r="61" spans="2:2" s="141" customFormat="1">
      <c r="B61" s="144"/>
    </row>
    <row r="62" spans="2:2" s="141" customFormat="1">
      <c r="B62" s="144"/>
    </row>
    <row r="63" spans="2:2" s="141" customFormat="1">
      <c r="B63" s="144"/>
    </row>
    <row r="64" spans="2:2" s="141" customFormat="1">
      <c r="B64" s="144"/>
    </row>
    <row r="65" spans="2:2" s="141" customFormat="1">
      <c r="B65" s="144"/>
    </row>
    <row r="66" spans="2:2" s="141" customFormat="1">
      <c r="B66" s="144"/>
    </row>
    <row r="67" spans="2:2" s="141" customFormat="1">
      <c r="B67" s="144"/>
    </row>
    <row r="68" spans="2:2" s="141" customFormat="1">
      <c r="B68" s="144"/>
    </row>
    <row r="69" spans="2:2" s="141" customFormat="1">
      <c r="B69" s="144"/>
    </row>
    <row r="70" spans="2:2" s="141" customFormat="1">
      <c r="B70" s="144"/>
    </row>
    <row r="71" spans="2:2" s="141" customFormat="1">
      <c r="B71" s="144"/>
    </row>
    <row r="72" spans="2:2" s="141" customFormat="1">
      <c r="B72" s="144"/>
    </row>
    <row r="73" spans="2:2" s="141" customFormat="1">
      <c r="B73" s="144"/>
    </row>
    <row r="74" spans="2:2" s="141" customFormat="1">
      <c r="B74" s="144"/>
    </row>
    <row r="75" spans="2:2" s="141" customFormat="1">
      <c r="B75" s="144"/>
    </row>
    <row r="76" spans="2:2" s="141" customFormat="1">
      <c r="B76" s="144"/>
    </row>
    <row r="77" spans="2:2" s="141" customFormat="1">
      <c r="B77" s="144"/>
    </row>
    <row r="78" spans="2:2" s="141" customFormat="1">
      <c r="B78" s="144"/>
    </row>
    <row r="79" spans="2:2" s="141" customFormat="1">
      <c r="B79" s="144"/>
    </row>
    <row r="80" spans="2:2" s="141" customFormat="1">
      <c r="B80" s="144"/>
    </row>
    <row r="81" spans="2:2" s="141" customFormat="1">
      <c r="B81" s="144"/>
    </row>
    <row r="82" spans="2:2" s="141" customFormat="1">
      <c r="B82" s="144"/>
    </row>
    <row r="83" spans="2:2" s="141" customFormat="1">
      <c r="B83" s="144"/>
    </row>
    <row r="84" spans="2:2" s="141" customFormat="1">
      <c r="B84" s="144"/>
    </row>
    <row r="85" spans="2:2" s="141" customFormat="1">
      <c r="B85" s="144"/>
    </row>
    <row r="86" spans="2:2" s="141" customFormat="1">
      <c r="B86" s="144"/>
    </row>
    <row r="87" spans="2:2" s="141" customFormat="1">
      <c r="B87" s="144"/>
    </row>
    <row r="88" spans="2:2" s="141" customFormat="1">
      <c r="B88" s="144"/>
    </row>
    <row r="89" spans="2:2" s="141" customFormat="1">
      <c r="B89" s="144"/>
    </row>
    <row r="90" spans="2:2" s="141" customFormat="1">
      <c r="B90" s="144"/>
    </row>
    <row r="91" spans="2:2" s="141" customFormat="1">
      <c r="B91" s="144"/>
    </row>
    <row r="92" spans="2:2" s="141" customFormat="1">
      <c r="B92" s="144"/>
    </row>
    <row r="93" spans="2:2" s="141" customFormat="1">
      <c r="B93" s="144"/>
    </row>
    <row r="94" spans="2:2" s="141" customFormat="1">
      <c r="B94" s="144"/>
    </row>
    <row r="95" spans="2:2" s="141" customFormat="1">
      <c r="B95" s="144"/>
    </row>
    <row r="96" spans="2:2" s="141" customFormat="1">
      <c r="B96" s="144"/>
    </row>
    <row r="97" spans="2:2" s="141" customFormat="1">
      <c r="B97" s="144"/>
    </row>
    <row r="98" spans="2:2" s="141" customFormat="1">
      <c r="B98" s="144"/>
    </row>
    <row r="99" spans="2:2" s="141" customFormat="1">
      <c r="B99" s="144"/>
    </row>
    <row r="100" spans="2:2" s="141" customFormat="1">
      <c r="B100" s="144"/>
    </row>
    <row r="101" spans="2:2" s="141" customFormat="1">
      <c r="B101" s="144"/>
    </row>
    <row r="102" spans="2:2" s="141" customFormat="1">
      <c r="B102" s="144"/>
    </row>
    <row r="103" spans="2:2" s="141" customFormat="1">
      <c r="B103" s="144"/>
    </row>
    <row r="104" spans="2:2" s="141" customFormat="1">
      <c r="B104" s="144"/>
    </row>
    <row r="105" spans="2:2" s="141" customFormat="1">
      <c r="B105" s="144"/>
    </row>
    <row r="106" spans="2:2" s="141" customFormat="1">
      <c r="B106" s="144"/>
    </row>
    <row r="107" spans="2:2" s="141" customFormat="1">
      <c r="B107" s="144"/>
    </row>
    <row r="108" spans="2:2" s="141" customFormat="1">
      <c r="B108" s="144"/>
    </row>
    <row r="109" spans="2:2" s="141" customFormat="1">
      <c r="B109" s="144"/>
    </row>
    <row r="110" spans="2:2" s="141" customFormat="1">
      <c r="B110" s="144"/>
    </row>
    <row r="111" spans="2:2" s="141" customFormat="1">
      <c r="B111" s="144"/>
    </row>
    <row r="112" spans="2:2" s="141" customFormat="1">
      <c r="B112" s="144"/>
    </row>
    <row r="113" spans="2:2" s="141" customFormat="1">
      <c r="B113" s="144"/>
    </row>
    <row r="114" spans="2:2" s="141" customFormat="1">
      <c r="B114" s="144"/>
    </row>
    <row r="115" spans="2:2" s="141" customFormat="1">
      <c r="B115" s="144"/>
    </row>
    <row r="116" spans="2:2" s="141" customFormat="1">
      <c r="B116" s="144"/>
    </row>
    <row r="117" spans="2:2" s="141" customFormat="1">
      <c r="B117" s="144"/>
    </row>
    <row r="118" spans="2:2" s="141" customFormat="1">
      <c r="B118" s="144"/>
    </row>
    <row r="119" spans="2:2" s="141" customFormat="1">
      <c r="B119" s="144"/>
    </row>
    <row r="120" spans="2:2" s="141" customFormat="1">
      <c r="B120" s="144"/>
    </row>
    <row r="121" spans="2:2" s="141" customFormat="1">
      <c r="B121" s="144"/>
    </row>
    <row r="122" spans="2:2" s="141" customFormat="1">
      <c r="B122" s="144"/>
    </row>
    <row r="123" spans="2:2" s="141" customFormat="1">
      <c r="B123" s="144"/>
    </row>
    <row r="124" spans="2:2" s="141" customFormat="1">
      <c r="B124" s="144"/>
    </row>
    <row r="125" spans="2:2" s="141" customFormat="1">
      <c r="B125" s="144"/>
    </row>
    <row r="126" spans="2:2" s="141" customFormat="1">
      <c r="B126" s="144"/>
    </row>
    <row r="127" spans="2:2" s="141" customFormat="1">
      <c r="B127" s="144"/>
    </row>
    <row r="128" spans="2:2" s="141" customFormat="1">
      <c r="B128" s="144"/>
    </row>
    <row r="129" spans="2:2" s="141" customFormat="1">
      <c r="B129" s="144"/>
    </row>
    <row r="130" spans="2:2" s="141" customFormat="1">
      <c r="B130" s="144"/>
    </row>
    <row r="131" spans="2:2" s="141" customFormat="1">
      <c r="B131" s="144"/>
    </row>
    <row r="132" spans="2:2" s="141" customFormat="1">
      <c r="B132" s="144"/>
    </row>
    <row r="133" spans="2:2" s="141" customFormat="1">
      <c r="B133" s="144"/>
    </row>
    <row r="134" spans="2:2" s="141" customFormat="1">
      <c r="B134" s="144"/>
    </row>
    <row r="135" spans="2:2" s="141" customFormat="1">
      <c r="B135" s="144"/>
    </row>
    <row r="136" spans="2:2" s="141" customFormat="1">
      <c r="B136" s="144"/>
    </row>
    <row r="137" spans="2:2" s="141" customFormat="1">
      <c r="B137" s="144"/>
    </row>
    <row r="138" spans="2:2" s="141" customFormat="1">
      <c r="B138" s="144"/>
    </row>
    <row r="139" spans="2:2" s="141" customFormat="1">
      <c r="B139" s="144"/>
    </row>
    <row r="140" spans="2:2" s="141" customFormat="1">
      <c r="B140" s="144"/>
    </row>
    <row r="141" spans="2:2" s="141" customFormat="1">
      <c r="B141" s="144"/>
    </row>
    <row r="142" spans="2:2" s="141" customFormat="1">
      <c r="B142" s="144"/>
    </row>
    <row r="143" spans="2:2" s="141" customFormat="1">
      <c r="B143" s="144"/>
    </row>
    <row r="144" spans="2:2" s="141" customFormat="1">
      <c r="B144" s="144"/>
    </row>
    <row r="145" spans="2:4" s="141" customFormat="1">
      <c r="B145" s="144"/>
    </row>
    <row r="146" spans="2:4" s="141" customFormat="1">
      <c r="B146" s="144"/>
    </row>
    <row r="147" spans="2:4" s="141" customFormat="1">
      <c r="B147" s="144"/>
    </row>
    <row r="148" spans="2:4" s="141" customFormat="1">
      <c r="B148" s="144"/>
    </row>
    <row r="149" spans="2:4" s="141" customFormat="1">
      <c r="B149" s="144"/>
    </row>
    <row r="150" spans="2:4" s="141" customFormat="1">
      <c r="B150" s="144"/>
    </row>
    <row r="151" spans="2:4" s="141" customFormat="1">
      <c r="B151" s="144"/>
    </row>
    <row r="152" spans="2:4" s="141" customFormat="1">
      <c r="B152" s="144"/>
    </row>
    <row r="153" spans="2:4">
      <c r="C153" s="1"/>
      <c r="D153" s="1"/>
    </row>
    <row r="154" spans="2:4">
      <c r="C154" s="1"/>
      <c r="D154" s="1"/>
    </row>
    <row r="155" spans="2:4">
      <c r="C155" s="1"/>
      <c r="D155" s="1"/>
    </row>
    <row r="156" spans="2:4">
      <c r="C156" s="1"/>
      <c r="D156" s="1"/>
    </row>
    <row r="157" spans="2:4">
      <c r="C157" s="1"/>
      <c r="D157" s="1"/>
    </row>
    <row r="158" spans="2:4">
      <c r="C158" s="1"/>
      <c r="D158" s="1"/>
    </row>
    <row r="159" spans="2:4">
      <c r="C159" s="1"/>
      <c r="D159" s="1"/>
    </row>
    <row r="160" spans="2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</sheetData>
  <sheetProtection sheet="1" objects="1" scenarios="1"/>
  <mergeCells count="2">
    <mergeCell ref="B6:K6"/>
    <mergeCell ref="B7:K7"/>
  </mergeCells>
  <phoneticPr fontId="3" type="noConversion"/>
  <dataValidations count="1">
    <dataValidation allowBlank="1" showInputMessage="1" showErrorMessage="1" sqref="D43:XFD1048576 A1:B1048576 AH39:XFD42 D1:XFD38 C5:C1048576 D39:AF42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B1:BZ56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6.2851562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7" style="1" bestFit="1" customWidth="1"/>
    <col min="13" max="13" width="6.42578125" style="1" bestFit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58" t="s">
        <v>185</v>
      </c>
      <c r="C1" s="80" t="s" vm="1">
        <v>255</v>
      </c>
    </row>
    <row r="2" spans="2:78">
      <c r="B2" s="58" t="s">
        <v>184</v>
      </c>
      <c r="C2" s="80" t="s">
        <v>256</v>
      </c>
    </row>
    <row r="3" spans="2:78">
      <c r="B3" s="58" t="s">
        <v>186</v>
      </c>
      <c r="C3" s="80" t="s">
        <v>257</v>
      </c>
    </row>
    <row r="4" spans="2:78">
      <c r="B4" s="58" t="s">
        <v>187</v>
      </c>
      <c r="C4" s="80">
        <v>9455</v>
      </c>
    </row>
    <row r="6" spans="2:78" ht="26.25" customHeight="1">
      <c r="B6" s="167" t="s">
        <v>216</v>
      </c>
      <c r="C6" s="168"/>
      <c r="D6" s="168"/>
      <c r="E6" s="168"/>
      <c r="F6" s="168"/>
      <c r="G6" s="168"/>
      <c r="H6" s="168"/>
      <c r="I6" s="168"/>
      <c r="J6" s="168"/>
      <c r="K6" s="168"/>
      <c r="L6" s="168"/>
      <c r="M6" s="168"/>
      <c r="N6" s="168"/>
      <c r="O6" s="168"/>
      <c r="P6" s="168"/>
      <c r="Q6" s="169"/>
    </row>
    <row r="7" spans="2:78" ht="26.25" customHeight="1">
      <c r="B7" s="167" t="s">
        <v>106</v>
      </c>
      <c r="C7" s="168"/>
      <c r="D7" s="168"/>
      <c r="E7" s="168"/>
      <c r="F7" s="168"/>
      <c r="G7" s="168"/>
      <c r="H7" s="168"/>
      <c r="I7" s="168"/>
      <c r="J7" s="168"/>
      <c r="K7" s="168"/>
      <c r="L7" s="168"/>
      <c r="M7" s="168"/>
      <c r="N7" s="168"/>
      <c r="O7" s="168"/>
      <c r="P7" s="168"/>
      <c r="Q7" s="169"/>
    </row>
    <row r="8" spans="2:78" s="3" customFormat="1" ht="47.25">
      <c r="B8" s="23" t="s">
        <v>123</v>
      </c>
      <c r="C8" s="31" t="s">
        <v>45</v>
      </c>
      <c r="D8" s="31" t="s">
        <v>52</v>
      </c>
      <c r="E8" s="31" t="s">
        <v>15</v>
      </c>
      <c r="F8" s="31" t="s">
        <v>68</v>
      </c>
      <c r="G8" s="31" t="s">
        <v>108</v>
      </c>
      <c r="H8" s="31" t="s">
        <v>18</v>
      </c>
      <c r="I8" s="31" t="s">
        <v>107</v>
      </c>
      <c r="J8" s="31" t="s">
        <v>17</v>
      </c>
      <c r="K8" s="31" t="s">
        <v>19</v>
      </c>
      <c r="L8" s="31" t="s">
        <v>239</v>
      </c>
      <c r="M8" s="31" t="s">
        <v>238</v>
      </c>
      <c r="N8" s="31" t="s">
        <v>116</v>
      </c>
      <c r="O8" s="31" t="s">
        <v>61</v>
      </c>
      <c r="P8" s="31" t="s">
        <v>188</v>
      </c>
      <c r="Q8" s="32" t="s">
        <v>190</v>
      </c>
      <c r="R8" s="1"/>
      <c r="S8" s="1"/>
      <c r="T8" s="1"/>
      <c r="U8" s="1"/>
      <c r="V8" s="1"/>
    </row>
    <row r="9" spans="2:78" s="3" customFormat="1" ht="18.75" customHeight="1">
      <c r="B9" s="16"/>
      <c r="C9" s="17"/>
      <c r="D9" s="17"/>
      <c r="E9" s="17"/>
      <c r="F9" s="17"/>
      <c r="G9" s="17" t="s">
        <v>22</v>
      </c>
      <c r="H9" s="17" t="s">
        <v>21</v>
      </c>
      <c r="I9" s="17"/>
      <c r="J9" s="17" t="s">
        <v>20</v>
      </c>
      <c r="K9" s="17" t="s">
        <v>20</v>
      </c>
      <c r="L9" s="17" t="s">
        <v>246</v>
      </c>
      <c r="M9" s="17"/>
      <c r="N9" s="17" t="s">
        <v>242</v>
      </c>
      <c r="O9" s="17" t="s">
        <v>20</v>
      </c>
      <c r="P9" s="33" t="s">
        <v>20</v>
      </c>
      <c r="Q9" s="18" t="s">
        <v>20</v>
      </c>
      <c r="R9" s="1"/>
      <c r="S9" s="1"/>
      <c r="T9" s="1"/>
      <c r="U9" s="1"/>
      <c r="V9" s="1"/>
    </row>
    <row r="10" spans="2:7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1" t="s">
        <v>14</v>
      </c>
      <c r="Q10" s="21" t="s">
        <v>120</v>
      </c>
      <c r="R10" s="1"/>
      <c r="S10" s="1"/>
      <c r="T10" s="1"/>
      <c r="U10" s="1"/>
      <c r="V10" s="1"/>
    </row>
    <row r="11" spans="2:78" s="4" customFormat="1" ht="18" customHeight="1"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/>
      <c r="Q11" s="103"/>
      <c r="R11" s="1"/>
      <c r="S11" s="1"/>
      <c r="T11" s="1"/>
      <c r="U11" s="1"/>
      <c r="V11" s="1"/>
      <c r="BZ11" s="1"/>
    </row>
    <row r="12" spans="2:78" ht="18" customHeight="1">
      <c r="B12" s="101" t="s">
        <v>254</v>
      </c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/>
      <c r="Q12" s="103"/>
    </row>
    <row r="13" spans="2:78">
      <c r="B13" s="101" t="s">
        <v>119</v>
      </c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  <c r="Q13" s="103"/>
    </row>
    <row r="14" spans="2:78">
      <c r="B14" s="101" t="s">
        <v>237</v>
      </c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P14" s="103"/>
      <c r="Q14" s="103"/>
    </row>
    <row r="15" spans="2:78">
      <c r="B15" s="101" t="s">
        <v>245</v>
      </c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  <c r="P15" s="103"/>
      <c r="Q15" s="103"/>
    </row>
    <row r="16" spans="2:78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P16" s="103"/>
      <c r="Q16" s="103"/>
    </row>
    <row r="17" spans="2:17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  <c r="P17" s="103"/>
      <c r="Q17" s="103"/>
    </row>
    <row r="18" spans="2:17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  <c r="P18" s="103"/>
      <c r="Q18" s="103"/>
    </row>
    <row r="19" spans="2:17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  <c r="P19" s="103"/>
      <c r="Q19" s="103"/>
    </row>
    <row r="20" spans="2:17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  <c r="P20" s="103"/>
      <c r="Q20" s="103"/>
    </row>
    <row r="21" spans="2:17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P21" s="103"/>
      <c r="Q21" s="103"/>
    </row>
    <row r="22" spans="2:17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  <c r="Q22" s="103"/>
    </row>
    <row r="23" spans="2:17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  <c r="Q23" s="103"/>
    </row>
    <row r="24" spans="2:17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  <c r="Q24" s="103"/>
    </row>
    <row r="25" spans="2:17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  <c r="Q25" s="103"/>
    </row>
    <row r="26" spans="2:17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  <c r="Q26" s="103"/>
    </row>
    <row r="27" spans="2:17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  <c r="Q27" s="103"/>
    </row>
    <row r="28" spans="2:17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  <c r="Q28" s="103"/>
    </row>
    <row r="29" spans="2:17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  <c r="Q29" s="103"/>
    </row>
    <row r="30" spans="2:17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  <c r="Q30" s="103"/>
    </row>
    <row r="31" spans="2:17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  <c r="P31" s="103"/>
      <c r="Q31" s="103"/>
    </row>
    <row r="32" spans="2:17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  <c r="P32" s="103"/>
      <c r="Q32" s="103"/>
    </row>
    <row r="33" spans="2:17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  <c r="Q33" s="103"/>
    </row>
    <row r="34" spans="2:17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  <c r="P34" s="103"/>
      <c r="Q34" s="103"/>
    </row>
    <row r="35" spans="2:17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03"/>
      <c r="Q35" s="103"/>
    </row>
    <row r="36" spans="2:17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3"/>
      <c r="Q36" s="103"/>
    </row>
    <row r="37" spans="2:17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  <c r="Q37" s="103"/>
    </row>
    <row r="38" spans="2:17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  <c r="Q38" s="103"/>
    </row>
    <row r="39" spans="2:17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</row>
    <row r="40" spans="2:17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  <c r="Q40" s="103"/>
    </row>
    <row r="41" spans="2:17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  <c r="Q41" s="103"/>
    </row>
    <row r="42" spans="2:17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  <c r="Q42" s="103"/>
    </row>
    <row r="43" spans="2:17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  <c r="Q43" s="103"/>
    </row>
    <row r="44" spans="2:17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  <c r="Q44" s="103"/>
    </row>
    <row r="45" spans="2:17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  <c r="P45" s="103"/>
      <c r="Q45" s="103"/>
    </row>
    <row r="46" spans="2:17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  <c r="P46" s="103"/>
      <c r="Q46" s="103"/>
    </row>
    <row r="47" spans="2:17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  <c r="Q47" s="103"/>
    </row>
    <row r="48" spans="2:17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  <c r="Q48" s="103"/>
    </row>
    <row r="49" spans="2:17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</row>
    <row r="50" spans="2:17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  <c r="P50" s="103"/>
      <c r="Q50" s="103"/>
    </row>
    <row r="51" spans="2:17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  <c r="P51" s="103"/>
      <c r="Q51" s="103"/>
    </row>
    <row r="52" spans="2:17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  <c r="Q52" s="103"/>
    </row>
    <row r="53" spans="2:17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  <c r="P53" s="103"/>
      <c r="Q53" s="103"/>
    </row>
    <row r="54" spans="2:17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3"/>
      <c r="Q54" s="103"/>
    </row>
    <row r="55" spans="2:17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  <c r="Q55" s="103"/>
    </row>
    <row r="56" spans="2:17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  <c r="Q56" s="103"/>
    </row>
    <row r="57" spans="2:17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  <c r="Q57" s="103"/>
    </row>
    <row r="58" spans="2:17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  <c r="Q58" s="103"/>
    </row>
    <row r="59" spans="2:17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  <c r="Q59" s="103"/>
    </row>
    <row r="60" spans="2:17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  <c r="P60" s="103"/>
      <c r="Q60" s="103"/>
    </row>
    <row r="61" spans="2:17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  <c r="P61" s="103"/>
      <c r="Q61" s="103"/>
    </row>
    <row r="62" spans="2:17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  <c r="P62" s="103"/>
      <c r="Q62" s="103"/>
    </row>
    <row r="63" spans="2:17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  <c r="P63" s="103"/>
      <c r="Q63" s="103"/>
    </row>
    <row r="64" spans="2:17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  <c r="P64" s="103"/>
      <c r="Q64" s="103"/>
    </row>
    <row r="65" spans="2:17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  <c r="P65" s="103"/>
      <c r="Q65" s="103"/>
    </row>
    <row r="66" spans="2:17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  <c r="P66" s="103"/>
      <c r="Q66" s="103"/>
    </row>
    <row r="67" spans="2:17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  <c r="P67" s="103"/>
      <c r="Q67" s="103"/>
    </row>
    <row r="68" spans="2:17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  <c r="P68" s="103"/>
      <c r="Q68" s="103"/>
    </row>
    <row r="69" spans="2:17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  <c r="P69" s="103"/>
      <c r="Q69" s="103"/>
    </row>
    <row r="70" spans="2:17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  <c r="P70" s="103"/>
      <c r="Q70" s="103"/>
    </row>
    <row r="71" spans="2:17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  <c r="P71" s="103"/>
      <c r="Q71" s="103"/>
    </row>
    <row r="72" spans="2:17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  <c r="P72" s="103"/>
      <c r="Q72" s="103"/>
    </row>
    <row r="73" spans="2:17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  <c r="Q73" s="103"/>
    </row>
    <row r="74" spans="2:17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  <c r="P74" s="103"/>
      <c r="Q74" s="103"/>
    </row>
    <row r="75" spans="2:17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  <c r="P75" s="103"/>
      <c r="Q75" s="103"/>
    </row>
    <row r="76" spans="2:17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  <c r="P76" s="103"/>
      <c r="Q76" s="103"/>
    </row>
    <row r="77" spans="2:17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  <c r="P77" s="103"/>
      <c r="Q77" s="103"/>
    </row>
    <row r="78" spans="2:17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  <c r="P78" s="103"/>
      <c r="Q78" s="103"/>
    </row>
    <row r="79" spans="2:17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  <c r="P79" s="103"/>
      <c r="Q79" s="103"/>
    </row>
    <row r="80" spans="2:17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  <c r="P80" s="103"/>
      <c r="Q80" s="103"/>
    </row>
    <row r="81" spans="2:17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  <c r="P81" s="103"/>
      <c r="Q81" s="103"/>
    </row>
    <row r="82" spans="2:17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  <c r="P82" s="103"/>
      <c r="Q82" s="103"/>
    </row>
    <row r="83" spans="2:17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  <c r="P83" s="103"/>
      <c r="Q83" s="103"/>
    </row>
    <row r="84" spans="2:17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  <c r="P84" s="103"/>
      <c r="Q84" s="103"/>
    </row>
    <row r="85" spans="2:17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  <c r="P85" s="103"/>
      <c r="Q85" s="103"/>
    </row>
    <row r="86" spans="2:17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  <c r="P86" s="103"/>
      <c r="Q86" s="103"/>
    </row>
    <row r="87" spans="2:17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  <c r="P87" s="103"/>
      <c r="Q87" s="103"/>
    </row>
    <row r="88" spans="2:17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103"/>
      <c r="Q88" s="103"/>
    </row>
    <row r="89" spans="2:17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  <c r="P89" s="103"/>
      <c r="Q89" s="103"/>
    </row>
    <row r="90" spans="2:17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  <c r="P90" s="103"/>
      <c r="Q90" s="103"/>
    </row>
    <row r="91" spans="2:17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  <c r="P91" s="103"/>
      <c r="Q91" s="103"/>
    </row>
    <row r="92" spans="2:17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  <c r="P92" s="103"/>
      <c r="Q92" s="103"/>
    </row>
    <row r="93" spans="2:17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  <c r="P93" s="103"/>
      <c r="Q93" s="103"/>
    </row>
    <row r="94" spans="2:17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  <c r="P94" s="103"/>
      <c r="Q94" s="103"/>
    </row>
    <row r="95" spans="2:17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  <c r="P95" s="103"/>
      <c r="Q95" s="103"/>
    </row>
    <row r="96" spans="2:17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  <c r="P96" s="103"/>
      <c r="Q96" s="103"/>
    </row>
    <row r="97" spans="2:17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  <c r="P97" s="103"/>
      <c r="Q97" s="103"/>
    </row>
    <row r="98" spans="2:17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  <c r="P98" s="103"/>
      <c r="Q98" s="103"/>
    </row>
    <row r="99" spans="2:17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  <c r="P99" s="103"/>
      <c r="Q99" s="103"/>
    </row>
    <row r="100" spans="2:17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  <c r="P100" s="103"/>
      <c r="Q100" s="103"/>
    </row>
    <row r="101" spans="2:17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  <c r="P101" s="103"/>
      <c r="Q101" s="103"/>
    </row>
    <row r="102" spans="2:17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  <c r="P102" s="103"/>
      <c r="Q102" s="103"/>
    </row>
    <row r="103" spans="2:17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  <c r="P103" s="103"/>
      <c r="Q103" s="103"/>
    </row>
    <row r="104" spans="2:17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  <c r="P104" s="103"/>
      <c r="Q104" s="103"/>
    </row>
    <row r="105" spans="2:17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  <c r="P105" s="103"/>
      <c r="Q105" s="103"/>
    </row>
    <row r="106" spans="2:17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  <c r="P106" s="103"/>
      <c r="Q106" s="103"/>
    </row>
    <row r="107" spans="2:17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  <c r="P107" s="103"/>
      <c r="Q107" s="103"/>
    </row>
    <row r="108" spans="2:17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  <c r="P108" s="103"/>
      <c r="Q108" s="103"/>
    </row>
    <row r="109" spans="2:17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  <c r="P109" s="103"/>
      <c r="Q109" s="103"/>
    </row>
    <row r="110" spans="2:17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  <c r="M110" s="103"/>
      <c r="N110" s="103"/>
      <c r="O110" s="103"/>
      <c r="P110" s="103"/>
      <c r="Q110" s="103"/>
    </row>
    <row r="111" spans="2:17">
      <c r="D111" s="1"/>
    </row>
    <row r="112" spans="2:17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sheetProtection sheet="1" objects="1" scenarios="1"/>
  <mergeCells count="2">
    <mergeCell ref="B6:Q6"/>
    <mergeCell ref="B7:Q7"/>
  </mergeCells>
  <phoneticPr fontId="3" type="noConversion"/>
  <conditionalFormatting sqref="B16:B110">
    <cfRule type="cellIs" dxfId="4" priority="1" operator="equal">
      <formula>"NR3"</formula>
    </cfRule>
  </conditionalFormatting>
  <dataValidations count="1">
    <dataValidation allowBlank="1" showInputMessage="1" showErrorMessage="1" sqref="C5:C1048576 A1:B1048576 D1:XFD35 D40:XFD1048576 D36:AF39 AH36:XFD39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A1:R58"/>
  <sheetViews>
    <sheetView rightToLeft="1" zoomScale="90" zoomScaleNormal="90" workbookViewId="0">
      <selection activeCell="C16" sqref="C16"/>
    </sheetView>
  </sheetViews>
  <sheetFormatPr defaultColWidth="9.140625" defaultRowHeight="18"/>
  <cols>
    <col min="1" max="1" width="10.28515625" style="1" customWidth="1"/>
    <col min="2" max="2" width="52.85546875" style="2" bestFit="1" customWidth="1"/>
    <col min="3" max="3" width="46.28515625" style="2" bestFit="1" customWidth="1"/>
    <col min="4" max="4" width="10.140625" style="2" bestFit="1" customWidth="1"/>
    <col min="5" max="5" width="12.42578125" style="2" bestFit="1" customWidth="1"/>
    <col min="6" max="6" width="6.42578125" style="1" bestFit="1" customWidth="1"/>
    <col min="7" max="7" width="11.28515625" style="1" bestFit="1" customWidth="1"/>
    <col min="8" max="8" width="11.140625" style="1" bestFit="1" customWidth="1"/>
    <col min="9" max="9" width="6.85546875" style="1" bestFit="1" customWidth="1"/>
    <col min="10" max="10" width="12" style="1" bestFit="1" customWidth="1"/>
    <col min="11" max="11" width="6.85546875" style="1" bestFit="1" customWidth="1"/>
    <col min="12" max="12" width="7.5703125" style="1" customWidth="1"/>
    <col min="13" max="13" width="10.140625" style="1" bestFit="1" customWidth="1"/>
    <col min="14" max="14" width="7.28515625" style="1" bestFit="1" customWidth="1"/>
    <col min="15" max="15" width="8" style="1" bestFit="1" customWidth="1"/>
    <col min="16" max="16" width="9.140625" style="1" bestFit="1" customWidth="1"/>
    <col min="17" max="17" width="10.42578125" style="1" bestFit="1" customWidth="1"/>
    <col min="18" max="18" width="7.5703125" style="1" customWidth="1"/>
    <col min="19" max="28" width="5.7109375" style="1" customWidth="1"/>
    <col min="29" max="16384" width="9.140625" style="1"/>
  </cols>
  <sheetData>
    <row r="1" spans="2:18">
      <c r="B1" s="58" t="s">
        <v>185</v>
      </c>
      <c r="C1" s="80" t="s" vm="1">
        <v>255</v>
      </c>
    </row>
    <row r="2" spans="2:18">
      <c r="B2" s="58" t="s">
        <v>184</v>
      </c>
      <c r="C2" s="80" t="s">
        <v>256</v>
      </c>
    </row>
    <row r="3" spans="2:18">
      <c r="B3" s="58" t="s">
        <v>186</v>
      </c>
      <c r="C3" s="80" t="s">
        <v>257</v>
      </c>
    </row>
    <row r="4" spans="2:18">
      <c r="B4" s="58" t="s">
        <v>187</v>
      </c>
      <c r="C4" s="80">
        <v>9455</v>
      </c>
    </row>
    <row r="6" spans="2:18" ht="26.25" customHeight="1">
      <c r="B6" s="167" t="s">
        <v>217</v>
      </c>
      <c r="C6" s="168"/>
      <c r="D6" s="168"/>
      <c r="E6" s="168"/>
      <c r="F6" s="168"/>
      <c r="G6" s="168"/>
      <c r="H6" s="168"/>
      <c r="I6" s="168"/>
      <c r="J6" s="168"/>
      <c r="K6" s="168"/>
      <c r="L6" s="168"/>
      <c r="M6" s="168"/>
      <c r="N6" s="168"/>
      <c r="O6" s="168"/>
      <c r="P6" s="168"/>
      <c r="Q6" s="169"/>
    </row>
    <row r="7" spans="2:18" s="3" customFormat="1" ht="63">
      <c r="B7" s="23" t="s">
        <v>123</v>
      </c>
      <c r="C7" s="31" t="s">
        <v>229</v>
      </c>
      <c r="D7" s="31" t="s">
        <v>45</v>
      </c>
      <c r="E7" s="31" t="s">
        <v>124</v>
      </c>
      <c r="F7" s="31" t="s">
        <v>15</v>
      </c>
      <c r="G7" s="31" t="s">
        <v>108</v>
      </c>
      <c r="H7" s="31" t="s">
        <v>68</v>
      </c>
      <c r="I7" s="31" t="s">
        <v>18</v>
      </c>
      <c r="J7" s="31" t="s">
        <v>107</v>
      </c>
      <c r="K7" s="14" t="s">
        <v>36</v>
      </c>
      <c r="L7" s="73" t="s">
        <v>19</v>
      </c>
      <c r="M7" s="31" t="s">
        <v>239</v>
      </c>
      <c r="N7" s="31" t="s">
        <v>238</v>
      </c>
      <c r="O7" s="31" t="s">
        <v>116</v>
      </c>
      <c r="P7" s="31" t="s">
        <v>188</v>
      </c>
      <c r="Q7" s="32" t="s">
        <v>190</v>
      </c>
      <c r="R7" s="1"/>
    </row>
    <row r="8" spans="2:18" s="3" customFormat="1" ht="24" customHeight="1">
      <c r="B8" s="16"/>
      <c r="C8" s="72"/>
      <c r="D8" s="17"/>
      <c r="E8" s="17"/>
      <c r="F8" s="17"/>
      <c r="G8" s="17" t="s">
        <v>22</v>
      </c>
      <c r="H8" s="17"/>
      <c r="I8" s="17" t="s">
        <v>21</v>
      </c>
      <c r="J8" s="17"/>
      <c r="K8" s="17" t="s">
        <v>20</v>
      </c>
      <c r="L8" s="17" t="s">
        <v>20</v>
      </c>
      <c r="M8" s="17" t="s">
        <v>246</v>
      </c>
      <c r="N8" s="17"/>
      <c r="O8" s="17" t="s">
        <v>242</v>
      </c>
      <c r="P8" s="33" t="s">
        <v>20</v>
      </c>
      <c r="Q8" s="18" t="s">
        <v>20</v>
      </c>
      <c r="R8" s="1"/>
    </row>
    <row r="9" spans="2:18" s="4" customFormat="1" ht="18" customHeight="1">
      <c r="B9" s="19"/>
      <c r="C9" s="14" t="s">
        <v>1</v>
      </c>
      <c r="D9" s="14" t="s">
        <v>2</v>
      </c>
      <c r="E9" s="14" t="s">
        <v>3</v>
      </c>
      <c r="F9" s="14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1" t="s">
        <v>11</v>
      </c>
      <c r="N9" s="21" t="s">
        <v>12</v>
      </c>
      <c r="O9" s="21" t="s">
        <v>13</v>
      </c>
      <c r="P9" s="21" t="s">
        <v>14</v>
      </c>
      <c r="Q9" s="21" t="s">
        <v>120</v>
      </c>
      <c r="R9" s="1"/>
    </row>
    <row r="10" spans="2:18" s="139" customFormat="1" ht="18" customHeight="1">
      <c r="B10" s="81" t="s">
        <v>41</v>
      </c>
      <c r="C10" s="82"/>
      <c r="D10" s="82"/>
      <c r="E10" s="82"/>
      <c r="F10" s="82"/>
      <c r="G10" s="82"/>
      <c r="H10" s="82"/>
      <c r="I10" s="90">
        <v>5.7651413135127942</v>
      </c>
      <c r="J10" s="82"/>
      <c r="K10" s="82"/>
      <c r="L10" s="105">
        <v>4.1890415914710877E-2</v>
      </c>
      <c r="M10" s="90"/>
      <c r="N10" s="92"/>
      <c r="O10" s="90">
        <v>395.14834000000008</v>
      </c>
      <c r="P10" s="91">
        <v>1</v>
      </c>
      <c r="Q10" s="91">
        <f>O10/'סכום נכסי הקרן'!$C$42</f>
        <v>1.5450173046625869E-2</v>
      </c>
      <c r="R10" s="141"/>
    </row>
    <row r="11" spans="2:18" s="141" customFormat="1" ht="21.75" customHeight="1">
      <c r="B11" s="83" t="s">
        <v>39</v>
      </c>
      <c r="C11" s="84"/>
      <c r="D11" s="84"/>
      <c r="E11" s="84"/>
      <c r="F11" s="84"/>
      <c r="G11" s="84"/>
      <c r="H11" s="84"/>
      <c r="I11" s="93">
        <v>5.6584466702705356</v>
      </c>
      <c r="J11" s="84"/>
      <c r="K11" s="84"/>
      <c r="L11" s="106">
        <v>4.0302412844520324E-2</v>
      </c>
      <c r="M11" s="93"/>
      <c r="N11" s="95"/>
      <c r="O11" s="93">
        <v>330.44111000000009</v>
      </c>
      <c r="P11" s="94">
        <v>0.83624572483336268</v>
      </c>
      <c r="Q11" s="94">
        <f>O11/'סכום נכסי הקרן'!$C$42</f>
        <v>1.2920141158176534E-2</v>
      </c>
    </row>
    <row r="12" spans="2:18" s="141" customFormat="1">
      <c r="B12" s="104" t="s">
        <v>37</v>
      </c>
      <c r="C12" s="84"/>
      <c r="D12" s="84"/>
      <c r="E12" s="84"/>
      <c r="F12" s="84"/>
      <c r="G12" s="84"/>
      <c r="H12" s="84"/>
      <c r="I12" s="93">
        <v>8.8441848625361033</v>
      </c>
      <c r="J12" s="84"/>
      <c r="K12" s="84"/>
      <c r="L12" s="106">
        <v>3.4465819140198889E-2</v>
      </c>
      <c r="M12" s="93"/>
      <c r="N12" s="95"/>
      <c r="O12" s="93">
        <v>161.38964999999999</v>
      </c>
      <c r="P12" s="94">
        <v>0.40842800959254938</v>
      </c>
      <c r="Q12" s="94">
        <f>O12/'סכום נכסי הקרן'!$C$42</f>
        <v>6.3102834252938582E-3</v>
      </c>
    </row>
    <row r="13" spans="2:18" s="141" customFormat="1">
      <c r="B13" s="89" t="s">
        <v>1455</v>
      </c>
      <c r="C13" s="99" t="s">
        <v>1439</v>
      </c>
      <c r="D13" s="86">
        <v>6028</v>
      </c>
      <c r="E13" s="86"/>
      <c r="F13" s="86" t="s">
        <v>1438</v>
      </c>
      <c r="G13" s="114">
        <v>43100</v>
      </c>
      <c r="H13" s="86"/>
      <c r="I13" s="96">
        <v>9.3099999999999987</v>
      </c>
      <c r="J13" s="99" t="s">
        <v>170</v>
      </c>
      <c r="K13" s="100">
        <v>4.7799999999999981E-2</v>
      </c>
      <c r="L13" s="100">
        <v>4.7799999999999981E-2</v>
      </c>
      <c r="M13" s="96">
        <v>11528.5</v>
      </c>
      <c r="N13" s="98">
        <v>101.36</v>
      </c>
      <c r="O13" s="96">
        <v>11.68529</v>
      </c>
      <c r="P13" s="97">
        <v>2.9571907096965149E-2</v>
      </c>
      <c r="Q13" s="97">
        <f>O13/'סכום נכסי הקרן'!$C$42</f>
        <v>4.5689108196685525E-4</v>
      </c>
    </row>
    <row r="14" spans="2:18" s="141" customFormat="1">
      <c r="B14" s="89" t="s">
        <v>1455</v>
      </c>
      <c r="C14" s="99" t="s">
        <v>1439</v>
      </c>
      <c r="D14" s="86">
        <v>6027</v>
      </c>
      <c r="E14" s="86"/>
      <c r="F14" s="86" t="s">
        <v>1438</v>
      </c>
      <c r="G14" s="114">
        <v>43100</v>
      </c>
      <c r="H14" s="86"/>
      <c r="I14" s="96">
        <v>9.7199999999999989</v>
      </c>
      <c r="J14" s="99" t="s">
        <v>170</v>
      </c>
      <c r="K14" s="100">
        <v>3.4499999999999996E-2</v>
      </c>
      <c r="L14" s="100">
        <v>3.4499999999999996E-2</v>
      </c>
      <c r="M14" s="96">
        <v>43243.46</v>
      </c>
      <c r="N14" s="98">
        <v>99.81</v>
      </c>
      <c r="O14" s="96">
        <v>43.161300000000004</v>
      </c>
      <c r="P14" s="97">
        <v>0.10922809393555846</v>
      </c>
      <c r="Q14" s="97">
        <f>O14/'סכום נכסי הקרן'!$C$42</f>
        <v>1.687592952857484E-3</v>
      </c>
    </row>
    <row r="15" spans="2:18" s="141" customFormat="1">
      <c r="B15" s="89" t="s">
        <v>1455</v>
      </c>
      <c r="C15" s="99" t="s">
        <v>1439</v>
      </c>
      <c r="D15" s="86">
        <v>6026</v>
      </c>
      <c r="E15" s="86"/>
      <c r="F15" s="86" t="s">
        <v>1438</v>
      </c>
      <c r="G15" s="114">
        <v>43100</v>
      </c>
      <c r="H15" s="86"/>
      <c r="I15" s="96">
        <v>7.7599999999999989</v>
      </c>
      <c r="J15" s="99" t="s">
        <v>170</v>
      </c>
      <c r="K15" s="100">
        <v>3.5900000000000001E-2</v>
      </c>
      <c r="L15" s="100">
        <v>3.5900000000000001E-2</v>
      </c>
      <c r="M15" s="96">
        <v>59361.91</v>
      </c>
      <c r="N15" s="98">
        <v>101.65</v>
      </c>
      <c r="O15" s="96">
        <v>60.341380000000001</v>
      </c>
      <c r="P15" s="97">
        <v>0.15270563960865935</v>
      </c>
      <c r="Q15" s="97">
        <f>O15/'סכום נכסי הקרן'!$C$42</f>
        <v>2.3593285571494723E-3</v>
      </c>
    </row>
    <row r="16" spans="2:18" s="141" customFormat="1">
      <c r="B16" s="89" t="s">
        <v>1455</v>
      </c>
      <c r="C16" s="99" t="s">
        <v>1439</v>
      </c>
      <c r="D16" s="86">
        <v>6025</v>
      </c>
      <c r="E16" s="86"/>
      <c r="F16" s="86" t="s">
        <v>1438</v>
      </c>
      <c r="G16" s="114">
        <v>43100</v>
      </c>
      <c r="H16" s="86"/>
      <c r="I16" s="96">
        <v>9.66</v>
      </c>
      <c r="J16" s="99" t="s">
        <v>170</v>
      </c>
      <c r="K16" s="100">
        <v>3.4799999999999998E-2</v>
      </c>
      <c r="L16" s="100">
        <v>3.4799999999999998E-2</v>
      </c>
      <c r="M16" s="96">
        <v>24384.66</v>
      </c>
      <c r="N16" s="98">
        <v>105.75</v>
      </c>
      <c r="O16" s="96">
        <v>25.78678</v>
      </c>
      <c r="P16" s="97">
        <v>6.5258479891374455E-2</v>
      </c>
      <c r="Q16" s="97">
        <f>O16/'סכום נכסי הקרן'!$C$42</f>
        <v>1.0082548070814898E-3</v>
      </c>
    </row>
    <row r="17" spans="1:17" s="141" customFormat="1">
      <c r="B17" s="89" t="s">
        <v>1455</v>
      </c>
      <c r="C17" s="99" t="s">
        <v>1439</v>
      </c>
      <c r="D17" s="86">
        <v>6024</v>
      </c>
      <c r="E17" s="86"/>
      <c r="F17" s="86" t="s">
        <v>1438</v>
      </c>
      <c r="G17" s="114">
        <v>43100</v>
      </c>
      <c r="H17" s="86"/>
      <c r="I17" s="96">
        <v>8.8999999999999986</v>
      </c>
      <c r="J17" s="99" t="s">
        <v>170</v>
      </c>
      <c r="K17" s="100">
        <v>2.2099999999999995E-2</v>
      </c>
      <c r="L17" s="100">
        <v>2.2099999999999995E-2</v>
      </c>
      <c r="M17" s="96">
        <v>19321.310000000001</v>
      </c>
      <c r="N17" s="98">
        <v>105.66</v>
      </c>
      <c r="O17" s="96">
        <v>20.414900000000003</v>
      </c>
      <c r="P17" s="97">
        <v>5.1663889059992002E-2</v>
      </c>
      <c r="Q17" s="97">
        <f>O17/'סכום נכסי הקרן'!$C$42</f>
        <v>7.9821602623855758E-4</v>
      </c>
    </row>
    <row r="18" spans="1:17" s="141" customFormat="1">
      <c r="B18" s="85"/>
      <c r="C18" s="86"/>
      <c r="D18" s="86"/>
      <c r="E18" s="86"/>
      <c r="F18" s="86"/>
      <c r="G18" s="86"/>
      <c r="H18" s="86"/>
      <c r="I18" s="86"/>
      <c r="J18" s="86"/>
      <c r="K18" s="86"/>
      <c r="L18" s="86"/>
      <c r="M18" s="96"/>
      <c r="N18" s="98"/>
      <c r="O18" s="86"/>
      <c r="P18" s="97"/>
      <c r="Q18" s="86"/>
    </row>
    <row r="19" spans="1:17" s="141" customFormat="1">
      <c r="B19" s="104" t="s">
        <v>38</v>
      </c>
      <c r="C19" s="84"/>
      <c r="D19" s="84"/>
      <c r="E19" s="84"/>
      <c r="F19" s="84"/>
      <c r="G19" s="84"/>
      <c r="H19" s="84"/>
      <c r="I19" s="93">
        <v>2.6170936299514955</v>
      </c>
      <c r="J19" s="84"/>
      <c r="K19" s="84"/>
      <c r="L19" s="106">
        <v>4.5874328419320924E-2</v>
      </c>
      <c r="M19" s="93"/>
      <c r="N19" s="95"/>
      <c r="O19" s="93">
        <v>169.05145999999999</v>
      </c>
      <c r="P19" s="94">
        <v>0.42781771524081302</v>
      </c>
      <c r="Q19" s="94">
        <f>O19/'סכום נכסי הקרן'!$C$42</f>
        <v>6.6098577328826706E-3</v>
      </c>
    </row>
    <row r="20" spans="1:17" s="141" customFormat="1">
      <c r="A20" s="149"/>
      <c r="B20" s="89" t="s">
        <v>1456</v>
      </c>
      <c r="C20" s="99" t="s">
        <v>1439</v>
      </c>
      <c r="D20" s="86">
        <v>507852</v>
      </c>
      <c r="E20" s="86"/>
      <c r="F20" s="86" t="s">
        <v>1440</v>
      </c>
      <c r="G20" s="114">
        <v>43185</v>
      </c>
      <c r="H20" s="86" t="s">
        <v>1441</v>
      </c>
      <c r="I20" s="96">
        <v>1.21</v>
      </c>
      <c r="J20" s="99" t="s">
        <v>169</v>
      </c>
      <c r="K20" s="100">
        <v>3.9134000000000002E-2</v>
      </c>
      <c r="L20" s="100">
        <v>4.24E-2</v>
      </c>
      <c r="M20" s="96">
        <v>26630</v>
      </c>
      <c r="N20" s="98">
        <v>99.73</v>
      </c>
      <c r="O20" s="96">
        <v>99.539760000000001</v>
      </c>
      <c r="P20" s="97">
        <v>0.25190479099570551</v>
      </c>
      <c r="Q20" s="97">
        <f>O20/'סכום נכסי הקרן'!$C$42</f>
        <v>3.8919726121577724E-3</v>
      </c>
    </row>
    <row r="21" spans="1:17" s="141" customFormat="1">
      <c r="A21" s="149"/>
      <c r="B21" s="89" t="s">
        <v>1457</v>
      </c>
      <c r="C21" s="99" t="s">
        <v>1442</v>
      </c>
      <c r="D21" s="86">
        <v>11898601</v>
      </c>
      <c r="E21" s="86"/>
      <c r="F21" s="86" t="s">
        <v>482</v>
      </c>
      <c r="G21" s="114">
        <v>43276</v>
      </c>
      <c r="H21" s="86" t="s">
        <v>367</v>
      </c>
      <c r="I21" s="96">
        <v>10.610000000000001</v>
      </c>
      <c r="J21" s="99" t="s">
        <v>170</v>
      </c>
      <c r="K21" s="100">
        <v>3.56E-2</v>
      </c>
      <c r="L21" s="100">
        <v>4.8300000000000003E-2</v>
      </c>
      <c r="M21" s="96">
        <v>1555.47</v>
      </c>
      <c r="N21" s="98">
        <v>88.38</v>
      </c>
      <c r="O21" s="96">
        <v>1.3747199999999999</v>
      </c>
      <c r="P21" s="97">
        <v>3.4789972798569763E-3</v>
      </c>
      <c r="Q21" s="97">
        <f>O21/'סכום נכסי הקרן'!$C$42</f>
        <v>5.3751110002530977E-5</v>
      </c>
    </row>
    <row r="22" spans="1:17" s="141" customFormat="1">
      <c r="A22" s="149"/>
      <c r="B22" s="89" t="s">
        <v>1457</v>
      </c>
      <c r="C22" s="99" t="s">
        <v>1442</v>
      </c>
      <c r="D22" s="86">
        <v>11898600</v>
      </c>
      <c r="E22" s="86"/>
      <c r="F22" s="86" t="s">
        <v>482</v>
      </c>
      <c r="G22" s="114">
        <v>43222</v>
      </c>
      <c r="H22" s="86" t="s">
        <v>367</v>
      </c>
      <c r="I22" s="96">
        <v>10.610000000000001</v>
      </c>
      <c r="J22" s="99" t="s">
        <v>170</v>
      </c>
      <c r="K22" s="100">
        <v>3.5200000000000002E-2</v>
      </c>
      <c r="L22" s="100">
        <v>4.8300000000000003E-2</v>
      </c>
      <c r="M22" s="96">
        <v>7439.05</v>
      </c>
      <c r="N22" s="98">
        <v>88.76</v>
      </c>
      <c r="O22" s="96">
        <v>6.6029</v>
      </c>
      <c r="P22" s="97">
        <v>1.6709927213663604E-2</v>
      </c>
      <c r="Q22" s="97">
        <f>O22/'סכום נכסי הקרן'!$C$42</f>
        <v>2.5817126704762557E-4</v>
      </c>
    </row>
    <row r="23" spans="1:17" s="141" customFormat="1">
      <c r="A23" s="149"/>
      <c r="B23" s="89" t="s">
        <v>1457</v>
      </c>
      <c r="C23" s="99" t="s">
        <v>1442</v>
      </c>
      <c r="D23" s="86">
        <v>11898602</v>
      </c>
      <c r="E23" s="86"/>
      <c r="F23" s="86" t="s">
        <v>482</v>
      </c>
      <c r="G23" s="114">
        <v>43431</v>
      </c>
      <c r="H23" s="86" t="s">
        <v>367</v>
      </c>
      <c r="I23" s="96">
        <v>10.55</v>
      </c>
      <c r="J23" s="99" t="s">
        <v>170</v>
      </c>
      <c r="K23" s="100">
        <v>3.9599999999999996E-2</v>
      </c>
      <c r="L23" s="100">
        <v>4.7199999999999999E-2</v>
      </c>
      <c r="M23" s="96">
        <v>1548.87</v>
      </c>
      <c r="N23" s="98">
        <v>93.11</v>
      </c>
      <c r="O23" s="96">
        <v>1.44215</v>
      </c>
      <c r="P23" s="97">
        <v>3.6496420559428383E-3</v>
      </c>
      <c r="Q23" s="97">
        <f>O23/'סכום נכסי הקרן'!$C$42</f>
        <v>5.6387601322560268E-5</v>
      </c>
    </row>
    <row r="24" spans="1:17" s="141" customFormat="1">
      <c r="A24" s="149"/>
      <c r="B24" s="89" t="s">
        <v>1462</v>
      </c>
      <c r="C24" s="99" t="s">
        <v>1442</v>
      </c>
      <c r="D24" s="86">
        <v>90840002</v>
      </c>
      <c r="E24" s="86"/>
      <c r="F24" s="86" t="s">
        <v>579</v>
      </c>
      <c r="G24" s="114">
        <v>43011</v>
      </c>
      <c r="H24" s="86" t="s">
        <v>168</v>
      </c>
      <c r="I24" s="96">
        <v>9.24</v>
      </c>
      <c r="J24" s="99" t="s">
        <v>170</v>
      </c>
      <c r="K24" s="100">
        <v>3.9E-2</v>
      </c>
      <c r="L24" s="100">
        <v>5.1300000000000005E-2</v>
      </c>
      <c r="M24" s="96">
        <v>439.02</v>
      </c>
      <c r="N24" s="98">
        <v>91.28</v>
      </c>
      <c r="O24" s="96">
        <v>0.40073999999999999</v>
      </c>
      <c r="P24" s="97">
        <v>1.0141507870183636E-3</v>
      </c>
      <c r="Q24" s="97">
        <f>O24/'סכום נכסי הקרן'!$C$42</f>
        <v>1.5668805154805532E-5</v>
      </c>
    </row>
    <row r="25" spans="1:17" s="141" customFormat="1">
      <c r="A25" s="149"/>
      <c r="B25" s="89" t="s">
        <v>1462</v>
      </c>
      <c r="C25" s="99" t="s">
        <v>1442</v>
      </c>
      <c r="D25" s="86">
        <v>90840004</v>
      </c>
      <c r="E25" s="86"/>
      <c r="F25" s="86" t="s">
        <v>579</v>
      </c>
      <c r="G25" s="114">
        <v>43104</v>
      </c>
      <c r="H25" s="86" t="s">
        <v>168</v>
      </c>
      <c r="I25" s="96">
        <v>9.2399999999999984</v>
      </c>
      <c r="J25" s="99" t="s">
        <v>170</v>
      </c>
      <c r="K25" s="100">
        <v>3.8199999999999998E-2</v>
      </c>
      <c r="L25" s="100">
        <v>5.5E-2</v>
      </c>
      <c r="M25" s="96">
        <v>781.97</v>
      </c>
      <c r="N25" s="98">
        <v>85.85</v>
      </c>
      <c r="O25" s="96">
        <v>0.67132000000000003</v>
      </c>
      <c r="P25" s="97">
        <v>1.6989062892178667E-3</v>
      </c>
      <c r="Q25" s="97">
        <f>O25/'סכום נכסי הקרן'!$C$42</f>
        <v>2.6248396158417059E-5</v>
      </c>
    </row>
    <row r="26" spans="1:17" s="141" customFormat="1">
      <c r="A26" s="149"/>
      <c r="B26" s="89" t="s">
        <v>1462</v>
      </c>
      <c r="C26" s="99" t="s">
        <v>1442</v>
      </c>
      <c r="D26" s="86">
        <v>90840006</v>
      </c>
      <c r="E26" s="86"/>
      <c r="F26" s="86" t="s">
        <v>579</v>
      </c>
      <c r="G26" s="114">
        <v>43194</v>
      </c>
      <c r="H26" s="86" t="s">
        <v>168</v>
      </c>
      <c r="I26" s="96">
        <v>9.3000000000000007</v>
      </c>
      <c r="J26" s="99" t="s">
        <v>170</v>
      </c>
      <c r="K26" s="100">
        <v>3.7900000000000003E-2</v>
      </c>
      <c r="L26" s="100">
        <v>5.0099999999999999E-2</v>
      </c>
      <c r="M26" s="96">
        <v>504.96</v>
      </c>
      <c r="N26" s="98">
        <v>89.61</v>
      </c>
      <c r="O26" s="96">
        <v>0.45250000000000001</v>
      </c>
      <c r="P26" s="97">
        <v>1.1451395696107439E-3</v>
      </c>
      <c r="Q26" s="97">
        <f>O26/'סכום נכסי הקרן'!$C$42</f>
        <v>1.7692604513024666E-5</v>
      </c>
    </row>
    <row r="27" spans="1:17" s="141" customFormat="1">
      <c r="A27" s="149"/>
      <c r="B27" s="89" t="s">
        <v>1462</v>
      </c>
      <c r="C27" s="99" t="s">
        <v>1442</v>
      </c>
      <c r="D27" s="86">
        <v>90840008</v>
      </c>
      <c r="E27" s="86"/>
      <c r="F27" s="86" t="s">
        <v>579</v>
      </c>
      <c r="G27" s="114">
        <v>43285</v>
      </c>
      <c r="H27" s="86" t="s">
        <v>168</v>
      </c>
      <c r="I27" s="96">
        <v>9.27</v>
      </c>
      <c r="J27" s="99" t="s">
        <v>170</v>
      </c>
      <c r="K27" s="100">
        <v>4.0099999999999997E-2</v>
      </c>
      <c r="L27" s="100">
        <v>5.0299999999999984E-2</v>
      </c>
      <c r="M27" s="96">
        <v>669.27</v>
      </c>
      <c r="N27" s="98">
        <v>90.3</v>
      </c>
      <c r="O27" s="96">
        <v>0.60433999999999999</v>
      </c>
      <c r="P27" s="97">
        <v>1.5294003259636619E-3</v>
      </c>
      <c r="Q27" s="97">
        <f>O27/'סכום נכסי הקרן'!$C$42</f>
        <v>2.3629499693704587E-5</v>
      </c>
    </row>
    <row r="28" spans="1:17" s="141" customFormat="1">
      <c r="A28" s="149"/>
      <c r="B28" s="89" t="s">
        <v>1462</v>
      </c>
      <c r="C28" s="99" t="s">
        <v>1442</v>
      </c>
      <c r="D28" s="86">
        <v>90840010</v>
      </c>
      <c r="E28" s="86"/>
      <c r="F28" s="86" t="s">
        <v>579</v>
      </c>
      <c r="G28" s="114">
        <v>43377</v>
      </c>
      <c r="H28" s="86" t="s">
        <v>168</v>
      </c>
      <c r="I28" s="96">
        <v>9.25</v>
      </c>
      <c r="J28" s="99" t="s">
        <v>170</v>
      </c>
      <c r="K28" s="100">
        <v>3.9699999999999999E-2</v>
      </c>
      <c r="L28" s="100">
        <v>5.2199999999999996E-2</v>
      </c>
      <c r="M28" s="96">
        <v>1339.68</v>
      </c>
      <c r="N28" s="98">
        <v>88.32</v>
      </c>
      <c r="O28" s="96">
        <v>1.1832</v>
      </c>
      <c r="P28" s="97">
        <v>2.9943185387037176E-3</v>
      </c>
      <c r="Q28" s="97">
        <f>O28/'סכום נכסי הקרן'!$C$42</f>
        <v>4.6262739579692341E-5</v>
      </c>
    </row>
    <row r="29" spans="1:17" s="141" customFormat="1">
      <c r="A29" s="149"/>
      <c r="B29" s="89" t="s">
        <v>1462</v>
      </c>
      <c r="C29" s="99" t="s">
        <v>1442</v>
      </c>
      <c r="D29" s="86">
        <v>90840000</v>
      </c>
      <c r="E29" s="86"/>
      <c r="F29" s="86" t="s">
        <v>579</v>
      </c>
      <c r="G29" s="114">
        <v>42935</v>
      </c>
      <c r="H29" s="86" t="s">
        <v>168</v>
      </c>
      <c r="I29" s="96">
        <v>10.63</v>
      </c>
      <c r="J29" s="99" t="s">
        <v>170</v>
      </c>
      <c r="K29" s="100">
        <v>4.0800000000000003E-2</v>
      </c>
      <c r="L29" s="100">
        <v>4.6400000000000004E-2</v>
      </c>
      <c r="M29" s="96">
        <v>2045.44</v>
      </c>
      <c r="N29" s="98">
        <v>94.19</v>
      </c>
      <c r="O29" s="96">
        <v>1.9265999999999999</v>
      </c>
      <c r="P29" s="97">
        <v>4.875637336601236E-3</v>
      </c>
      <c r="Q29" s="97">
        <f>O29/'סכום נכסי הקרן'!$C$42</f>
        <v>7.5329440563079152E-5</v>
      </c>
    </row>
    <row r="30" spans="1:17" s="141" customFormat="1">
      <c r="A30" s="149"/>
      <c r="B30" s="89" t="s">
        <v>1458</v>
      </c>
      <c r="C30" s="99" t="s">
        <v>1439</v>
      </c>
      <c r="D30" s="86">
        <v>523632</v>
      </c>
      <c r="E30" s="86"/>
      <c r="F30" s="86" t="s">
        <v>1443</v>
      </c>
      <c r="G30" s="114">
        <v>43321</v>
      </c>
      <c r="H30" s="86" t="s">
        <v>1441</v>
      </c>
      <c r="I30" s="96">
        <v>1.8</v>
      </c>
      <c r="J30" s="99" t="s">
        <v>170</v>
      </c>
      <c r="K30" s="100">
        <v>2.3980000000000001E-2</v>
      </c>
      <c r="L30" s="100">
        <v>3.0100000000000002E-2</v>
      </c>
      <c r="M30" s="96">
        <v>9439.9699999999993</v>
      </c>
      <c r="N30" s="98">
        <v>99.31</v>
      </c>
      <c r="O30" s="96">
        <v>9.3748299999999993</v>
      </c>
      <c r="P30" s="97">
        <v>2.3724837108008597E-2</v>
      </c>
      <c r="Q30" s="97">
        <f>O30/'סכום נכסי הקרן'!$C$42</f>
        <v>3.6655283882174364E-4</v>
      </c>
    </row>
    <row r="31" spans="1:17" s="141" customFormat="1">
      <c r="A31" s="149"/>
      <c r="B31" s="89" t="s">
        <v>1458</v>
      </c>
      <c r="C31" s="99" t="s">
        <v>1439</v>
      </c>
      <c r="D31" s="86">
        <v>524747</v>
      </c>
      <c r="E31" s="86"/>
      <c r="F31" s="86" t="s">
        <v>1443</v>
      </c>
      <c r="G31" s="114">
        <v>43343</v>
      </c>
      <c r="H31" s="86" t="s">
        <v>1441</v>
      </c>
      <c r="I31" s="96">
        <v>1.8499999999999999</v>
      </c>
      <c r="J31" s="99" t="s">
        <v>170</v>
      </c>
      <c r="K31" s="100">
        <v>2.3789999999999999E-2</v>
      </c>
      <c r="L31" s="100">
        <v>3.15E-2</v>
      </c>
      <c r="M31" s="96">
        <v>9439.9699999999993</v>
      </c>
      <c r="N31" s="98">
        <v>98.85</v>
      </c>
      <c r="O31" s="96">
        <v>9.33141</v>
      </c>
      <c r="P31" s="97">
        <v>2.3614954323229596E-2</v>
      </c>
      <c r="Q31" s="97">
        <f>O31/'סכום נכסי הקרן'!$C$42</f>
        <v>3.6485513078206294E-4</v>
      </c>
    </row>
    <row r="32" spans="1:17" s="141" customFormat="1">
      <c r="A32" s="149"/>
      <c r="B32" s="89" t="s">
        <v>1463</v>
      </c>
      <c r="C32" s="99" t="s">
        <v>1442</v>
      </c>
      <c r="D32" s="86">
        <v>91102700</v>
      </c>
      <c r="E32" s="86"/>
      <c r="F32" s="86" t="s">
        <v>1444</v>
      </c>
      <c r="G32" s="114">
        <v>43093</v>
      </c>
      <c r="H32" s="86" t="s">
        <v>1441</v>
      </c>
      <c r="I32" s="96">
        <v>4.62</v>
      </c>
      <c r="J32" s="99" t="s">
        <v>170</v>
      </c>
      <c r="K32" s="100">
        <v>2.6089999999999999E-2</v>
      </c>
      <c r="L32" s="100">
        <v>3.85E-2</v>
      </c>
      <c r="M32" s="96">
        <v>2546.9499999999998</v>
      </c>
      <c r="N32" s="98">
        <v>95.74</v>
      </c>
      <c r="O32" s="96">
        <v>2.4384600000000001</v>
      </c>
      <c r="P32" s="97">
        <v>6.1709989721834583E-3</v>
      </c>
      <c r="Q32" s="97">
        <f>O32/'סכום נכסי הקרן'!$C$42</f>
        <v>9.5343001990784814E-5</v>
      </c>
    </row>
    <row r="33" spans="1:17" s="141" customFormat="1">
      <c r="A33" s="149"/>
      <c r="B33" s="89" t="s">
        <v>1463</v>
      </c>
      <c r="C33" s="99" t="s">
        <v>1442</v>
      </c>
      <c r="D33" s="86">
        <v>91102701</v>
      </c>
      <c r="E33" s="86"/>
      <c r="F33" s="86" t="s">
        <v>1444</v>
      </c>
      <c r="G33" s="114">
        <v>43374</v>
      </c>
      <c r="H33" s="86" t="s">
        <v>1441</v>
      </c>
      <c r="I33" s="96">
        <v>4.63</v>
      </c>
      <c r="J33" s="99" t="s">
        <v>170</v>
      </c>
      <c r="K33" s="100">
        <v>2.6849999999999999E-2</v>
      </c>
      <c r="L33" s="100">
        <v>3.5299999999999998E-2</v>
      </c>
      <c r="M33" s="96">
        <v>3565.73</v>
      </c>
      <c r="N33" s="98">
        <v>96.42</v>
      </c>
      <c r="O33" s="96">
        <v>3.4380799999999998</v>
      </c>
      <c r="P33" s="97">
        <v>8.70073248947471E-3</v>
      </c>
      <c r="Q33" s="97">
        <f>O33/'סכום נכסי הקרן'!$C$42</f>
        <v>1.3442782259478418E-4</v>
      </c>
    </row>
    <row r="34" spans="1:17" s="141" customFormat="1">
      <c r="A34" s="149"/>
      <c r="B34" s="89" t="s">
        <v>1459</v>
      </c>
      <c r="C34" s="99" t="s">
        <v>1442</v>
      </c>
      <c r="D34" s="86">
        <v>91040003</v>
      </c>
      <c r="E34" s="86"/>
      <c r="F34" s="86" t="s">
        <v>625</v>
      </c>
      <c r="G34" s="114">
        <v>43301</v>
      </c>
      <c r="H34" s="86" t="s">
        <v>367</v>
      </c>
      <c r="I34" s="96">
        <v>1.99</v>
      </c>
      <c r="J34" s="99" t="s">
        <v>169</v>
      </c>
      <c r="K34" s="100">
        <v>6.0296000000000002E-2</v>
      </c>
      <c r="L34" s="100">
        <v>7.5300000000000006E-2</v>
      </c>
      <c r="M34" s="96">
        <v>3266.88</v>
      </c>
      <c r="N34" s="98">
        <v>100.11</v>
      </c>
      <c r="O34" s="96">
        <v>12.257719999999999</v>
      </c>
      <c r="P34" s="97">
        <v>3.1020552939688414E-2</v>
      </c>
      <c r="Q34" s="97">
        <f>O34/'סכום נכסי הקרן'!$C$42</f>
        <v>4.7927291092020481E-4</v>
      </c>
    </row>
    <row r="35" spans="1:17" s="141" customFormat="1">
      <c r="A35" s="149"/>
      <c r="B35" s="89" t="s">
        <v>1459</v>
      </c>
      <c r="C35" s="99" t="s">
        <v>1442</v>
      </c>
      <c r="D35" s="86">
        <v>91040005</v>
      </c>
      <c r="E35" s="86"/>
      <c r="F35" s="86" t="s">
        <v>625</v>
      </c>
      <c r="G35" s="114">
        <v>43444</v>
      </c>
      <c r="H35" s="86" t="s">
        <v>367</v>
      </c>
      <c r="I35" s="96">
        <v>1.99</v>
      </c>
      <c r="J35" s="99" t="s">
        <v>169</v>
      </c>
      <c r="K35" s="100">
        <v>6.0296000000000002E-2</v>
      </c>
      <c r="L35" s="100">
        <v>7.6800000000000007E-2</v>
      </c>
      <c r="M35" s="96">
        <v>2029.35</v>
      </c>
      <c r="N35" s="98">
        <v>99.83</v>
      </c>
      <c r="O35" s="96">
        <v>7.59307</v>
      </c>
      <c r="P35" s="97">
        <v>1.921574566149006E-2</v>
      </c>
      <c r="Q35" s="97">
        <f>O35/'סכום נכסי הקרן'!$C$42</f>
        <v>2.9688659568997169E-4</v>
      </c>
    </row>
    <row r="36" spans="1:17" s="141" customFormat="1">
      <c r="A36" s="149"/>
      <c r="B36" s="89" t="s">
        <v>1459</v>
      </c>
      <c r="C36" s="99" t="s">
        <v>1442</v>
      </c>
      <c r="D36" s="86">
        <v>91050024</v>
      </c>
      <c r="E36" s="86"/>
      <c r="F36" s="86" t="s">
        <v>625</v>
      </c>
      <c r="G36" s="114">
        <v>43434</v>
      </c>
      <c r="H36" s="86" t="s">
        <v>367</v>
      </c>
      <c r="I36" s="96">
        <v>1.9900000000000002</v>
      </c>
      <c r="J36" s="99" t="s">
        <v>169</v>
      </c>
      <c r="K36" s="100">
        <v>6.2190000000000002E-2</v>
      </c>
      <c r="L36" s="100">
        <v>7.7100000000000002E-2</v>
      </c>
      <c r="M36" s="96">
        <v>373.12</v>
      </c>
      <c r="N36" s="98">
        <v>99.83</v>
      </c>
      <c r="O36" s="96">
        <v>1.3960999999999999</v>
      </c>
      <c r="P36" s="97">
        <v>3.5331035428365957E-3</v>
      </c>
      <c r="Q36" s="97">
        <f>O36/'סכום נכסי הקרן'!$C$42</f>
        <v>5.4587061128472338E-5</v>
      </c>
    </row>
    <row r="37" spans="1:17" s="141" customFormat="1">
      <c r="A37" s="149"/>
      <c r="B37" s="89" t="s">
        <v>1459</v>
      </c>
      <c r="C37" s="99" t="s">
        <v>1442</v>
      </c>
      <c r="D37" s="86">
        <v>91050025</v>
      </c>
      <c r="E37" s="86"/>
      <c r="F37" s="86" t="s">
        <v>625</v>
      </c>
      <c r="G37" s="114">
        <v>43430</v>
      </c>
      <c r="H37" s="86" t="s">
        <v>367</v>
      </c>
      <c r="I37" s="96">
        <v>2</v>
      </c>
      <c r="J37" s="99" t="s">
        <v>169</v>
      </c>
      <c r="K37" s="100">
        <v>6.2001000000000001E-2</v>
      </c>
      <c r="L37" s="100">
        <v>7.5300000000000006E-2</v>
      </c>
      <c r="M37" s="96">
        <v>261.45</v>
      </c>
      <c r="N37" s="98">
        <v>99.55</v>
      </c>
      <c r="O37" s="96">
        <v>0.97548999999999997</v>
      </c>
      <c r="P37" s="97">
        <v>2.4686678425626177E-3</v>
      </c>
      <c r="Q37" s="97">
        <f>O37/'סכום נכסי הקרן'!$C$42</f>
        <v>3.8141345362232993E-5</v>
      </c>
    </row>
    <row r="38" spans="1:17" s="141" customFormat="1">
      <c r="A38" s="149"/>
      <c r="B38" s="89" t="s">
        <v>1459</v>
      </c>
      <c r="C38" s="99" t="s">
        <v>1442</v>
      </c>
      <c r="D38" s="86">
        <v>91050026</v>
      </c>
      <c r="E38" s="86"/>
      <c r="F38" s="86" t="s">
        <v>625</v>
      </c>
      <c r="G38" s="114">
        <v>43461</v>
      </c>
      <c r="H38" s="86" t="s">
        <v>367</v>
      </c>
      <c r="I38" s="96">
        <v>2.0100000000000002</v>
      </c>
      <c r="J38" s="99" t="s">
        <v>169</v>
      </c>
      <c r="K38" s="100">
        <v>6.2001000000000001E-2</v>
      </c>
      <c r="L38" s="100">
        <v>6.4699999999999994E-2</v>
      </c>
      <c r="M38" s="96">
        <v>225.89</v>
      </c>
      <c r="N38" s="98">
        <v>101.02</v>
      </c>
      <c r="O38" s="96">
        <v>0.85524999999999995</v>
      </c>
      <c r="P38" s="97">
        <v>2.1643770539438423E-3</v>
      </c>
      <c r="Q38" s="97">
        <f>O38/'סכום נכסי הקרן'!$C$42</f>
        <v>3.3440000021578657E-5</v>
      </c>
    </row>
    <row r="39" spans="1:17" s="141" customFormat="1">
      <c r="A39" s="149"/>
      <c r="B39" s="89" t="s">
        <v>1460</v>
      </c>
      <c r="C39" s="99" t="s">
        <v>1442</v>
      </c>
      <c r="D39" s="86">
        <v>90320002</v>
      </c>
      <c r="E39" s="86"/>
      <c r="F39" s="86" t="s">
        <v>625</v>
      </c>
      <c r="G39" s="114">
        <v>43227</v>
      </c>
      <c r="H39" s="86" t="s">
        <v>168</v>
      </c>
      <c r="I39" s="96">
        <v>0.02</v>
      </c>
      <c r="J39" s="99" t="s">
        <v>170</v>
      </c>
      <c r="K39" s="100">
        <v>2.6000000000000002E-2</v>
      </c>
      <c r="L39" s="100">
        <v>1.9900000000000001E-2</v>
      </c>
      <c r="M39" s="96">
        <v>15.13</v>
      </c>
      <c r="N39" s="98">
        <v>100.37</v>
      </c>
      <c r="O39" s="96">
        <v>1.5189999999999999E-2</v>
      </c>
      <c r="P39" s="97">
        <v>3.8441259806380552E-5</v>
      </c>
      <c r="Q39" s="97">
        <f>O39/'סכום נכסי הקרן'!$C$42</f>
        <v>5.9392411613888319E-7</v>
      </c>
    </row>
    <row r="40" spans="1:17" s="141" customFormat="1">
      <c r="A40" s="149"/>
      <c r="B40" s="89" t="s">
        <v>1460</v>
      </c>
      <c r="C40" s="99" t="s">
        <v>1442</v>
      </c>
      <c r="D40" s="86">
        <v>90320003</v>
      </c>
      <c r="E40" s="86"/>
      <c r="F40" s="86" t="s">
        <v>625</v>
      </c>
      <c r="G40" s="114">
        <v>43279</v>
      </c>
      <c r="H40" s="86" t="s">
        <v>168</v>
      </c>
      <c r="I40" s="96">
        <v>0.15999999999999995</v>
      </c>
      <c r="J40" s="99" t="s">
        <v>170</v>
      </c>
      <c r="K40" s="100">
        <v>2.6000000000000002E-2</v>
      </c>
      <c r="L40" s="100">
        <v>2.6899999999999993E-2</v>
      </c>
      <c r="M40" s="96">
        <v>65.36</v>
      </c>
      <c r="N40" s="98">
        <v>100.02119999999999</v>
      </c>
      <c r="O40" s="96">
        <v>6.565E-2</v>
      </c>
      <c r="P40" s="97">
        <v>1.6614013866286264E-4</v>
      </c>
      <c r="Q40" s="97">
        <f>O40/'סכום נכסי הקרן'!$C$42</f>
        <v>2.566893892331645E-6</v>
      </c>
    </row>
    <row r="41" spans="1:17" s="141" customFormat="1">
      <c r="A41" s="149"/>
      <c r="B41" s="89" t="s">
        <v>1460</v>
      </c>
      <c r="C41" s="99" t="s">
        <v>1442</v>
      </c>
      <c r="D41" s="86">
        <v>90320004</v>
      </c>
      <c r="E41" s="86"/>
      <c r="F41" s="86" t="s">
        <v>625</v>
      </c>
      <c r="G41" s="114">
        <v>43321</v>
      </c>
      <c r="H41" s="86" t="s">
        <v>168</v>
      </c>
      <c r="I41" s="96">
        <v>0.11</v>
      </c>
      <c r="J41" s="99" t="s">
        <v>170</v>
      </c>
      <c r="K41" s="100">
        <v>2.6000000000000002E-2</v>
      </c>
      <c r="L41" s="100">
        <v>3.4500000000000003E-2</v>
      </c>
      <c r="M41" s="96">
        <v>289.83</v>
      </c>
      <c r="N41" s="98">
        <v>100.07</v>
      </c>
      <c r="O41" s="96">
        <v>0.29002999999999995</v>
      </c>
      <c r="P41" s="97">
        <v>7.3397752347890391E-4</v>
      </c>
      <c r="Q41" s="97">
        <f>O41/'סכום נכסי הקרן'!$C$42</f>
        <v>1.1340079750082968E-5</v>
      </c>
    </row>
    <row r="42" spans="1:17" s="141" customFormat="1">
      <c r="A42" s="149"/>
      <c r="B42" s="89" t="s">
        <v>1460</v>
      </c>
      <c r="C42" s="99" t="s">
        <v>1442</v>
      </c>
      <c r="D42" s="86">
        <v>90320001</v>
      </c>
      <c r="E42" s="86"/>
      <c r="F42" s="86" t="s">
        <v>625</v>
      </c>
      <c r="G42" s="114">
        <v>43138</v>
      </c>
      <c r="H42" s="86" t="s">
        <v>168</v>
      </c>
      <c r="I42" s="96">
        <v>0.1</v>
      </c>
      <c r="J42" s="99" t="s">
        <v>170</v>
      </c>
      <c r="K42" s="100">
        <v>2.6000000000000002E-2</v>
      </c>
      <c r="L42" s="100">
        <v>5.2900000000000003E-2</v>
      </c>
      <c r="M42" s="96">
        <v>62.38</v>
      </c>
      <c r="N42" s="98">
        <v>99.91</v>
      </c>
      <c r="O42" s="96">
        <v>6.232E-2</v>
      </c>
      <c r="P42" s="97">
        <v>1.5771292370860013E-4</v>
      </c>
      <c r="Q42" s="97">
        <f>O42/'סכום נכסי הקרן'!$C$42</f>
        <v>2.436691962987176E-6</v>
      </c>
    </row>
    <row r="43" spans="1:17" s="141" customFormat="1">
      <c r="A43" s="149"/>
      <c r="B43" s="89" t="s">
        <v>1460</v>
      </c>
      <c r="C43" s="99" t="s">
        <v>1442</v>
      </c>
      <c r="D43" s="86">
        <v>90310002</v>
      </c>
      <c r="E43" s="86"/>
      <c r="F43" s="86" t="s">
        <v>625</v>
      </c>
      <c r="G43" s="114">
        <v>43227</v>
      </c>
      <c r="H43" s="86" t="s">
        <v>168</v>
      </c>
      <c r="I43" s="96">
        <v>9.39</v>
      </c>
      <c r="J43" s="99" t="s">
        <v>170</v>
      </c>
      <c r="K43" s="100">
        <v>2.9805999999999999E-2</v>
      </c>
      <c r="L43" s="100">
        <v>0.04</v>
      </c>
      <c r="M43" s="96">
        <v>328.38</v>
      </c>
      <c r="N43" s="98">
        <v>91.8</v>
      </c>
      <c r="O43" s="96">
        <v>0.30146000000000001</v>
      </c>
      <c r="P43" s="97">
        <v>7.6290336940299419E-4</v>
      </c>
      <c r="Q43" s="97">
        <f>O43/'סכום נכסי הקרן'!$C$42</f>
        <v>1.17869890751302E-5</v>
      </c>
    </row>
    <row r="44" spans="1:17" s="141" customFormat="1">
      <c r="A44" s="149"/>
      <c r="B44" s="89" t="s">
        <v>1460</v>
      </c>
      <c r="C44" s="99" t="s">
        <v>1442</v>
      </c>
      <c r="D44" s="86">
        <v>90310003</v>
      </c>
      <c r="E44" s="86"/>
      <c r="F44" s="86" t="s">
        <v>625</v>
      </c>
      <c r="G44" s="114">
        <v>43279</v>
      </c>
      <c r="H44" s="86" t="s">
        <v>168</v>
      </c>
      <c r="I44" s="96">
        <v>9.4300000000000015</v>
      </c>
      <c r="J44" s="99" t="s">
        <v>170</v>
      </c>
      <c r="K44" s="100">
        <v>2.9796999999999997E-2</v>
      </c>
      <c r="L44" s="100">
        <v>3.8699999999999998E-2</v>
      </c>
      <c r="M44" s="96">
        <v>384.05</v>
      </c>
      <c r="N44" s="98">
        <v>92.05</v>
      </c>
      <c r="O44" s="96">
        <v>0.35352</v>
      </c>
      <c r="P44" s="97">
        <v>8.9465136054981255E-4</v>
      </c>
      <c r="Q44" s="97">
        <f>O44/'סכום נכסי הקרן'!$C$42</f>
        <v>1.3822518336893878E-5</v>
      </c>
    </row>
    <row r="45" spans="1:17" s="141" customFormat="1">
      <c r="A45" s="149"/>
      <c r="B45" s="89" t="s">
        <v>1460</v>
      </c>
      <c r="C45" s="99" t="s">
        <v>1442</v>
      </c>
      <c r="D45" s="86">
        <v>90310004</v>
      </c>
      <c r="E45" s="86"/>
      <c r="F45" s="86" t="s">
        <v>625</v>
      </c>
      <c r="G45" s="114">
        <v>43321</v>
      </c>
      <c r="H45" s="86" t="s">
        <v>168</v>
      </c>
      <c r="I45" s="96">
        <v>9.44</v>
      </c>
      <c r="J45" s="99" t="s">
        <v>170</v>
      </c>
      <c r="K45" s="100">
        <v>3.0529000000000001E-2</v>
      </c>
      <c r="L45" s="100">
        <v>3.7900000000000003E-2</v>
      </c>
      <c r="M45" s="96">
        <v>2149.83</v>
      </c>
      <c r="N45" s="98">
        <v>93.37</v>
      </c>
      <c r="O45" s="96">
        <v>2.0072899999999998</v>
      </c>
      <c r="P45" s="97">
        <v>5.07983913079326E-3</v>
      </c>
      <c r="Q45" s="97">
        <f>O45/'סכום נכסי הקרן'!$C$42</f>
        <v>7.84843936197774E-5</v>
      </c>
    </row>
    <row r="46" spans="1:17" s="141" customFormat="1">
      <c r="A46" s="149"/>
      <c r="B46" s="89" t="s">
        <v>1460</v>
      </c>
      <c r="C46" s="99" t="s">
        <v>1442</v>
      </c>
      <c r="D46" s="86">
        <v>90310001</v>
      </c>
      <c r="E46" s="86"/>
      <c r="F46" s="86" t="s">
        <v>625</v>
      </c>
      <c r="G46" s="114">
        <v>43138</v>
      </c>
      <c r="H46" s="86" t="s">
        <v>168</v>
      </c>
      <c r="I46" s="96">
        <v>9.3500000000000014</v>
      </c>
      <c r="J46" s="99" t="s">
        <v>170</v>
      </c>
      <c r="K46" s="100">
        <v>2.8239999999999998E-2</v>
      </c>
      <c r="L46" s="100">
        <v>4.3100000000000006E-2</v>
      </c>
      <c r="M46" s="96">
        <v>2062.13</v>
      </c>
      <c r="N46" s="98">
        <v>87.75</v>
      </c>
      <c r="O46" s="96">
        <v>1.8095300000000001</v>
      </c>
      <c r="P46" s="97">
        <v>4.5793688517076899E-3</v>
      </c>
      <c r="Q46" s="97">
        <f>O46/'סכום נכסי הקרן'!$C$42</f>
        <v>7.0752041203212205E-5</v>
      </c>
    </row>
    <row r="47" spans="1:17" s="141" customFormat="1">
      <c r="A47" s="149"/>
      <c r="B47" s="89" t="s">
        <v>1460</v>
      </c>
      <c r="C47" s="99" t="s">
        <v>1442</v>
      </c>
      <c r="D47" s="86">
        <v>90310005</v>
      </c>
      <c r="E47" s="86"/>
      <c r="F47" s="86" t="s">
        <v>625</v>
      </c>
      <c r="G47" s="114">
        <v>43417</v>
      </c>
      <c r="H47" s="86" t="s">
        <v>168</v>
      </c>
      <c r="I47" s="96">
        <v>9.35</v>
      </c>
      <c r="J47" s="99" t="s">
        <v>170</v>
      </c>
      <c r="K47" s="100">
        <v>3.2797E-2</v>
      </c>
      <c r="L47" s="100">
        <v>3.95E-2</v>
      </c>
      <c r="M47" s="96">
        <v>2452.19</v>
      </c>
      <c r="N47" s="98">
        <v>93.56</v>
      </c>
      <c r="O47" s="96">
        <v>2.29427</v>
      </c>
      <c r="P47" s="97">
        <v>5.8060980339687106E-3</v>
      </c>
      <c r="Q47" s="97">
        <f>O47/'סכום נכסי הקרן'!$C$42</f>
        <v>8.9705219350490824E-5</v>
      </c>
    </row>
    <row r="48" spans="1:17" s="141" customFormat="1">
      <c r="A48" s="149"/>
      <c r="B48" s="85"/>
      <c r="C48" s="86"/>
      <c r="D48" s="86"/>
      <c r="E48" s="86"/>
      <c r="F48" s="86"/>
      <c r="G48" s="86"/>
      <c r="H48" s="86"/>
      <c r="I48" s="86"/>
      <c r="J48" s="86"/>
      <c r="K48" s="86"/>
      <c r="L48" s="86"/>
      <c r="M48" s="96"/>
      <c r="N48" s="98"/>
      <c r="O48" s="86"/>
      <c r="P48" s="97"/>
      <c r="Q48" s="86"/>
    </row>
    <row r="49" spans="1:17" s="141" customFormat="1">
      <c r="A49" s="149"/>
      <c r="B49" s="83" t="s">
        <v>40</v>
      </c>
      <c r="C49" s="84"/>
      <c r="D49" s="84"/>
      <c r="E49" s="84"/>
      <c r="F49" s="84"/>
      <c r="G49" s="84"/>
      <c r="H49" s="84"/>
      <c r="I49" s="93">
        <v>6.31</v>
      </c>
      <c r="J49" s="84"/>
      <c r="K49" s="84"/>
      <c r="L49" s="106">
        <v>0.05</v>
      </c>
      <c r="M49" s="93"/>
      <c r="N49" s="95"/>
      <c r="O49" s="93">
        <v>64.70723000000001</v>
      </c>
      <c r="P49" s="94">
        <v>0.1637542751666374</v>
      </c>
      <c r="Q49" s="94">
        <f>O49/'סכום נכסי הקרן'!$C$42</f>
        <v>2.5300318884493374E-3</v>
      </c>
    </row>
    <row r="50" spans="1:17" s="141" customFormat="1">
      <c r="A50" s="149"/>
      <c r="B50" s="104" t="s">
        <v>38</v>
      </c>
      <c r="C50" s="84"/>
      <c r="D50" s="84"/>
      <c r="E50" s="84"/>
      <c r="F50" s="84"/>
      <c r="G50" s="84"/>
      <c r="H50" s="84"/>
      <c r="I50" s="93">
        <v>6.31</v>
      </c>
      <c r="J50" s="84"/>
      <c r="K50" s="84"/>
      <c r="L50" s="106">
        <v>0.05</v>
      </c>
      <c r="M50" s="93"/>
      <c r="N50" s="95"/>
      <c r="O50" s="93">
        <v>64.70723000000001</v>
      </c>
      <c r="P50" s="94">
        <v>0.1637542751666374</v>
      </c>
      <c r="Q50" s="94">
        <f>O50/'סכום נכסי הקרן'!$C$42</f>
        <v>2.5300318884493374E-3</v>
      </c>
    </row>
    <row r="51" spans="1:17" s="141" customFormat="1">
      <c r="A51" s="149"/>
      <c r="B51" s="89" t="s">
        <v>1461</v>
      </c>
      <c r="C51" s="99" t="s">
        <v>1439</v>
      </c>
      <c r="D51" s="86">
        <v>508506</v>
      </c>
      <c r="E51" s="86"/>
      <c r="F51" s="86" t="s">
        <v>1445</v>
      </c>
      <c r="G51" s="114">
        <v>43186</v>
      </c>
      <c r="H51" s="86" t="s">
        <v>1441</v>
      </c>
      <c r="I51" s="96">
        <v>6.31</v>
      </c>
      <c r="J51" s="99" t="s">
        <v>169</v>
      </c>
      <c r="K51" s="100">
        <v>4.8000000000000001E-2</v>
      </c>
      <c r="L51" s="100">
        <v>0.05</v>
      </c>
      <c r="M51" s="96">
        <v>17182</v>
      </c>
      <c r="N51" s="98">
        <v>100.48</v>
      </c>
      <c r="O51" s="96">
        <v>64.70723000000001</v>
      </c>
      <c r="P51" s="97">
        <v>0.1637542751666374</v>
      </c>
      <c r="Q51" s="97">
        <f>O51/'סכום נכסי הקרן'!$C$42</f>
        <v>2.5300318884493374E-3</v>
      </c>
    </row>
    <row r="52" spans="1:17" s="141" customFormat="1">
      <c r="B52" s="144"/>
      <c r="C52" s="144"/>
      <c r="D52" s="144"/>
      <c r="E52" s="144"/>
    </row>
    <row r="53" spans="1:17" s="141" customFormat="1">
      <c r="B53" s="144"/>
      <c r="C53" s="144"/>
      <c r="D53" s="144"/>
      <c r="E53" s="144"/>
    </row>
    <row r="55" spans="1:17">
      <c r="B55" s="101" t="s">
        <v>254</v>
      </c>
    </row>
    <row r="56" spans="1:17">
      <c r="B56" s="101" t="s">
        <v>119</v>
      </c>
    </row>
    <row r="57" spans="1:17">
      <c r="B57" s="101" t="s">
        <v>237</v>
      </c>
    </row>
    <row r="58" spans="1:17">
      <c r="B58" s="101" t="s">
        <v>245</v>
      </c>
    </row>
  </sheetData>
  <sheetProtection sheet="1" objects="1" scenarios="1"/>
  <mergeCells count="1">
    <mergeCell ref="B6:Q6"/>
  </mergeCells>
  <phoneticPr fontId="3" type="noConversion"/>
  <conditionalFormatting sqref="B11:B12 B18:B43">
    <cfRule type="cellIs" dxfId="3" priority="3" operator="equal">
      <formula>"NR3"</formula>
    </cfRule>
  </conditionalFormatting>
  <conditionalFormatting sqref="B13:B17">
    <cfRule type="cellIs" dxfId="2" priority="2" operator="equal">
      <formula>"NR3"</formula>
    </cfRule>
  </conditionalFormatting>
  <dataValidations count="1">
    <dataValidation allowBlank="1" showInputMessage="1" showErrorMessage="1" sqref="D1:Q9 C5:C9 B1:B9 A1:A1048576 B52:XFD1048576 R1:XFD51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B1:BL1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6.28515625" style="2" bestFit="1" customWidth="1"/>
    <col min="4" max="4" width="10" style="2" bestFit="1" customWidth="1"/>
    <col min="5" max="5" width="4.5703125" style="1" bestFit="1" customWidth="1"/>
    <col min="6" max="6" width="7.85546875" style="1" bestFit="1" customWidth="1"/>
    <col min="7" max="7" width="5.140625" style="1" bestFit="1" customWidth="1"/>
    <col min="8" max="8" width="8" style="1" customWidth="1"/>
    <col min="9" max="9" width="7.28515625" style="1" bestFit="1" customWidth="1"/>
    <col min="10" max="10" width="7.5703125" style="1" bestFit="1" customWidth="1"/>
    <col min="11" max="11" width="7" style="1" bestFit="1" customWidth="1"/>
    <col min="12" max="12" width="6.42578125" style="1" bestFit="1" customWidth="1"/>
    <col min="13" max="13" width="8" style="1" bestFit="1" customWidth="1"/>
    <col min="14" max="14" width="7.7109375" style="1" bestFit="1" customWidth="1"/>
    <col min="15" max="15" width="10.42578125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58" t="s">
        <v>185</v>
      </c>
      <c r="C1" s="80" t="s" vm="1">
        <v>255</v>
      </c>
    </row>
    <row r="2" spans="2:64">
      <c r="B2" s="58" t="s">
        <v>184</v>
      </c>
      <c r="C2" s="80" t="s">
        <v>256</v>
      </c>
    </row>
    <row r="3" spans="2:64">
      <c r="B3" s="58" t="s">
        <v>186</v>
      </c>
      <c r="C3" s="80" t="s">
        <v>257</v>
      </c>
    </row>
    <row r="4" spans="2:64">
      <c r="B4" s="58" t="s">
        <v>187</v>
      </c>
      <c r="C4" s="80">
        <v>9455</v>
      </c>
    </row>
    <row r="6" spans="2:64" ht="26.25" customHeight="1">
      <c r="B6" s="167" t="s">
        <v>218</v>
      </c>
      <c r="C6" s="168"/>
      <c r="D6" s="168"/>
      <c r="E6" s="168"/>
      <c r="F6" s="168"/>
      <c r="G6" s="168"/>
      <c r="H6" s="168"/>
      <c r="I6" s="168"/>
      <c r="J6" s="168"/>
      <c r="K6" s="168"/>
      <c r="L6" s="168"/>
      <c r="M6" s="168"/>
      <c r="N6" s="168"/>
      <c r="O6" s="169"/>
    </row>
    <row r="7" spans="2:64" s="3" customFormat="1" ht="78.75">
      <c r="B7" s="61" t="s">
        <v>123</v>
      </c>
      <c r="C7" s="62" t="s">
        <v>45</v>
      </c>
      <c r="D7" s="62" t="s">
        <v>124</v>
      </c>
      <c r="E7" s="62" t="s">
        <v>15</v>
      </c>
      <c r="F7" s="62" t="s">
        <v>68</v>
      </c>
      <c r="G7" s="62" t="s">
        <v>18</v>
      </c>
      <c r="H7" s="62" t="s">
        <v>107</v>
      </c>
      <c r="I7" s="62" t="s">
        <v>54</v>
      </c>
      <c r="J7" s="62" t="s">
        <v>19</v>
      </c>
      <c r="K7" s="62" t="s">
        <v>239</v>
      </c>
      <c r="L7" s="62" t="s">
        <v>238</v>
      </c>
      <c r="M7" s="62" t="s">
        <v>116</v>
      </c>
      <c r="N7" s="62" t="s">
        <v>188</v>
      </c>
      <c r="O7" s="64" t="s">
        <v>190</v>
      </c>
      <c r="P7" s="1"/>
      <c r="Q7" s="1"/>
      <c r="R7" s="1"/>
      <c r="S7" s="1"/>
      <c r="T7" s="1"/>
      <c r="U7" s="1"/>
    </row>
    <row r="8" spans="2:64" s="3" customFormat="1" ht="24.75" customHeight="1">
      <c r="B8" s="16"/>
      <c r="C8" s="33"/>
      <c r="D8" s="33"/>
      <c r="E8" s="33"/>
      <c r="F8" s="33"/>
      <c r="G8" s="33" t="s">
        <v>21</v>
      </c>
      <c r="H8" s="33"/>
      <c r="I8" s="33" t="s">
        <v>20</v>
      </c>
      <c r="J8" s="33" t="s">
        <v>20</v>
      </c>
      <c r="K8" s="33" t="s">
        <v>246</v>
      </c>
      <c r="L8" s="33"/>
      <c r="M8" s="33" t="s">
        <v>242</v>
      </c>
      <c r="N8" s="33" t="s">
        <v>20</v>
      </c>
      <c r="O8" s="18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1" t="s">
        <v>12</v>
      </c>
      <c r="O9" s="21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103"/>
      <c r="C10" s="103"/>
      <c r="D10" s="103"/>
      <c r="E10" s="103"/>
      <c r="F10" s="103"/>
      <c r="G10" s="103"/>
      <c r="H10" s="103"/>
      <c r="I10" s="103"/>
      <c r="J10" s="103"/>
      <c r="K10" s="103"/>
      <c r="L10" s="103"/>
      <c r="M10" s="103"/>
      <c r="N10" s="103"/>
      <c r="O10" s="103"/>
      <c r="P10" s="1"/>
      <c r="Q10" s="1"/>
      <c r="R10" s="1"/>
      <c r="S10" s="1"/>
      <c r="T10" s="1"/>
      <c r="U10" s="1"/>
      <c r="BL10" s="1"/>
    </row>
    <row r="11" spans="2:64" ht="20.25" customHeight="1">
      <c r="B11" s="101" t="s">
        <v>254</v>
      </c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</row>
    <row r="12" spans="2:64">
      <c r="B12" s="101" t="s">
        <v>119</v>
      </c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</row>
    <row r="13" spans="2:64">
      <c r="B13" s="101" t="s">
        <v>237</v>
      </c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</row>
    <row r="14" spans="2:64">
      <c r="B14" s="101" t="s">
        <v>245</v>
      </c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</row>
    <row r="15" spans="2:64"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</row>
    <row r="16" spans="2:64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</row>
    <row r="17" spans="2:15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</row>
    <row r="18" spans="2:15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</row>
    <row r="19" spans="2:15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</row>
    <row r="20" spans="2:15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</row>
    <row r="21" spans="2:15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</row>
    <row r="22" spans="2:15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</row>
    <row r="23" spans="2:15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</row>
    <row r="24" spans="2:15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</row>
    <row r="25" spans="2:15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</row>
    <row r="26" spans="2:15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</row>
    <row r="27" spans="2:15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</row>
    <row r="28" spans="2:15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</row>
    <row r="29" spans="2:15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</row>
    <row r="30" spans="2:15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</row>
    <row r="31" spans="2:15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</row>
    <row r="32" spans="2:15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</row>
    <row r="33" spans="2:15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</row>
    <row r="34" spans="2:15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</row>
    <row r="35" spans="2:15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</row>
    <row r="36" spans="2:15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</row>
    <row r="37" spans="2:15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</row>
    <row r="38" spans="2:15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</row>
    <row r="39" spans="2:15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</row>
    <row r="40" spans="2:15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</row>
    <row r="41" spans="2:15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</row>
    <row r="42" spans="2:15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</row>
    <row r="43" spans="2:15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</row>
    <row r="44" spans="2:15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</row>
    <row r="45" spans="2:15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</row>
    <row r="46" spans="2:15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</row>
    <row r="47" spans="2:15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</row>
    <row r="48" spans="2:15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</row>
    <row r="49" spans="2:15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</row>
    <row r="50" spans="2:15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</row>
    <row r="51" spans="2:15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</row>
    <row r="52" spans="2:15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</row>
    <row r="53" spans="2:15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</row>
    <row r="54" spans="2:15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</row>
    <row r="55" spans="2:15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</row>
    <row r="56" spans="2:15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</row>
    <row r="57" spans="2:15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</row>
    <row r="58" spans="2:15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</row>
    <row r="59" spans="2:15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</row>
    <row r="60" spans="2:15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</row>
    <row r="61" spans="2:15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</row>
    <row r="62" spans="2:15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</row>
    <row r="63" spans="2:15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</row>
    <row r="64" spans="2:15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</row>
    <row r="65" spans="2:15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</row>
    <row r="66" spans="2:15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</row>
    <row r="67" spans="2:15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</row>
    <row r="68" spans="2:15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</row>
    <row r="69" spans="2:15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</row>
    <row r="70" spans="2:15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</row>
    <row r="71" spans="2:15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</row>
    <row r="72" spans="2:15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</row>
    <row r="73" spans="2:15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</row>
    <row r="74" spans="2:15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</row>
    <row r="75" spans="2:15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</row>
    <row r="76" spans="2:15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</row>
    <row r="77" spans="2:15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</row>
    <row r="78" spans="2:15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</row>
    <row r="79" spans="2:15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</row>
    <row r="80" spans="2:15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</row>
    <row r="81" spans="2:15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</row>
    <row r="82" spans="2:15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</row>
    <row r="83" spans="2:15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</row>
    <row r="84" spans="2:15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</row>
    <row r="85" spans="2:15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</row>
    <row r="86" spans="2:15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</row>
    <row r="87" spans="2:15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</row>
    <row r="88" spans="2:15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</row>
    <row r="89" spans="2:15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</row>
    <row r="90" spans="2:15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</row>
    <row r="91" spans="2:15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</row>
    <row r="92" spans="2:15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</row>
    <row r="93" spans="2:15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</row>
    <row r="94" spans="2:15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</row>
    <row r="95" spans="2:15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</row>
    <row r="96" spans="2:15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</row>
    <row r="97" spans="2:15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</row>
    <row r="98" spans="2:15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</row>
    <row r="99" spans="2:15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</row>
    <row r="100" spans="2:15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</row>
    <row r="101" spans="2:15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</row>
    <row r="102" spans="2:15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</row>
    <row r="103" spans="2:15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</row>
    <row r="104" spans="2:15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</row>
    <row r="105" spans="2:15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</row>
    <row r="106" spans="2:15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</row>
    <row r="107" spans="2:15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</row>
    <row r="108" spans="2:15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</row>
    <row r="109" spans="2:15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</row>
  </sheetData>
  <sheetProtection sheet="1" objects="1" scenarios="1"/>
  <mergeCells count="1">
    <mergeCell ref="B6:O6"/>
  </mergeCells>
  <phoneticPr fontId="3" type="noConversion"/>
  <dataValidations count="1">
    <dataValidation allowBlank="1" showInputMessage="1" showErrorMessage="1" sqref="C5:C1048576 A1:B1048576 D1:XFD29 D34:XFD1048576 D30:AF33 AH30:XFD33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D862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6.28515625" style="2" bestFit="1" customWidth="1"/>
    <col min="4" max="4" width="5.28515625" style="1" bestFit="1" customWidth="1"/>
    <col min="5" max="5" width="7.5703125" style="1" bestFit="1" customWidth="1"/>
    <col min="6" max="7" width="8" style="1" bestFit="1" customWidth="1"/>
    <col min="8" max="8" width="9.7109375" style="1" bestFit="1" customWidth="1"/>
    <col min="9" max="9" width="10.42578125" style="1" bestFit="1" customWidth="1"/>
    <col min="10" max="10" width="7" style="1" bestFit="1" customWidth="1"/>
    <col min="11" max="11" width="7.5703125" style="3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3" customWidth="1"/>
    <col min="28" max="28" width="6.7109375" style="3" customWidth="1"/>
    <col min="29" max="29" width="7.28515625" style="3" customWidth="1"/>
    <col min="30" max="41" width="5.7109375" style="3" customWidth="1"/>
    <col min="42" max="56" width="9.140625" style="3"/>
    <col min="57" max="16384" width="9.140625" style="1"/>
  </cols>
  <sheetData>
    <row r="1" spans="2:56">
      <c r="B1" s="58" t="s">
        <v>185</v>
      </c>
      <c r="C1" s="80" t="s" vm="1">
        <v>255</v>
      </c>
    </row>
    <row r="2" spans="2:56">
      <c r="B2" s="58" t="s">
        <v>184</v>
      </c>
      <c r="C2" s="80" t="s">
        <v>256</v>
      </c>
    </row>
    <row r="3" spans="2:56">
      <c r="B3" s="58" t="s">
        <v>186</v>
      </c>
      <c r="C3" s="80" t="s">
        <v>257</v>
      </c>
    </row>
    <row r="4" spans="2:56">
      <c r="B4" s="58" t="s">
        <v>187</v>
      </c>
      <c r="C4" s="80">
        <v>9455</v>
      </c>
    </row>
    <row r="6" spans="2:56" ht="26.25" customHeight="1">
      <c r="B6" s="167" t="s">
        <v>219</v>
      </c>
      <c r="C6" s="168"/>
      <c r="D6" s="168"/>
      <c r="E6" s="168"/>
      <c r="F6" s="168"/>
      <c r="G6" s="168"/>
      <c r="H6" s="168"/>
      <c r="I6" s="168"/>
      <c r="J6" s="169"/>
    </row>
    <row r="7" spans="2:56" s="3" customFormat="1" ht="78.75">
      <c r="B7" s="61" t="s">
        <v>123</v>
      </c>
      <c r="C7" s="63" t="s">
        <v>56</v>
      </c>
      <c r="D7" s="63" t="s">
        <v>91</v>
      </c>
      <c r="E7" s="63" t="s">
        <v>57</v>
      </c>
      <c r="F7" s="63" t="s">
        <v>107</v>
      </c>
      <c r="G7" s="63" t="s">
        <v>230</v>
      </c>
      <c r="H7" s="63" t="s">
        <v>188</v>
      </c>
      <c r="I7" s="65" t="s">
        <v>189</v>
      </c>
      <c r="J7" s="79" t="s">
        <v>249</v>
      </c>
    </row>
    <row r="8" spans="2:56" s="3" customFormat="1" ht="22.5" customHeight="1">
      <c r="B8" s="16"/>
      <c r="C8" s="17" t="s">
        <v>22</v>
      </c>
      <c r="D8" s="17"/>
      <c r="E8" s="17" t="s">
        <v>20</v>
      </c>
      <c r="F8" s="17"/>
      <c r="G8" s="17" t="s">
        <v>243</v>
      </c>
      <c r="H8" s="33" t="s">
        <v>20</v>
      </c>
      <c r="I8" s="18" t="s">
        <v>20</v>
      </c>
      <c r="J8" s="18"/>
    </row>
    <row r="9" spans="2:56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1" t="s">
        <v>6</v>
      </c>
      <c r="I9" s="21" t="s">
        <v>7</v>
      </c>
      <c r="J9" s="21" t="s">
        <v>8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</row>
    <row r="10" spans="2:56" s="4" customFormat="1" ht="18" customHeight="1">
      <c r="B10" s="103"/>
      <c r="C10" s="103"/>
      <c r="D10" s="103"/>
      <c r="E10" s="103"/>
      <c r="F10" s="103"/>
      <c r="G10" s="103"/>
      <c r="H10" s="103"/>
      <c r="I10" s="103"/>
      <c r="J10" s="10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</row>
    <row r="11" spans="2:56" ht="22.5" customHeight="1">
      <c r="B11" s="118"/>
      <c r="C11" s="103"/>
      <c r="D11" s="103"/>
      <c r="E11" s="103"/>
      <c r="F11" s="103"/>
      <c r="G11" s="103"/>
      <c r="H11" s="103"/>
      <c r="I11" s="103"/>
      <c r="J11" s="103"/>
    </row>
    <row r="12" spans="2:56">
      <c r="B12" s="118"/>
      <c r="C12" s="103"/>
      <c r="D12" s="103"/>
      <c r="E12" s="103"/>
      <c r="F12" s="103"/>
      <c r="G12" s="103"/>
      <c r="H12" s="103"/>
      <c r="I12" s="103"/>
      <c r="J12" s="103"/>
    </row>
    <row r="13" spans="2:56">
      <c r="B13" s="103"/>
      <c r="C13" s="103"/>
      <c r="D13" s="103"/>
      <c r="E13" s="103"/>
      <c r="F13" s="103"/>
      <c r="G13" s="103"/>
      <c r="H13" s="103"/>
      <c r="I13" s="103"/>
      <c r="J13" s="103"/>
    </row>
    <row r="14" spans="2:56">
      <c r="B14" s="103"/>
      <c r="C14" s="103"/>
      <c r="D14" s="103"/>
      <c r="E14" s="103"/>
      <c r="F14" s="103"/>
      <c r="G14" s="103"/>
      <c r="H14" s="103"/>
      <c r="I14" s="103"/>
      <c r="J14" s="103"/>
    </row>
    <row r="15" spans="2:56">
      <c r="B15" s="103"/>
      <c r="C15" s="103"/>
      <c r="D15" s="103"/>
      <c r="E15" s="103"/>
      <c r="F15" s="103"/>
      <c r="G15" s="103"/>
      <c r="H15" s="103"/>
      <c r="I15" s="103"/>
      <c r="J15" s="103"/>
    </row>
    <row r="16" spans="2:56">
      <c r="B16" s="103"/>
      <c r="C16" s="103"/>
      <c r="D16" s="103"/>
      <c r="E16" s="103"/>
      <c r="F16" s="103"/>
      <c r="G16" s="103"/>
      <c r="H16" s="103"/>
      <c r="I16" s="103"/>
      <c r="J16" s="103"/>
    </row>
    <row r="17" spans="2:10">
      <c r="B17" s="103"/>
      <c r="C17" s="103"/>
      <c r="D17" s="103"/>
      <c r="E17" s="103"/>
      <c r="F17" s="103"/>
      <c r="G17" s="103"/>
      <c r="H17" s="103"/>
      <c r="I17" s="103"/>
      <c r="J17" s="103"/>
    </row>
    <row r="18" spans="2:10">
      <c r="B18" s="103"/>
      <c r="C18" s="103"/>
      <c r="D18" s="103"/>
      <c r="E18" s="103"/>
      <c r="F18" s="103"/>
      <c r="G18" s="103"/>
      <c r="H18" s="103"/>
      <c r="I18" s="103"/>
      <c r="J18" s="103"/>
    </row>
    <row r="19" spans="2:10">
      <c r="B19" s="103"/>
      <c r="C19" s="103"/>
      <c r="D19" s="103"/>
      <c r="E19" s="103"/>
      <c r="F19" s="103"/>
      <c r="G19" s="103"/>
      <c r="H19" s="103"/>
      <c r="I19" s="103"/>
      <c r="J19" s="103"/>
    </row>
    <row r="20" spans="2:10">
      <c r="B20" s="103"/>
      <c r="C20" s="103"/>
      <c r="D20" s="103"/>
      <c r="E20" s="103"/>
      <c r="F20" s="103"/>
      <c r="G20" s="103"/>
      <c r="H20" s="103"/>
      <c r="I20" s="103"/>
      <c r="J20" s="103"/>
    </row>
    <row r="21" spans="2:10">
      <c r="B21" s="103"/>
      <c r="C21" s="103"/>
      <c r="D21" s="103"/>
      <c r="E21" s="103"/>
      <c r="F21" s="103"/>
      <c r="G21" s="103"/>
      <c r="H21" s="103"/>
      <c r="I21" s="103"/>
      <c r="J21" s="103"/>
    </row>
    <row r="22" spans="2:10">
      <c r="B22" s="103"/>
      <c r="C22" s="103"/>
      <c r="D22" s="103"/>
      <c r="E22" s="103"/>
      <c r="F22" s="103"/>
      <c r="G22" s="103"/>
      <c r="H22" s="103"/>
      <c r="I22" s="103"/>
      <c r="J22" s="103"/>
    </row>
    <row r="23" spans="2:10">
      <c r="B23" s="103"/>
      <c r="C23" s="103"/>
      <c r="D23" s="103"/>
      <c r="E23" s="103"/>
      <c r="F23" s="103"/>
      <c r="G23" s="103"/>
      <c r="H23" s="103"/>
      <c r="I23" s="103"/>
      <c r="J23" s="103"/>
    </row>
    <row r="24" spans="2:10">
      <c r="B24" s="103"/>
      <c r="C24" s="103"/>
      <c r="D24" s="103"/>
      <c r="E24" s="103"/>
      <c r="F24" s="103"/>
      <c r="G24" s="103"/>
      <c r="H24" s="103"/>
      <c r="I24" s="103"/>
      <c r="J24" s="103"/>
    </row>
    <row r="25" spans="2:10">
      <c r="B25" s="103"/>
      <c r="C25" s="103"/>
      <c r="D25" s="103"/>
      <c r="E25" s="103"/>
      <c r="F25" s="103"/>
      <c r="G25" s="103"/>
      <c r="H25" s="103"/>
      <c r="I25" s="103"/>
      <c r="J25" s="103"/>
    </row>
    <row r="26" spans="2:10">
      <c r="B26" s="103"/>
      <c r="C26" s="103"/>
      <c r="D26" s="103"/>
      <c r="E26" s="103"/>
      <c r="F26" s="103"/>
      <c r="G26" s="103"/>
      <c r="H26" s="103"/>
      <c r="I26" s="103"/>
      <c r="J26" s="103"/>
    </row>
    <row r="27" spans="2:10">
      <c r="B27" s="103"/>
      <c r="C27" s="103"/>
      <c r="D27" s="103"/>
      <c r="E27" s="103"/>
      <c r="F27" s="103"/>
      <c r="G27" s="103"/>
      <c r="H27" s="103"/>
      <c r="I27" s="103"/>
      <c r="J27" s="103"/>
    </row>
    <row r="28" spans="2:10">
      <c r="B28" s="103"/>
      <c r="C28" s="103"/>
      <c r="D28" s="103"/>
      <c r="E28" s="103"/>
      <c r="F28" s="103"/>
      <c r="G28" s="103"/>
      <c r="H28" s="103"/>
      <c r="I28" s="103"/>
      <c r="J28" s="103"/>
    </row>
    <row r="29" spans="2:10">
      <c r="B29" s="103"/>
      <c r="C29" s="103"/>
      <c r="D29" s="103"/>
      <c r="E29" s="103"/>
      <c r="F29" s="103"/>
      <c r="G29" s="103"/>
      <c r="H29" s="103"/>
      <c r="I29" s="103"/>
      <c r="J29" s="103"/>
    </row>
    <row r="30" spans="2:10">
      <c r="B30" s="103"/>
      <c r="C30" s="103"/>
      <c r="D30" s="103"/>
      <c r="E30" s="103"/>
      <c r="F30" s="103"/>
      <c r="G30" s="103"/>
      <c r="H30" s="103"/>
      <c r="I30" s="103"/>
      <c r="J30" s="103"/>
    </row>
    <row r="31" spans="2:10">
      <c r="B31" s="103"/>
      <c r="C31" s="103"/>
      <c r="D31" s="103"/>
      <c r="E31" s="103"/>
      <c r="F31" s="103"/>
      <c r="G31" s="103"/>
      <c r="H31" s="103"/>
      <c r="I31" s="103"/>
      <c r="J31" s="103"/>
    </row>
    <row r="32" spans="2:10">
      <c r="B32" s="103"/>
      <c r="C32" s="103"/>
      <c r="D32" s="103"/>
      <c r="E32" s="103"/>
      <c r="F32" s="103"/>
      <c r="G32" s="103"/>
      <c r="H32" s="103"/>
      <c r="I32" s="103"/>
      <c r="J32" s="103"/>
    </row>
    <row r="33" spans="2:10">
      <c r="B33" s="103"/>
      <c r="C33" s="103"/>
      <c r="D33" s="103"/>
      <c r="E33" s="103"/>
      <c r="F33" s="103"/>
      <c r="G33" s="103"/>
      <c r="H33" s="103"/>
      <c r="I33" s="103"/>
      <c r="J33" s="103"/>
    </row>
    <row r="34" spans="2:10">
      <c r="B34" s="103"/>
      <c r="C34" s="103"/>
      <c r="D34" s="103"/>
      <c r="E34" s="103"/>
      <c r="F34" s="103"/>
      <c r="G34" s="103"/>
      <c r="H34" s="103"/>
      <c r="I34" s="103"/>
      <c r="J34" s="103"/>
    </row>
    <row r="35" spans="2:10">
      <c r="B35" s="103"/>
      <c r="C35" s="103"/>
      <c r="D35" s="103"/>
      <c r="E35" s="103"/>
      <c r="F35" s="103"/>
      <c r="G35" s="103"/>
      <c r="H35" s="103"/>
      <c r="I35" s="103"/>
      <c r="J35" s="103"/>
    </row>
    <row r="36" spans="2:10">
      <c r="B36" s="103"/>
      <c r="C36" s="103"/>
      <c r="D36" s="103"/>
      <c r="E36" s="103"/>
      <c r="F36" s="103"/>
      <c r="G36" s="103"/>
      <c r="H36" s="103"/>
      <c r="I36" s="103"/>
      <c r="J36" s="103"/>
    </row>
    <row r="37" spans="2:10">
      <c r="B37" s="103"/>
      <c r="C37" s="103"/>
      <c r="D37" s="103"/>
      <c r="E37" s="103"/>
      <c r="F37" s="103"/>
      <c r="G37" s="103"/>
      <c r="H37" s="103"/>
      <c r="I37" s="103"/>
      <c r="J37" s="103"/>
    </row>
    <row r="38" spans="2:10">
      <c r="B38" s="103"/>
      <c r="C38" s="103"/>
      <c r="D38" s="103"/>
      <c r="E38" s="103"/>
      <c r="F38" s="103"/>
      <c r="G38" s="103"/>
      <c r="H38" s="103"/>
      <c r="I38" s="103"/>
      <c r="J38" s="103"/>
    </row>
    <row r="39" spans="2:10">
      <c r="B39" s="103"/>
      <c r="C39" s="103"/>
      <c r="D39" s="103"/>
      <c r="E39" s="103"/>
      <c r="F39" s="103"/>
      <c r="G39" s="103"/>
      <c r="H39" s="103"/>
      <c r="I39" s="103"/>
      <c r="J39" s="103"/>
    </row>
    <row r="40" spans="2:10">
      <c r="B40" s="103"/>
      <c r="C40" s="103"/>
      <c r="D40" s="103"/>
      <c r="E40" s="103"/>
      <c r="F40" s="103"/>
      <c r="G40" s="103"/>
      <c r="H40" s="103"/>
      <c r="I40" s="103"/>
      <c r="J40" s="103"/>
    </row>
    <row r="41" spans="2:10">
      <c r="B41" s="103"/>
      <c r="C41" s="103"/>
      <c r="D41" s="103"/>
      <c r="E41" s="103"/>
      <c r="F41" s="103"/>
      <c r="G41" s="103"/>
      <c r="H41" s="103"/>
      <c r="I41" s="103"/>
      <c r="J41" s="103"/>
    </row>
    <row r="42" spans="2:10">
      <c r="B42" s="103"/>
      <c r="C42" s="103"/>
      <c r="D42" s="103"/>
      <c r="E42" s="103"/>
      <c r="F42" s="103"/>
      <c r="G42" s="103"/>
      <c r="H42" s="103"/>
      <c r="I42" s="103"/>
      <c r="J42" s="103"/>
    </row>
    <row r="43" spans="2:10">
      <c r="B43" s="103"/>
      <c r="C43" s="103"/>
      <c r="D43" s="103"/>
      <c r="E43" s="103"/>
      <c r="F43" s="103"/>
      <c r="G43" s="103"/>
      <c r="H43" s="103"/>
      <c r="I43" s="103"/>
      <c r="J43" s="103"/>
    </row>
    <row r="44" spans="2:10">
      <c r="B44" s="103"/>
      <c r="C44" s="103"/>
      <c r="D44" s="103"/>
      <c r="E44" s="103"/>
      <c r="F44" s="103"/>
      <c r="G44" s="103"/>
      <c r="H44" s="103"/>
      <c r="I44" s="103"/>
      <c r="J44" s="103"/>
    </row>
    <row r="45" spans="2:10">
      <c r="B45" s="103"/>
      <c r="C45" s="103"/>
      <c r="D45" s="103"/>
      <c r="E45" s="103"/>
      <c r="F45" s="103"/>
      <c r="G45" s="103"/>
      <c r="H45" s="103"/>
      <c r="I45" s="103"/>
      <c r="J45" s="103"/>
    </row>
    <row r="46" spans="2:10">
      <c r="B46" s="103"/>
      <c r="C46" s="103"/>
      <c r="D46" s="103"/>
      <c r="E46" s="103"/>
      <c r="F46" s="103"/>
      <c r="G46" s="103"/>
      <c r="H46" s="103"/>
      <c r="I46" s="103"/>
      <c r="J46" s="103"/>
    </row>
    <row r="47" spans="2:10">
      <c r="B47" s="103"/>
      <c r="C47" s="103"/>
      <c r="D47" s="103"/>
      <c r="E47" s="103"/>
      <c r="F47" s="103"/>
      <c r="G47" s="103"/>
      <c r="H47" s="103"/>
      <c r="I47" s="103"/>
      <c r="J47" s="103"/>
    </row>
    <row r="48" spans="2:10">
      <c r="B48" s="103"/>
      <c r="C48" s="103"/>
      <c r="D48" s="103"/>
      <c r="E48" s="103"/>
      <c r="F48" s="103"/>
      <c r="G48" s="103"/>
      <c r="H48" s="103"/>
      <c r="I48" s="103"/>
      <c r="J48" s="103"/>
    </row>
    <row r="49" spans="2:10">
      <c r="B49" s="103"/>
      <c r="C49" s="103"/>
      <c r="D49" s="103"/>
      <c r="E49" s="103"/>
      <c r="F49" s="103"/>
      <c r="G49" s="103"/>
      <c r="H49" s="103"/>
      <c r="I49" s="103"/>
      <c r="J49" s="103"/>
    </row>
    <row r="50" spans="2:10">
      <c r="B50" s="103"/>
      <c r="C50" s="103"/>
      <c r="D50" s="103"/>
      <c r="E50" s="103"/>
      <c r="F50" s="103"/>
      <c r="G50" s="103"/>
      <c r="H50" s="103"/>
      <c r="I50" s="103"/>
      <c r="J50" s="103"/>
    </row>
    <row r="51" spans="2:10">
      <c r="B51" s="103"/>
      <c r="C51" s="103"/>
      <c r="D51" s="103"/>
      <c r="E51" s="103"/>
      <c r="F51" s="103"/>
      <c r="G51" s="103"/>
      <c r="H51" s="103"/>
      <c r="I51" s="103"/>
      <c r="J51" s="103"/>
    </row>
    <row r="52" spans="2:10">
      <c r="B52" s="103"/>
      <c r="C52" s="103"/>
      <c r="D52" s="103"/>
      <c r="E52" s="103"/>
      <c r="F52" s="103"/>
      <c r="G52" s="103"/>
      <c r="H52" s="103"/>
      <c r="I52" s="103"/>
      <c r="J52" s="103"/>
    </row>
    <row r="53" spans="2:10">
      <c r="B53" s="103"/>
      <c r="C53" s="103"/>
      <c r="D53" s="103"/>
      <c r="E53" s="103"/>
      <c r="F53" s="103"/>
      <c r="G53" s="103"/>
      <c r="H53" s="103"/>
      <c r="I53" s="103"/>
      <c r="J53" s="103"/>
    </row>
    <row r="54" spans="2:10">
      <c r="B54" s="103"/>
      <c r="C54" s="103"/>
      <c r="D54" s="103"/>
      <c r="E54" s="103"/>
      <c r="F54" s="103"/>
      <c r="G54" s="103"/>
      <c r="H54" s="103"/>
      <c r="I54" s="103"/>
      <c r="J54" s="103"/>
    </row>
    <row r="55" spans="2:10">
      <c r="B55" s="103"/>
      <c r="C55" s="103"/>
      <c r="D55" s="103"/>
      <c r="E55" s="103"/>
      <c r="F55" s="103"/>
      <c r="G55" s="103"/>
      <c r="H55" s="103"/>
      <c r="I55" s="103"/>
      <c r="J55" s="103"/>
    </row>
    <row r="56" spans="2:10">
      <c r="B56" s="103"/>
      <c r="C56" s="103"/>
      <c r="D56" s="103"/>
      <c r="E56" s="103"/>
      <c r="F56" s="103"/>
      <c r="G56" s="103"/>
      <c r="H56" s="103"/>
      <c r="I56" s="103"/>
      <c r="J56" s="103"/>
    </row>
    <row r="57" spans="2:10">
      <c r="B57" s="103"/>
      <c r="C57" s="103"/>
      <c r="D57" s="103"/>
      <c r="E57" s="103"/>
      <c r="F57" s="103"/>
      <c r="G57" s="103"/>
      <c r="H57" s="103"/>
      <c r="I57" s="103"/>
      <c r="J57" s="103"/>
    </row>
    <row r="58" spans="2:10">
      <c r="B58" s="103"/>
      <c r="C58" s="103"/>
      <c r="D58" s="103"/>
      <c r="E58" s="103"/>
      <c r="F58" s="103"/>
      <c r="G58" s="103"/>
      <c r="H58" s="103"/>
      <c r="I58" s="103"/>
      <c r="J58" s="103"/>
    </row>
    <row r="59" spans="2:10">
      <c r="B59" s="103"/>
      <c r="C59" s="103"/>
      <c r="D59" s="103"/>
      <c r="E59" s="103"/>
      <c r="F59" s="103"/>
      <c r="G59" s="103"/>
      <c r="H59" s="103"/>
      <c r="I59" s="103"/>
      <c r="J59" s="103"/>
    </row>
    <row r="60" spans="2:10">
      <c r="B60" s="103"/>
      <c r="C60" s="103"/>
      <c r="D60" s="103"/>
      <c r="E60" s="103"/>
      <c r="F60" s="103"/>
      <c r="G60" s="103"/>
      <c r="H60" s="103"/>
      <c r="I60" s="103"/>
      <c r="J60" s="103"/>
    </row>
    <row r="61" spans="2:10">
      <c r="B61" s="103"/>
      <c r="C61" s="103"/>
      <c r="D61" s="103"/>
      <c r="E61" s="103"/>
      <c r="F61" s="103"/>
      <c r="G61" s="103"/>
      <c r="H61" s="103"/>
      <c r="I61" s="103"/>
      <c r="J61" s="103"/>
    </row>
    <row r="62" spans="2:10">
      <c r="B62" s="103"/>
      <c r="C62" s="103"/>
      <c r="D62" s="103"/>
      <c r="E62" s="103"/>
      <c r="F62" s="103"/>
      <c r="G62" s="103"/>
      <c r="H62" s="103"/>
      <c r="I62" s="103"/>
      <c r="J62" s="103"/>
    </row>
    <row r="63" spans="2:10">
      <c r="B63" s="103"/>
      <c r="C63" s="103"/>
      <c r="D63" s="103"/>
      <c r="E63" s="103"/>
      <c r="F63" s="103"/>
      <c r="G63" s="103"/>
      <c r="H63" s="103"/>
      <c r="I63" s="103"/>
      <c r="J63" s="103"/>
    </row>
    <row r="64" spans="2:10">
      <c r="B64" s="103"/>
      <c r="C64" s="103"/>
      <c r="D64" s="103"/>
      <c r="E64" s="103"/>
      <c r="F64" s="103"/>
      <c r="G64" s="103"/>
      <c r="H64" s="103"/>
      <c r="I64" s="103"/>
      <c r="J64" s="103"/>
    </row>
    <row r="65" spans="2:10">
      <c r="B65" s="103"/>
      <c r="C65" s="103"/>
      <c r="D65" s="103"/>
      <c r="E65" s="103"/>
      <c r="F65" s="103"/>
      <c r="G65" s="103"/>
      <c r="H65" s="103"/>
      <c r="I65" s="103"/>
      <c r="J65" s="103"/>
    </row>
    <row r="66" spans="2:10">
      <c r="B66" s="103"/>
      <c r="C66" s="103"/>
      <c r="D66" s="103"/>
      <c r="E66" s="103"/>
      <c r="F66" s="103"/>
      <c r="G66" s="103"/>
      <c r="H66" s="103"/>
      <c r="I66" s="103"/>
      <c r="J66" s="103"/>
    </row>
    <row r="67" spans="2:10">
      <c r="B67" s="103"/>
      <c r="C67" s="103"/>
      <c r="D67" s="103"/>
      <c r="E67" s="103"/>
      <c r="F67" s="103"/>
      <c r="G67" s="103"/>
      <c r="H67" s="103"/>
      <c r="I67" s="103"/>
      <c r="J67" s="103"/>
    </row>
    <row r="68" spans="2:10">
      <c r="B68" s="103"/>
      <c r="C68" s="103"/>
      <c r="D68" s="103"/>
      <c r="E68" s="103"/>
      <c r="F68" s="103"/>
      <c r="G68" s="103"/>
      <c r="H68" s="103"/>
      <c r="I68" s="103"/>
      <c r="J68" s="103"/>
    </row>
    <row r="69" spans="2:10">
      <c r="B69" s="103"/>
      <c r="C69" s="103"/>
      <c r="D69" s="103"/>
      <c r="E69" s="103"/>
      <c r="F69" s="103"/>
      <c r="G69" s="103"/>
      <c r="H69" s="103"/>
      <c r="I69" s="103"/>
      <c r="J69" s="103"/>
    </row>
    <row r="70" spans="2:10">
      <c r="B70" s="103"/>
      <c r="C70" s="103"/>
      <c r="D70" s="103"/>
      <c r="E70" s="103"/>
      <c r="F70" s="103"/>
      <c r="G70" s="103"/>
      <c r="H70" s="103"/>
      <c r="I70" s="103"/>
      <c r="J70" s="103"/>
    </row>
    <row r="71" spans="2:10">
      <c r="B71" s="103"/>
      <c r="C71" s="103"/>
      <c r="D71" s="103"/>
      <c r="E71" s="103"/>
      <c r="F71" s="103"/>
      <c r="G71" s="103"/>
      <c r="H71" s="103"/>
      <c r="I71" s="103"/>
      <c r="J71" s="103"/>
    </row>
    <row r="72" spans="2:10">
      <c r="B72" s="103"/>
      <c r="C72" s="103"/>
      <c r="D72" s="103"/>
      <c r="E72" s="103"/>
      <c r="F72" s="103"/>
      <c r="G72" s="103"/>
      <c r="H72" s="103"/>
      <c r="I72" s="103"/>
      <c r="J72" s="103"/>
    </row>
    <row r="73" spans="2:10">
      <c r="B73" s="103"/>
      <c r="C73" s="103"/>
      <c r="D73" s="103"/>
      <c r="E73" s="103"/>
      <c r="F73" s="103"/>
      <c r="G73" s="103"/>
      <c r="H73" s="103"/>
      <c r="I73" s="103"/>
      <c r="J73" s="103"/>
    </row>
    <row r="74" spans="2:10">
      <c r="B74" s="103"/>
      <c r="C74" s="103"/>
      <c r="D74" s="103"/>
      <c r="E74" s="103"/>
      <c r="F74" s="103"/>
      <c r="G74" s="103"/>
      <c r="H74" s="103"/>
      <c r="I74" s="103"/>
      <c r="J74" s="103"/>
    </row>
    <row r="75" spans="2:10">
      <c r="B75" s="103"/>
      <c r="C75" s="103"/>
      <c r="D75" s="103"/>
      <c r="E75" s="103"/>
      <c r="F75" s="103"/>
      <c r="G75" s="103"/>
      <c r="H75" s="103"/>
      <c r="I75" s="103"/>
      <c r="J75" s="103"/>
    </row>
    <row r="76" spans="2:10">
      <c r="B76" s="103"/>
      <c r="C76" s="103"/>
      <c r="D76" s="103"/>
      <c r="E76" s="103"/>
      <c r="F76" s="103"/>
      <c r="G76" s="103"/>
      <c r="H76" s="103"/>
      <c r="I76" s="103"/>
      <c r="J76" s="103"/>
    </row>
    <row r="77" spans="2:10">
      <c r="B77" s="103"/>
      <c r="C77" s="103"/>
      <c r="D77" s="103"/>
      <c r="E77" s="103"/>
      <c r="F77" s="103"/>
      <c r="G77" s="103"/>
      <c r="H77" s="103"/>
      <c r="I77" s="103"/>
      <c r="J77" s="103"/>
    </row>
    <row r="78" spans="2:10">
      <c r="B78" s="103"/>
      <c r="C78" s="103"/>
      <c r="D78" s="103"/>
      <c r="E78" s="103"/>
      <c r="F78" s="103"/>
      <c r="G78" s="103"/>
      <c r="H78" s="103"/>
      <c r="I78" s="103"/>
      <c r="J78" s="103"/>
    </row>
    <row r="79" spans="2:10">
      <c r="B79" s="103"/>
      <c r="C79" s="103"/>
      <c r="D79" s="103"/>
      <c r="E79" s="103"/>
      <c r="F79" s="103"/>
      <c r="G79" s="103"/>
      <c r="H79" s="103"/>
      <c r="I79" s="103"/>
      <c r="J79" s="103"/>
    </row>
    <row r="80" spans="2:10">
      <c r="B80" s="103"/>
      <c r="C80" s="103"/>
      <c r="D80" s="103"/>
      <c r="E80" s="103"/>
      <c r="F80" s="103"/>
      <c r="G80" s="103"/>
      <c r="H80" s="103"/>
      <c r="I80" s="103"/>
      <c r="J80" s="103"/>
    </row>
    <row r="81" spans="2:10">
      <c r="B81" s="103"/>
      <c r="C81" s="103"/>
      <c r="D81" s="103"/>
      <c r="E81" s="103"/>
      <c r="F81" s="103"/>
      <c r="G81" s="103"/>
      <c r="H81" s="103"/>
      <c r="I81" s="103"/>
      <c r="J81" s="103"/>
    </row>
    <row r="82" spans="2:10">
      <c r="B82" s="103"/>
      <c r="C82" s="103"/>
      <c r="D82" s="103"/>
      <c r="E82" s="103"/>
      <c r="F82" s="103"/>
      <c r="G82" s="103"/>
      <c r="H82" s="103"/>
      <c r="I82" s="103"/>
      <c r="J82" s="103"/>
    </row>
    <row r="83" spans="2:10">
      <c r="B83" s="103"/>
      <c r="C83" s="103"/>
      <c r="D83" s="103"/>
      <c r="E83" s="103"/>
      <c r="F83" s="103"/>
      <c r="G83" s="103"/>
      <c r="H83" s="103"/>
      <c r="I83" s="103"/>
      <c r="J83" s="103"/>
    </row>
    <row r="84" spans="2:10">
      <c r="B84" s="103"/>
      <c r="C84" s="103"/>
      <c r="D84" s="103"/>
      <c r="E84" s="103"/>
      <c r="F84" s="103"/>
      <c r="G84" s="103"/>
      <c r="H84" s="103"/>
      <c r="I84" s="103"/>
      <c r="J84" s="103"/>
    </row>
    <row r="85" spans="2:10">
      <c r="B85" s="103"/>
      <c r="C85" s="103"/>
      <c r="D85" s="103"/>
      <c r="E85" s="103"/>
      <c r="F85" s="103"/>
      <c r="G85" s="103"/>
      <c r="H85" s="103"/>
      <c r="I85" s="103"/>
      <c r="J85" s="103"/>
    </row>
    <row r="86" spans="2:10">
      <c r="B86" s="103"/>
      <c r="C86" s="103"/>
      <c r="D86" s="103"/>
      <c r="E86" s="103"/>
      <c r="F86" s="103"/>
      <c r="G86" s="103"/>
      <c r="H86" s="103"/>
      <c r="I86" s="103"/>
      <c r="J86" s="103"/>
    </row>
    <row r="87" spans="2:10">
      <c r="B87" s="103"/>
      <c r="C87" s="103"/>
      <c r="D87" s="103"/>
      <c r="E87" s="103"/>
      <c r="F87" s="103"/>
      <c r="G87" s="103"/>
      <c r="H87" s="103"/>
      <c r="I87" s="103"/>
      <c r="J87" s="103"/>
    </row>
    <row r="88" spans="2:10">
      <c r="B88" s="103"/>
      <c r="C88" s="103"/>
      <c r="D88" s="103"/>
      <c r="E88" s="103"/>
      <c r="F88" s="103"/>
      <c r="G88" s="103"/>
      <c r="H88" s="103"/>
      <c r="I88" s="103"/>
      <c r="J88" s="103"/>
    </row>
    <row r="89" spans="2:10">
      <c r="B89" s="103"/>
      <c r="C89" s="103"/>
      <c r="D89" s="103"/>
      <c r="E89" s="103"/>
      <c r="F89" s="103"/>
      <c r="G89" s="103"/>
      <c r="H89" s="103"/>
      <c r="I89" s="103"/>
      <c r="J89" s="103"/>
    </row>
    <row r="90" spans="2:10">
      <c r="B90" s="103"/>
      <c r="C90" s="103"/>
      <c r="D90" s="103"/>
      <c r="E90" s="103"/>
      <c r="F90" s="103"/>
      <c r="G90" s="103"/>
      <c r="H90" s="103"/>
      <c r="I90" s="103"/>
      <c r="J90" s="103"/>
    </row>
    <row r="91" spans="2:10">
      <c r="B91" s="103"/>
      <c r="C91" s="103"/>
      <c r="D91" s="103"/>
      <c r="E91" s="103"/>
      <c r="F91" s="103"/>
      <c r="G91" s="103"/>
      <c r="H91" s="103"/>
      <c r="I91" s="103"/>
      <c r="J91" s="103"/>
    </row>
    <row r="92" spans="2:10">
      <c r="B92" s="103"/>
      <c r="C92" s="103"/>
      <c r="D92" s="103"/>
      <c r="E92" s="103"/>
      <c r="F92" s="103"/>
      <c r="G92" s="103"/>
      <c r="H92" s="103"/>
      <c r="I92" s="103"/>
      <c r="J92" s="103"/>
    </row>
    <row r="93" spans="2:10">
      <c r="B93" s="103"/>
      <c r="C93" s="103"/>
      <c r="D93" s="103"/>
      <c r="E93" s="103"/>
      <c r="F93" s="103"/>
      <c r="G93" s="103"/>
      <c r="H93" s="103"/>
      <c r="I93" s="103"/>
      <c r="J93" s="103"/>
    </row>
    <row r="94" spans="2:10">
      <c r="B94" s="103"/>
      <c r="C94" s="103"/>
      <c r="D94" s="103"/>
      <c r="E94" s="103"/>
      <c r="F94" s="103"/>
      <c r="G94" s="103"/>
      <c r="H94" s="103"/>
      <c r="I94" s="103"/>
      <c r="J94" s="103"/>
    </row>
    <row r="95" spans="2:10">
      <c r="B95" s="103"/>
      <c r="C95" s="103"/>
      <c r="D95" s="103"/>
      <c r="E95" s="103"/>
      <c r="F95" s="103"/>
      <c r="G95" s="103"/>
      <c r="H95" s="103"/>
      <c r="I95" s="103"/>
      <c r="J95" s="103"/>
    </row>
    <row r="96" spans="2:10">
      <c r="B96" s="103"/>
      <c r="C96" s="103"/>
      <c r="D96" s="103"/>
      <c r="E96" s="103"/>
      <c r="F96" s="103"/>
      <c r="G96" s="103"/>
      <c r="H96" s="103"/>
      <c r="I96" s="103"/>
      <c r="J96" s="103"/>
    </row>
    <row r="97" spans="2:10">
      <c r="B97" s="103"/>
      <c r="C97" s="103"/>
      <c r="D97" s="103"/>
      <c r="E97" s="103"/>
      <c r="F97" s="103"/>
      <c r="G97" s="103"/>
      <c r="H97" s="103"/>
      <c r="I97" s="103"/>
      <c r="J97" s="103"/>
    </row>
    <row r="98" spans="2:10">
      <c r="B98" s="103"/>
      <c r="C98" s="103"/>
      <c r="D98" s="103"/>
      <c r="E98" s="103"/>
      <c r="F98" s="103"/>
      <c r="G98" s="103"/>
      <c r="H98" s="103"/>
      <c r="I98" s="103"/>
      <c r="J98" s="103"/>
    </row>
    <row r="99" spans="2:10">
      <c r="B99" s="103"/>
      <c r="C99" s="103"/>
      <c r="D99" s="103"/>
      <c r="E99" s="103"/>
      <c r="F99" s="103"/>
      <c r="G99" s="103"/>
      <c r="H99" s="103"/>
      <c r="I99" s="103"/>
      <c r="J99" s="103"/>
    </row>
    <row r="100" spans="2:10">
      <c r="B100" s="103"/>
      <c r="C100" s="103"/>
      <c r="D100" s="103"/>
      <c r="E100" s="103"/>
      <c r="F100" s="103"/>
      <c r="G100" s="103"/>
      <c r="H100" s="103"/>
      <c r="I100" s="103"/>
      <c r="J100" s="103"/>
    </row>
    <row r="101" spans="2:10">
      <c r="B101" s="103"/>
      <c r="C101" s="103"/>
      <c r="D101" s="103"/>
      <c r="E101" s="103"/>
      <c r="F101" s="103"/>
      <c r="G101" s="103"/>
      <c r="H101" s="103"/>
      <c r="I101" s="103"/>
      <c r="J101" s="103"/>
    </row>
    <row r="102" spans="2:10">
      <c r="B102" s="103"/>
      <c r="C102" s="103"/>
      <c r="D102" s="103"/>
      <c r="E102" s="103"/>
      <c r="F102" s="103"/>
      <c r="G102" s="103"/>
      <c r="H102" s="103"/>
      <c r="I102" s="103"/>
      <c r="J102" s="103"/>
    </row>
    <row r="103" spans="2:10">
      <c r="B103" s="103"/>
      <c r="C103" s="103"/>
      <c r="D103" s="103"/>
      <c r="E103" s="103"/>
      <c r="F103" s="103"/>
      <c r="G103" s="103"/>
      <c r="H103" s="103"/>
      <c r="I103" s="103"/>
      <c r="J103" s="103"/>
    </row>
    <row r="104" spans="2:10">
      <c r="B104" s="103"/>
      <c r="C104" s="103"/>
      <c r="D104" s="103"/>
      <c r="E104" s="103"/>
      <c r="F104" s="103"/>
      <c r="G104" s="103"/>
      <c r="H104" s="103"/>
      <c r="I104" s="103"/>
      <c r="J104" s="103"/>
    </row>
    <row r="105" spans="2:10">
      <c r="B105" s="103"/>
      <c r="C105" s="103"/>
      <c r="D105" s="103"/>
      <c r="E105" s="103"/>
      <c r="F105" s="103"/>
      <c r="G105" s="103"/>
      <c r="H105" s="103"/>
      <c r="I105" s="103"/>
      <c r="J105" s="103"/>
    </row>
    <row r="106" spans="2:10">
      <c r="B106" s="103"/>
      <c r="C106" s="103"/>
      <c r="D106" s="103"/>
      <c r="E106" s="103"/>
      <c r="F106" s="103"/>
      <c r="G106" s="103"/>
      <c r="H106" s="103"/>
      <c r="I106" s="103"/>
      <c r="J106" s="103"/>
    </row>
    <row r="107" spans="2:10">
      <c r="B107" s="103"/>
      <c r="C107" s="103"/>
      <c r="D107" s="103"/>
      <c r="E107" s="103"/>
      <c r="F107" s="103"/>
      <c r="G107" s="103"/>
      <c r="H107" s="103"/>
      <c r="I107" s="103"/>
      <c r="J107" s="103"/>
    </row>
    <row r="108" spans="2:10">
      <c r="B108" s="103"/>
      <c r="C108" s="103"/>
      <c r="D108" s="103"/>
      <c r="E108" s="103"/>
      <c r="F108" s="103"/>
      <c r="G108" s="103"/>
      <c r="H108" s="103"/>
      <c r="I108" s="103"/>
      <c r="J108" s="103"/>
    </row>
    <row r="109" spans="2:10">
      <c r="B109" s="103"/>
      <c r="C109" s="103"/>
      <c r="D109" s="103"/>
      <c r="E109" s="103"/>
      <c r="F109" s="103"/>
      <c r="G109" s="103"/>
      <c r="H109" s="103"/>
      <c r="I109" s="103"/>
      <c r="J109" s="103"/>
    </row>
    <row r="110" spans="2:10">
      <c r="F110" s="3"/>
      <c r="G110" s="3"/>
      <c r="H110" s="3"/>
      <c r="I110" s="3"/>
    </row>
    <row r="111" spans="2:10">
      <c r="F111" s="3"/>
      <c r="G111" s="3"/>
      <c r="H111" s="3"/>
      <c r="I111" s="3"/>
    </row>
    <row r="112" spans="2:10">
      <c r="F112" s="3"/>
      <c r="G112" s="3"/>
      <c r="H112" s="3"/>
      <c r="I112" s="3"/>
    </row>
    <row r="113" spans="6:9">
      <c r="F113" s="3"/>
      <c r="G113" s="3"/>
      <c r="H113" s="3"/>
      <c r="I113" s="3"/>
    </row>
    <row r="114" spans="6:9">
      <c r="F114" s="3"/>
      <c r="G114" s="3"/>
      <c r="H114" s="3"/>
      <c r="I114" s="3"/>
    </row>
    <row r="115" spans="6:9">
      <c r="F115" s="3"/>
      <c r="G115" s="3"/>
      <c r="H115" s="3"/>
      <c r="I115" s="3"/>
    </row>
    <row r="116" spans="6:9">
      <c r="F116" s="3"/>
      <c r="G116" s="3"/>
      <c r="H116" s="3"/>
      <c r="I116" s="3"/>
    </row>
    <row r="117" spans="6:9">
      <c r="F117" s="3"/>
      <c r="G117" s="3"/>
      <c r="H117" s="3"/>
      <c r="I117" s="3"/>
    </row>
    <row r="118" spans="6:9">
      <c r="F118" s="3"/>
      <c r="G118" s="3"/>
      <c r="H118" s="3"/>
      <c r="I118" s="3"/>
    </row>
    <row r="119" spans="6:9">
      <c r="F119" s="3"/>
      <c r="G119" s="3"/>
      <c r="H119" s="3"/>
      <c r="I119" s="3"/>
    </row>
    <row r="120" spans="6:9">
      <c r="F120" s="3"/>
      <c r="G120" s="3"/>
      <c r="H120" s="3"/>
      <c r="I120" s="3"/>
    </row>
    <row r="121" spans="6:9">
      <c r="F121" s="3"/>
      <c r="G121" s="3"/>
      <c r="H121" s="3"/>
      <c r="I121" s="3"/>
    </row>
    <row r="122" spans="6:9">
      <c r="F122" s="3"/>
      <c r="G122" s="3"/>
      <c r="H122" s="3"/>
      <c r="I122" s="3"/>
    </row>
    <row r="123" spans="6:9">
      <c r="F123" s="3"/>
      <c r="G123" s="3"/>
      <c r="H123" s="3"/>
      <c r="I123" s="3"/>
    </row>
    <row r="124" spans="6:9">
      <c r="F124" s="3"/>
      <c r="G124" s="3"/>
      <c r="H124" s="3"/>
      <c r="I124" s="3"/>
    </row>
    <row r="125" spans="6:9">
      <c r="F125" s="3"/>
      <c r="G125" s="3"/>
      <c r="H125" s="3"/>
      <c r="I125" s="3"/>
    </row>
    <row r="126" spans="6:9">
      <c r="F126" s="3"/>
      <c r="G126" s="3"/>
      <c r="H126" s="3"/>
      <c r="I126" s="3"/>
    </row>
    <row r="127" spans="6:9">
      <c r="F127" s="3"/>
      <c r="G127" s="3"/>
      <c r="H127" s="3"/>
      <c r="I127" s="3"/>
    </row>
    <row r="128" spans="6:9">
      <c r="F128" s="3"/>
      <c r="G128" s="3"/>
      <c r="H128" s="3"/>
      <c r="I128" s="3"/>
    </row>
    <row r="129" spans="6:9">
      <c r="F129" s="3"/>
      <c r="G129" s="3"/>
      <c r="H129" s="3"/>
      <c r="I129" s="3"/>
    </row>
    <row r="130" spans="6:9">
      <c r="F130" s="3"/>
      <c r="G130" s="3"/>
      <c r="H130" s="3"/>
      <c r="I130" s="3"/>
    </row>
    <row r="131" spans="6:9">
      <c r="F131" s="3"/>
      <c r="G131" s="3"/>
      <c r="H131" s="3"/>
      <c r="I131" s="3"/>
    </row>
    <row r="132" spans="6:9">
      <c r="F132" s="3"/>
      <c r="G132" s="3"/>
      <c r="H132" s="3"/>
      <c r="I132" s="3"/>
    </row>
    <row r="133" spans="6:9">
      <c r="F133" s="3"/>
      <c r="G133" s="3"/>
      <c r="H133" s="3"/>
      <c r="I133" s="3"/>
    </row>
    <row r="134" spans="6:9">
      <c r="F134" s="3"/>
      <c r="G134" s="3"/>
      <c r="H134" s="3"/>
      <c r="I134" s="3"/>
    </row>
    <row r="135" spans="6:9">
      <c r="F135" s="3"/>
      <c r="G135" s="3"/>
      <c r="H135" s="3"/>
      <c r="I135" s="3"/>
    </row>
    <row r="136" spans="6:9">
      <c r="F136" s="3"/>
      <c r="G136" s="3"/>
      <c r="H136" s="3"/>
      <c r="I136" s="3"/>
    </row>
    <row r="137" spans="6:9">
      <c r="F137" s="3"/>
      <c r="G137" s="3"/>
      <c r="H137" s="3"/>
      <c r="I137" s="3"/>
    </row>
    <row r="138" spans="6:9">
      <c r="F138" s="3"/>
      <c r="G138" s="3"/>
      <c r="H138" s="3"/>
      <c r="I138" s="3"/>
    </row>
    <row r="139" spans="6:9">
      <c r="F139" s="3"/>
      <c r="G139" s="3"/>
      <c r="H139" s="3"/>
      <c r="I139" s="3"/>
    </row>
    <row r="140" spans="6:9">
      <c r="F140" s="3"/>
      <c r="G140" s="3"/>
      <c r="H140" s="3"/>
      <c r="I140" s="3"/>
    </row>
    <row r="141" spans="6:9">
      <c r="F141" s="3"/>
      <c r="G141" s="3"/>
      <c r="H141" s="3"/>
      <c r="I141" s="3"/>
    </row>
    <row r="142" spans="6:9">
      <c r="F142" s="3"/>
      <c r="G142" s="3"/>
      <c r="H142" s="3"/>
      <c r="I142" s="3"/>
    </row>
    <row r="143" spans="6:9">
      <c r="F143" s="3"/>
      <c r="G143" s="3"/>
      <c r="H143" s="3"/>
      <c r="I143" s="3"/>
    </row>
    <row r="144" spans="6:9">
      <c r="F144" s="3"/>
      <c r="G144" s="3"/>
      <c r="H144" s="3"/>
      <c r="I144" s="3"/>
    </row>
    <row r="145" spans="6:9">
      <c r="F145" s="3"/>
      <c r="G145" s="3"/>
      <c r="H145" s="3"/>
      <c r="I145" s="3"/>
    </row>
    <row r="146" spans="6:9">
      <c r="F146" s="3"/>
      <c r="G146" s="3"/>
      <c r="H146" s="3"/>
      <c r="I146" s="3"/>
    </row>
    <row r="147" spans="6:9">
      <c r="F147" s="3"/>
      <c r="G147" s="3"/>
      <c r="H147" s="3"/>
      <c r="I147" s="3"/>
    </row>
    <row r="148" spans="6:9">
      <c r="F148" s="3"/>
      <c r="G148" s="3"/>
      <c r="H148" s="3"/>
      <c r="I148" s="3"/>
    </row>
    <row r="149" spans="6:9">
      <c r="F149" s="3"/>
      <c r="G149" s="3"/>
      <c r="H149" s="3"/>
      <c r="I149" s="3"/>
    </row>
    <row r="150" spans="6:9">
      <c r="F150" s="3"/>
      <c r="G150" s="3"/>
      <c r="H150" s="3"/>
      <c r="I150" s="3"/>
    </row>
    <row r="151" spans="6:9">
      <c r="F151" s="3"/>
      <c r="G151" s="3"/>
      <c r="H151" s="3"/>
      <c r="I151" s="3"/>
    </row>
    <row r="152" spans="6:9">
      <c r="F152" s="3"/>
      <c r="G152" s="3"/>
      <c r="H152" s="3"/>
      <c r="I152" s="3"/>
    </row>
    <row r="153" spans="6:9">
      <c r="F153" s="3"/>
      <c r="G153" s="3"/>
      <c r="H153" s="3"/>
      <c r="I153" s="3"/>
    </row>
    <row r="154" spans="6:9">
      <c r="F154" s="3"/>
      <c r="G154" s="3"/>
      <c r="H154" s="3"/>
      <c r="I154" s="3"/>
    </row>
    <row r="155" spans="6:9">
      <c r="F155" s="3"/>
      <c r="G155" s="3"/>
      <c r="H155" s="3"/>
      <c r="I155" s="3"/>
    </row>
    <row r="156" spans="6:9">
      <c r="F156" s="3"/>
      <c r="G156" s="3"/>
      <c r="H156" s="3"/>
      <c r="I156" s="3"/>
    </row>
    <row r="157" spans="6:9">
      <c r="F157" s="3"/>
      <c r="G157" s="3"/>
      <c r="H157" s="3"/>
      <c r="I157" s="3"/>
    </row>
    <row r="158" spans="6:9">
      <c r="F158" s="3"/>
      <c r="G158" s="3"/>
      <c r="H158" s="3"/>
      <c r="I158" s="3"/>
    </row>
    <row r="159" spans="6:9">
      <c r="F159" s="3"/>
      <c r="G159" s="3"/>
      <c r="H159" s="3"/>
      <c r="I159" s="3"/>
    </row>
    <row r="160" spans="6:9">
      <c r="F160" s="3"/>
      <c r="G160" s="3"/>
      <c r="H160" s="3"/>
      <c r="I160" s="3"/>
    </row>
    <row r="161" spans="6:9">
      <c r="F161" s="3"/>
      <c r="G161" s="3"/>
      <c r="H161" s="3"/>
      <c r="I161" s="3"/>
    </row>
    <row r="162" spans="6:9">
      <c r="F162" s="3"/>
      <c r="G162" s="3"/>
      <c r="H162" s="3"/>
      <c r="I162" s="3"/>
    </row>
    <row r="163" spans="6:9">
      <c r="F163" s="3"/>
      <c r="G163" s="3"/>
      <c r="H163" s="3"/>
      <c r="I163" s="3"/>
    </row>
    <row r="164" spans="6:9">
      <c r="F164" s="3"/>
      <c r="G164" s="3"/>
      <c r="H164" s="3"/>
      <c r="I164" s="3"/>
    </row>
    <row r="165" spans="6:9">
      <c r="F165" s="3"/>
      <c r="G165" s="3"/>
      <c r="H165" s="3"/>
      <c r="I165" s="3"/>
    </row>
    <row r="166" spans="6:9">
      <c r="F166" s="3"/>
      <c r="G166" s="3"/>
      <c r="H166" s="3"/>
      <c r="I166" s="3"/>
    </row>
    <row r="167" spans="6:9">
      <c r="F167" s="3"/>
      <c r="G167" s="3"/>
      <c r="H167" s="3"/>
      <c r="I167" s="3"/>
    </row>
    <row r="168" spans="6:9">
      <c r="F168" s="3"/>
      <c r="G168" s="3"/>
      <c r="H168" s="3"/>
      <c r="I168" s="3"/>
    </row>
    <row r="169" spans="6:9">
      <c r="F169" s="3"/>
      <c r="G169" s="3"/>
      <c r="H169" s="3"/>
      <c r="I169" s="3"/>
    </row>
    <row r="170" spans="6:9">
      <c r="F170" s="3"/>
      <c r="G170" s="3"/>
      <c r="H170" s="3"/>
      <c r="I170" s="3"/>
    </row>
    <row r="171" spans="6:9">
      <c r="F171" s="3"/>
      <c r="G171" s="3"/>
      <c r="H171" s="3"/>
      <c r="I171" s="3"/>
    </row>
    <row r="172" spans="6:9">
      <c r="F172" s="3"/>
      <c r="G172" s="3"/>
      <c r="H172" s="3"/>
      <c r="I172" s="3"/>
    </row>
    <row r="173" spans="6:9">
      <c r="F173" s="3"/>
      <c r="G173" s="3"/>
      <c r="H173" s="3"/>
      <c r="I173" s="3"/>
    </row>
    <row r="174" spans="6:9">
      <c r="F174" s="3"/>
      <c r="G174" s="3"/>
      <c r="H174" s="3"/>
      <c r="I174" s="3"/>
    </row>
    <row r="175" spans="6:9">
      <c r="F175" s="3"/>
      <c r="G175" s="3"/>
      <c r="H175" s="3"/>
      <c r="I175" s="3"/>
    </row>
    <row r="176" spans="6:9">
      <c r="F176" s="3"/>
      <c r="G176" s="3"/>
      <c r="H176" s="3"/>
      <c r="I176" s="3"/>
    </row>
    <row r="177" spans="6:9">
      <c r="F177" s="3"/>
      <c r="G177" s="3"/>
      <c r="H177" s="3"/>
      <c r="I177" s="3"/>
    </row>
    <row r="178" spans="6:9">
      <c r="F178" s="3"/>
      <c r="G178" s="3"/>
      <c r="H178" s="3"/>
      <c r="I178" s="3"/>
    </row>
    <row r="179" spans="6:9">
      <c r="F179" s="3"/>
      <c r="G179" s="3"/>
      <c r="H179" s="3"/>
      <c r="I179" s="3"/>
    </row>
    <row r="180" spans="6:9">
      <c r="F180" s="3"/>
      <c r="G180" s="3"/>
      <c r="H180" s="3"/>
      <c r="I180" s="3"/>
    </row>
    <row r="181" spans="6:9">
      <c r="F181" s="3"/>
      <c r="G181" s="3"/>
      <c r="H181" s="3"/>
      <c r="I181" s="3"/>
    </row>
    <row r="182" spans="6:9">
      <c r="F182" s="3"/>
      <c r="G182" s="3"/>
      <c r="H182" s="3"/>
      <c r="I182" s="3"/>
    </row>
    <row r="183" spans="6:9">
      <c r="F183" s="3"/>
      <c r="G183" s="3"/>
      <c r="H183" s="3"/>
      <c r="I183" s="3"/>
    </row>
    <row r="184" spans="6:9">
      <c r="F184" s="3"/>
      <c r="G184" s="3"/>
      <c r="H184" s="3"/>
      <c r="I184" s="3"/>
    </row>
    <row r="185" spans="6:9">
      <c r="F185" s="3"/>
      <c r="G185" s="3"/>
      <c r="H185" s="3"/>
      <c r="I185" s="3"/>
    </row>
    <row r="186" spans="6:9">
      <c r="F186" s="3"/>
      <c r="G186" s="3"/>
      <c r="H186" s="3"/>
      <c r="I186" s="3"/>
    </row>
    <row r="187" spans="6:9">
      <c r="F187" s="3"/>
      <c r="G187" s="3"/>
      <c r="H187" s="3"/>
      <c r="I187" s="3"/>
    </row>
    <row r="188" spans="6:9">
      <c r="F188" s="3"/>
      <c r="G188" s="3"/>
      <c r="H188" s="3"/>
      <c r="I188" s="3"/>
    </row>
    <row r="189" spans="6:9">
      <c r="F189" s="3"/>
      <c r="G189" s="3"/>
      <c r="H189" s="3"/>
      <c r="I189" s="3"/>
    </row>
    <row r="190" spans="6:9">
      <c r="F190" s="3"/>
      <c r="G190" s="3"/>
      <c r="H190" s="3"/>
      <c r="I190" s="3"/>
    </row>
    <row r="191" spans="6:9">
      <c r="F191" s="3"/>
      <c r="G191" s="3"/>
      <c r="H191" s="3"/>
      <c r="I191" s="3"/>
    </row>
    <row r="192" spans="6:9">
      <c r="F192" s="3"/>
      <c r="G192" s="3"/>
      <c r="H192" s="3"/>
      <c r="I192" s="3"/>
    </row>
    <row r="193" spans="6:9">
      <c r="F193" s="3"/>
      <c r="G193" s="3"/>
      <c r="H193" s="3"/>
      <c r="I193" s="3"/>
    </row>
    <row r="194" spans="6:9">
      <c r="F194" s="3"/>
      <c r="G194" s="3"/>
      <c r="H194" s="3"/>
      <c r="I194" s="3"/>
    </row>
    <row r="195" spans="6:9">
      <c r="F195" s="3"/>
      <c r="G195" s="3"/>
      <c r="H195" s="3"/>
      <c r="I195" s="3"/>
    </row>
    <row r="196" spans="6:9">
      <c r="F196" s="3"/>
      <c r="G196" s="3"/>
      <c r="H196" s="3"/>
      <c r="I196" s="3"/>
    </row>
    <row r="197" spans="6:9">
      <c r="F197" s="3"/>
      <c r="G197" s="3"/>
      <c r="H197" s="3"/>
      <c r="I197" s="3"/>
    </row>
    <row r="198" spans="6:9">
      <c r="F198" s="3"/>
      <c r="G198" s="3"/>
      <c r="H198" s="3"/>
      <c r="I198" s="3"/>
    </row>
    <row r="199" spans="6:9">
      <c r="F199" s="3"/>
      <c r="G199" s="3"/>
      <c r="H199" s="3"/>
      <c r="I199" s="3"/>
    </row>
    <row r="200" spans="6:9">
      <c r="F200" s="3"/>
      <c r="G200" s="3"/>
      <c r="H200" s="3"/>
      <c r="I200" s="3"/>
    </row>
    <row r="201" spans="6:9">
      <c r="F201" s="3"/>
      <c r="G201" s="3"/>
      <c r="H201" s="3"/>
      <c r="I201" s="3"/>
    </row>
    <row r="202" spans="6:9">
      <c r="F202" s="3"/>
      <c r="G202" s="3"/>
      <c r="H202" s="3"/>
      <c r="I202" s="3"/>
    </row>
    <row r="203" spans="6:9">
      <c r="F203" s="3"/>
      <c r="G203" s="3"/>
      <c r="H203" s="3"/>
      <c r="I203" s="3"/>
    </row>
    <row r="204" spans="6:9">
      <c r="F204" s="3"/>
      <c r="G204" s="3"/>
      <c r="H204" s="3"/>
      <c r="I204" s="3"/>
    </row>
    <row r="205" spans="6:9">
      <c r="F205" s="3"/>
      <c r="G205" s="3"/>
      <c r="H205" s="3"/>
      <c r="I205" s="3"/>
    </row>
    <row r="206" spans="6:9">
      <c r="F206" s="3"/>
      <c r="G206" s="3"/>
      <c r="H206" s="3"/>
      <c r="I206" s="3"/>
    </row>
    <row r="207" spans="6:9">
      <c r="F207" s="3"/>
      <c r="G207" s="3"/>
      <c r="H207" s="3"/>
      <c r="I207" s="3"/>
    </row>
    <row r="208" spans="6:9">
      <c r="F208" s="3"/>
      <c r="G208" s="3"/>
      <c r="H208" s="3"/>
      <c r="I208" s="3"/>
    </row>
    <row r="209" spans="6:9">
      <c r="F209" s="3"/>
      <c r="G209" s="3"/>
      <c r="H209" s="3"/>
      <c r="I209" s="3"/>
    </row>
    <row r="210" spans="6:9">
      <c r="F210" s="3"/>
      <c r="G210" s="3"/>
      <c r="H210" s="3"/>
      <c r="I210" s="3"/>
    </row>
    <row r="211" spans="6:9">
      <c r="F211" s="3"/>
      <c r="G211" s="3"/>
      <c r="H211" s="3"/>
      <c r="I211" s="3"/>
    </row>
    <row r="212" spans="6:9">
      <c r="F212" s="3"/>
      <c r="G212" s="3"/>
      <c r="H212" s="3"/>
      <c r="I212" s="3"/>
    </row>
    <row r="213" spans="6:9">
      <c r="F213" s="3"/>
      <c r="G213" s="3"/>
      <c r="H213" s="3"/>
      <c r="I213" s="3"/>
    </row>
    <row r="214" spans="6:9">
      <c r="F214" s="3"/>
      <c r="G214" s="3"/>
      <c r="H214" s="3"/>
      <c r="I214" s="3"/>
    </row>
    <row r="215" spans="6:9">
      <c r="F215" s="3"/>
      <c r="G215" s="3"/>
      <c r="H215" s="3"/>
      <c r="I215" s="3"/>
    </row>
    <row r="216" spans="6:9">
      <c r="F216" s="3"/>
      <c r="G216" s="3"/>
      <c r="H216" s="3"/>
      <c r="I216" s="3"/>
    </row>
    <row r="217" spans="6:9">
      <c r="F217" s="3"/>
      <c r="G217" s="3"/>
      <c r="H217" s="3"/>
      <c r="I217" s="3"/>
    </row>
    <row r="218" spans="6:9">
      <c r="F218" s="3"/>
      <c r="G218" s="3"/>
      <c r="H218" s="3"/>
      <c r="I218" s="3"/>
    </row>
    <row r="219" spans="6:9">
      <c r="F219" s="3"/>
      <c r="G219" s="3"/>
      <c r="H219" s="3"/>
      <c r="I219" s="3"/>
    </row>
    <row r="220" spans="6:9">
      <c r="F220" s="3"/>
      <c r="G220" s="3"/>
      <c r="H220" s="3"/>
      <c r="I220" s="3"/>
    </row>
    <row r="221" spans="6:9">
      <c r="F221" s="3"/>
      <c r="G221" s="3"/>
      <c r="H221" s="3"/>
      <c r="I221" s="3"/>
    </row>
    <row r="222" spans="6:9">
      <c r="F222" s="3"/>
      <c r="G222" s="3"/>
      <c r="H222" s="3"/>
      <c r="I222" s="3"/>
    </row>
    <row r="223" spans="6:9">
      <c r="F223" s="3"/>
      <c r="G223" s="3"/>
      <c r="H223" s="3"/>
      <c r="I223" s="3"/>
    </row>
    <row r="224" spans="6:9">
      <c r="F224" s="3"/>
      <c r="G224" s="3"/>
      <c r="H224" s="3"/>
      <c r="I224" s="3"/>
    </row>
    <row r="225" spans="6:9">
      <c r="F225" s="3"/>
      <c r="G225" s="3"/>
      <c r="H225" s="3"/>
      <c r="I225" s="3"/>
    </row>
    <row r="226" spans="6:9">
      <c r="F226" s="3"/>
      <c r="G226" s="3"/>
      <c r="H226" s="3"/>
      <c r="I226" s="3"/>
    </row>
    <row r="227" spans="6:9">
      <c r="F227" s="3"/>
      <c r="G227" s="3"/>
      <c r="H227" s="3"/>
      <c r="I227" s="3"/>
    </row>
    <row r="228" spans="6:9">
      <c r="F228" s="3"/>
      <c r="G228" s="3"/>
      <c r="H228" s="3"/>
      <c r="I228" s="3"/>
    </row>
    <row r="229" spans="6:9">
      <c r="F229" s="3"/>
      <c r="G229" s="3"/>
      <c r="H229" s="3"/>
      <c r="I229" s="3"/>
    </row>
    <row r="230" spans="6:9">
      <c r="F230" s="3"/>
      <c r="G230" s="3"/>
      <c r="H230" s="3"/>
      <c r="I230" s="3"/>
    </row>
    <row r="231" spans="6:9">
      <c r="F231" s="3"/>
      <c r="G231" s="3"/>
      <c r="H231" s="3"/>
      <c r="I231" s="3"/>
    </row>
    <row r="232" spans="6:9">
      <c r="F232" s="3"/>
      <c r="G232" s="3"/>
      <c r="H232" s="3"/>
      <c r="I232" s="3"/>
    </row>
    <row r="233" spans="6:9">
      <c r="F233" s="3"/>
      <c r="G233" s="3"/>
      <c r="H233" s="3"/>
      <c r="I233" s="3"/>
    </row>
    <row r="234" spans="6:9">
      <c r="F234" s="3"/>
      <c r="G234" s="3"/>
      <c r="H234" s="3"/>
      <c r="I234" s="3"/>
    </row>
    <row r="235" spans="6:9">
      <c r="F235" s="3"/>
      <c r="G235" s="3"/>
      <c r="H235" s="3"/>
      <c r="I235" s="3"/>
    </row>
    <row r="236" spans="6:9">
      <c r="F236" s="3"/>
      <c r="G236" s="3"/>
      <c r="H236" s="3"/>
      <c r="I236" s="3"/>
    </row>
    <row r="237" spans="6:9">
      <c r="F237" s="3"/>
      <c r="G237" s="3"/>
      <c r="H237" s="3"/>
      <c r="I237" s="3"/>
    </row>
    <row r="238" spans="6:9">
      <c r="F238" s="3"/>
      <c r="G238" s="3"/>
      <c r="H238" s="3"/>
      <c r="I238" s="3"/>
    </row>
    <row r="239" spans="6:9">
      <c r="F239" s="3"/>
      <c r="G239" s="3"/>
      <c r="H239" s="3"/>
      <c r="I239" s="3"/>
    </row>
    <row r="240" spans="6:9">
      <c r="F240" s="3"/>
      <c r="G240" s="3"/>
      <c r="H240" s="3"/>
      <c r="I240" s="3"/>
    </row>
    <row r="241" spans="6:9">
      <c r="F241" s="3"/>
      <c r="G241" s="3"/>
      <c r="H241" s="3"/>
      <c r="I241" s="3"/>
    </row>
    <row r="242" spans="6:9">
      <c r="F242" s="3"/>
      <c r="G242" s="3"/>
      <c r="H242" s="3"/>
      <c r="I242" s="3"/>
    </row>
    <row r="243" spans="6:9">
      <c r="F243" s="3"/>
      <c r="G243" s="3"/>
      <c r="H243" s="3"/>
      <c r="I243" s="3"/>
    </row>
    <row r="244" spans="6:9">
      <c r="F244" s="3"/>
      <c r="G244" s="3"/>
      <c r="H244" s="3"/>
      <c r="I244" s="3"/>
    </row>
    <row r="245" spans="6:9">
      <c r="F245" s="3"/>
      <c r="G245" s="3"/>
      <c r="H245" s="3"/>
      <c r="I245" s="3"/>
    </row>
    <row r="246" spans="6:9">
      <c r="F246" s="3"/>
      <c r="G246" s="3"/>
      <c r="H246" s="3"/>
      <c r="I246" s="3"/>
    </row>
    <row r="247" spans="6:9">
      <c r="F247" s="3"/>
      <c r="G247" s="3"/>
      <c r="H247" s="3"/>
      <c r="I247" s="3"/>
    </row>
    <row r="248" spans="6:9">
      <c r="F248" s="3"/>
      <c r="G248" s="3"/>
      <c r="H248" s="3"/>
      <c r="I248" s="3"/>
    </row>
    <row r="249" spans="6:9">
      <c r="F249" s="3"/>
      <c r="G249" s="3"/>
      <c r="H249" s="3"/>
      <c r="I249" s="3"/>
    </row>
    <row r="250" spans="6:9">
      <c r="F250" s="3"/>
      <c r="G250" s="3"/>
      <c r="H250" s="3"/>
      <c r="I250" s="3"/>
    </row>
    <row r="251" spans="6:9">
      <c r="F251" s="3"/>
      <c r="G251" s="3"/>
      <c r="H251" s="3"/>
      <c r="I251" s="3"/>
    </row>
    <row r="252" spans="6:9">
      <c r="F252" s="3"/>
      <c r="G252" s="3"/>
      <c r="H252" s="3"/>
      <c r="I252" s="3"/>
    </row>
    <row r="253" spans="6:9">
      <c r="F253" s="3"/>
      <c r="G253" s="3"/>
      <c r="H253" s="3"/>
      <c r="I253" s="3"/>
    </row>
    <row r="254" spans="6:9">
      <c r="F254" s="3"/>
      <c r="G254" s="3"/>
      <c r="H254" s="3"/>
      <c r="I254" s="3"/>
    </row>
    <row r="255" spans="6:9">
      <c r="F255" s="3"/>
      <c r="G255" s="3"/>
      <c r="H255" s="3"/>
      <c r="I255" s="3"/>
    </row>
    <row r="256" spans="6:9">
      <c r="F256" s="3"/>
      <c r="G256" s="3"/>
      <c r="H256" s="3"/>
      <c r="I256" s="3"/>
    </row>
    <row r="257" spans="6:9">
      <c r="F257" s="3"/>
      <c r="G257" s="3"/>
      <c r="H257" s="3"/>
      <c r="I257" s="3"/>
    </row>
    <row r="258" spans="6:9">
      <c r="F258" s="3"/>
      <c r="G258" s="3"/>
      <c r="H258" s="3"/>
      <c r="I258" s="3"/>
    </row>
    <row r="259" spans="6:9">
      <c r="F259" s="3"/>
      <c r="G259" s="3"/>
      <c r="H259" s="3"/>
      <c r="I259" s="3"/>
    </row>
    <row r="260" spans="6:9">
      <c r="F260" s="3"/>
      <c r="G260" s="3"/>
      <c r="H260" s="3"/>
      <c r="I260" s="3"/>
    </row>
    <row r="261" spans="6:9">
      <c r="F261" s="3"/>
      <c r="G261" s="3"/>
      <c r="H261" s="3"/>
      <c r="I261" s="3"/>
    </row>
    <row r="262" spans="6:9">
      <c r="F262" s="3"/>
      <c r="G262" s="3"/>
      <c r="H262" s="3"/>
      <c r="I262" s="3"/>
    </row>
    <row r="263" spans="6:9">
      <c r="F263" s="3"/>
      <c r="G263" s="3"/>
      <c r="H263" s="3"/>
      <c r="I263" s="3"/>
    </row>
    <row r="264" spans="6:9">
      <c r="F264" s="3"/>
      <c r="G264" s="3"/>
      <c r="H264" s="3"/>
      <c r="I264" s="3"/>
    </row>
    <row r="265" spans="6:9">
      <c r="F265" s="3"/>
      <c r="G265" s="3"/>
      <c r="H265" s="3"/>
      <c r="I265" s="3"/>
    </row>
    <row r="266" spans="6:9">
      <c r="F266" s="3"/>
      <c r="G266" s="3"/>
      <c r="H266" s="3"/>
      <c r="I266" s="3"/>
    </row>
    <row r="267" spans="6:9">
      <c r="F267" s="3"/>
      <c r="G267" s="3"/>
      <c r="H267" s="3"/>
      <c r="I267" s="3"/>
    </row>
    <row r="268" spans="6:9">
      <c r="F268" s="3"/>
      <c r="G268" s="3"/>
      <c r="H268" s="3"/>
      <c r="I268" s="3"/>
    </row>
    <row r="269" spans="6:9">
      <c r="F269" s="3"/>
      <c r="G269" s="3"/>
      <c r="H269" s="3"/>
      <c r="I269" s="3"/>
    </row>
    <row r="270" spans="6:9">
      <c r="F270" s="3"/>
      <c r="G270" s="3"/>
      <c r="H270" s="3"/>
      <c r="I270" s="3"/>
    </row>
    <row r="271" spans="6:9">
      <c r="F271" s="3"/>
      <c r="G271" s="3"/>
      <c r="H271" s="3"/>
      <c r="I271" s="3"/>
    </row>
    <row r="272" spans="6:9">
      <c r="F272" s="3"/>
      <c r="G272" s="3"/>
      <c r="H272" s="3"/>
      <c r="I272" s="3"/>
    </row>
    <row r="273" spans="6:9">
      <c r="F273" s="3"/>
      <c r="G273" s="3"/>
      <c r="H273" s="3"/>
      <c r="I273" s="3"/>
    </row>
    <row r="274" spans="6:9">
      <c r="F274" s="3"/>
      <c r="G274" s="3"/>
      <c r="H274" s="3"/>
      <c r="I274" s="3"/>
    </row>
    <row r="275" spans="6:9">
      <c r="F275" s="3"/>
      <c r="G275" s="3"/>
      <c r="H275" s="3"/>
      <c r="I275" s="3"/>
    </row>
    <row r="276" spans="6:9">
      <c r="F276" s="3"/>
      <c r="G276" s="3"/>
      <c r="H276" s="3"/>
      <c r="I276" s="3"/>
    </row>
    <row r="277" spans="6:9">
      <c r="F277" s="3"/>
      <c r="G277" s="3"/>
      <c r="H277" s="3"/>
      <c r="I277" s="3"/>
    </row>
    <row r="278" spans="6:9">
      <c r="F278" s="3"/>
      <c r="G278" s="3"/>
      <c r="H278" s="3"/>
      <c r="I278" s="3"/>
    </row>
    <row r="279" spans="6:9">
      <c r="F279" s="3"/>
      <c r="G279" s="3"/>
      <c r="H279" s="3"/>
      <c r="I279" s="3"/>
    </row>
    <row r="280" spans="6:9">
      <c r="F280" s="3"/>
      <c r="G280" s="3"/>
      <c r="H280" s="3"/>
      <c r="I280" s="3"/>
    </row>
    <row r="281" spans="6:9">
      <c r="F281" s="3"/>
      <c r="G281" s="3"/>
      <c r="H281" s="3"/>
      <c r="I281" s="3"/>
    </row>
    <row r="282" spans="6:9">
      <c r="F282" s="3"/>
      <c r="G282" s="3"/>
      <c r="H282" s="3"/>
      <c r="I282" s="3"/>
    </row>
    <row r="283" spans="6:9">
      <c r="F283" s="3"/>
      <c r="G283" s="3"/>
      <c r="H283" s="3"/>
      <c r="I283" s="3"/>
    </row>
    <row r="284" spans="6:9">
      <c r="F284" s="3"/>
      <c r="G284" s="3"/>
      <c r="H284" s="3"/>
      <c r="I284" s="3"/>
    </row>
    <row r="285" spans="6:9">
      <c r="F285" s="3"/>
      <c r="G285" s="3"/>
      <c r="H285" s="3"/>
      <c r="I285" s="3"/>
    </row>
    <row r="286" spans="6:9">
      <c r="F286" s="3"/>
      <c r="G286" s="3"/>
      <c r="H286" s="3"/>
      <c r="I286" s="3"/>
    </row>
    <row r="287" spans="6:9">
      <c r="F287" s="3"/>
      <c r="G287" s="3"/>
      <c r="H287" s="3"/>
      <c r="I287" s="3"/>
    </row>
    <row r="288" spans="6:9">
      <c r="F288" s="3"/>
      <c r="G288" s="3"/>
      <c r="H288" s="3"/>
      <c r="I288" s="3"/>
    </row>
    <row r="289" spans="6:9">
      <c r="F289" s="3"/>
      <c r="G289" s="3"/>
      <c r="H289" s="3"/>
      <c r="I289" s="3"/>
    </row>
    <row r="290" spans="6:9">
      <c r="F290" s="3"/>
      <c r="G290" s="3"/>
      <c r="H290" s="3"/>
      <c r="I290" s="3"/>
    </row>
    <row r="291" spans="6:9">
      <c r="F291" s="3"/>
      <c r="G291" s="3"/>
      <c r="H291" s="3"/>
      <c r="I291" s="3"/>
    </row>
    <row r="292" spans="6:9">
      <c r="F292" s="3"/>
      <c r="G292" s="3"/>
      <c r="H292" s="3"/>
      <c r="I292" s="3"/>
    </row>
    <row r="293" spans="6:9">
      <c r="F293" s="3"/>
      <c r="G293" s="3"/>
      <c r="H293" s="3"/>
      <c r="I293" s="3"/>
    </row>
    <row r="294" spans="6:9">
      <c r="F294" s="3"/>
      <c r="G294" s="3"/>
      <c r="H294" s="3"/>
      <c r="I294" s="3"/>
    </row>
    <row r="295" spans="6:9">
      <c r="F295" s="3"/>
      <c r="G295" s="3"/>
      <c r="H295" s="3"/>
      <c r="I295" s="3"/>
    </row>
    <row r="296" spans="6:9">
      <c r="F296" s="3"/>
      <c r="G296" s="3"/>
      <c r="H296" s="3"/>
      <c r="I296" s="3"/>
    </row>
    <row r="297" spans="6:9">
      <c r="F297" s="3"/>
      <c r="G297" s="3"/>
      <c r="H297" s="3"/>
      <c r="I297" s="3"/>
    </row>
    <row r="298" spans="6:9">
      <c r="F298" s="3"/>
      <c r="G298" s="3"/>
      <c r="H298" s="3"/>
      <c r="I298" s="3"/>
    </row>
    <row r="299" spans="6:9">
      <c r="F299" s="3"/>
      <c r="G299" s="3"/>
      <c r="H299" s="3"/>
      <c r="I299" s="3"/>
    </row>
    <row r="300" spans="6:9">
      <c r="F300" s="3"/>
      <c r="G300" s="3"/>
      <c r="H300" s="3"/>
      <c r="I300" s="3"/>
    </row>
    <row r="301" spans="6:9">
      <c r="F301" s="3"/>
      <c r="G301" s="3"/>
      <c r="H301" s="3"/>
      <c r="I301" s="3"/>
    </row>
    <row r="302" spans="6:9">
      <c r="F302" s="3"/>
      <c r="G302" s="3"/>
      <c r="H302" s="3"/>
      <c r="I302" s="3"/>
    </row>
    <row r="303" spans="6:9">
      <c r="F303" s="3"/>
      <c r="G303" s="3"/>
      <c r="H303" s="3"/>
      <c r="I303" s="3"/>
    </row>
    <row r="304" spans="6:9">
      <c r="F304" s="3"/>
      <c r="G304" s="3"/>
      <c r="H304" s="3"/>
      <c r="I304" s="3"/>
    </row>
    <row r="305" spans="6:9">
      <c r="F305" s="3"/>
      <c r="G305" s="3"/>
      <c r="H305" s="3"/>
      <c r="I305" s="3"/>
    </row>
    <row r="306" spans="6:9">
      <c r="F306" s="3"/>
      <c r="G306" s="3"/>
      <c r="H306" s="3"/>
      <c r="I306" s="3"/>
    </row>
    <row r="307" spans="6:9">
      <c r="F307" s="3"/>
      <c r="G307" s="3"/>
      <c r="H307" s="3"/>
      <c r="I307" s="3"/>
    </row>
    <row r="308" spans="6:9">
      <c r="F308" s="3"/>
      <c r="G308" s="3"/>
      <c r="H308" s="3"/>
      <c r="I308" s="3"/>
    </row>
    <row r="309" spans="6:9">
      <c r="F309" s="3"/>
      <c r="G309" s="3"/>
      <c r="H309" s="3"/>
      <c r="I309" s="3"/>
    </row>
    <row r="310" spans="6:9">
      <c r="F310" s="3"/>
      <c r="G310" s="3"/>
      <c r="H310" s="3"/>
      <c r="I310" s="3"/>
    </row>
    <row r="311" spans="6:9">
      <c r="F311" s="3"/>
      <c r="G311" s="3"/>
      <c r="H311" s="3"/>
      <c r="I311" s="3"/>
    </row>
    <row r="312" spans="6:9">
      <c r="F312" s="3"/>
      <c r="G312" s="3"/>
      <c r="H312" s="3"/>
      <c r="I312" s="3"/>
    </row>
    <row r="313" spans="6:9">
      <c r="F313" s="3"/>
      <c r="G313" s="3"/>
      <c r="H313" s="3"/>
      <c r="I313" s="3"/>
    </row>
    <row r="314" spans="6:9">
      <c r="F314" s="3"/>
      <c r="G314" s="3"/>
      <c r="H314" s="3"/>
      <c r="I314" s="3"/>
    </row>
    <row r="315" spans="6:9">
      <c r="F315" s="3"/>
      <c r="G315" s="3"/>
      <c r="H315" s="3"/>
      <c r="I315" s="3"/>
    </row>
    <row r="316" spans="6:9">
      <c r="F316" s="3"/>
      <c r="G316" s="3"/>
      <c r="H316" s="3"/>
      <c r="I316" s="3"/>
    </row>
    <row r="317" spans="6:9">
      <c r="F317" s="3"/>
      <c r="G317" s="3"/>
      <c r="H317" s="3"/>
      <c r="I317" s="3"/>
    </row>
    <row r="318" spans="6:9">
      <c r="F318" s="3"/>
      <c r="G318" s="3"/>
      <c r="H318" s="3"/>
      <c r="I318" s="3"/>
    </row>
    <row r="319" spans="6:9">
      <c r="F319" s="3"/>
      <c r="G319" s="3"/>
      <c r="H319" s="3"/>
      <c r="I319" s="3"/>
    </row>
    <row r="320" spans="6:9">
      <c r="F320" s="3"/>
      <c r="G320" s="3"/>
      <c r="H320" s="3"/>
      <c r="I320" s="3"/>
    </row>
    <row r="321" spans="6:9">
      <c r="F321" s="3"/>
      <c r="G321" s="3"/>
      <c r="H321" s="3"/>
      <c r="I321" s="3"/>
    </row>
    <row r="322" spans="6:9">
      <c r="F322" s="3"/>
      <c r="G322" s="3"/>
      <c r="H322" s="3"/>
      <c r="I322" s="3"/>
    </row>
    <row r="323" spans="6:9">
      <c r="F323" s="3"/>
      <c r="G323" s="3"/>
      <c r="H323" s="3"/>
      <c r="I323" s="3"/>
    </row>
    <row r="324" spans="6:9">
      <c r="F324" s="3"/>
      <c r="G324" s="3"/>
      <c r="H324" s="3"/>
      <c r="I324" s="3"/>
    </row>
    <row r="325" spans="6:9">
      <c r="F325" s="3"/>
      <c r="G325" s="3"/>
      <c r="H325" s="3"/>
      <c r="I325" s="3"/>
    </row>
    <row r="326" spans="6:9">
      <c r="F326" s="3"/>
      <c r="G326" s="3"/>
      <c r="H326" s="3"/>
      <c r="I326" s="3"/>
    </row>
    <row r="327" spans="6:9">
      <c r="F327" s="3"/>
      <c r="G327" s="3"/>
      <c r="H327" s="3"/>
      <c r="I327" s="3"/>
    </row>
    <row r="328" spans="6:9">
      <c r="F328" s="3"/>
      <c r="G328" s="3"/>
      <c r="H328" s="3"/>
      <c r="I328" s="3"/>
    </row>
    <row r="329" spans="6:9">
      <c r="F329" s="3"/>
      <c r="G329" s="3"/>
      <c r="H329" s="3"/>
      <c r="I329" s="3"/>
    </row>
    <row r="330" spans="6:9">
      <c r="F330" s="3"/>
      <c r="G330" s="3"/>
      <c r="H330" s="3"/>
      <c r="I330" s="3"/>
    </row>
    <row r="331" spans="6:9">
      <c r="F331" s="3"/>
      <c r="G331" s="3"/>
      <c r="H331" s="3"/>
      <c r="I331" s="3"/>
    </row>
    <row r="332" spans="6:9">
      <c r="F332" s="3"/>
      <c r="G332" s="3"/>
      <c r="H332" s="3"/>
      <c r="I332" s="3"/>
    </row>
    <row r="333" spans="6:9">
      <c r="F333" s="3"/>
      <c r="G333" s="3"/>
      <c r="H333" s="3"/>
      <c r="I333" s="3"/>
    </row>
    <row r="334" spans="6:9">
      <c r="F334" s="3"/>
      <c r="G334" s="3"/>
      <c r="H334" s="3"/>
      <c r="I334" s="3"/>
    </row>
    <row r="335" spans="6:9">
      <c r="F335" s="3"/>
      <c r="G335" s="3"/>
      <c r="H335" s="3"/>
      <c r="I335" s="3"/>
    </row>
    <row r="336" spans="6:9">
      <c r="F336" s="3"/>
      <c r="G336" s="3"/>
      <c r="H336" s="3"/>
      <c r="I336" s="3"/>
    </row>
    <row r="337" spans="6:9">
      <c r="F337" s="3"/>
      <c r="G337" s="3"/>
      <c r="H337" s="3"/>
      <c r="I337" s="3"/>
    </row>
    <row r="338" spans="6:9">
      <c r="F338" s="3"/>
      <c r="G338" s="3"/>
      <c r="H338" s="3"/>
      <c r="I338" s="3"/>
    </row>
    <row r="339" spans="6:9">
      <c r="F339" s="3"/>
      <c r="G339" s="3"/>
      <c r="H339" s="3"/>
      <c r="I339" s="3"/>
    </row>
    <row r="340" spans="6:9">
      <c r="F340" s="3"/>
      <c r="G340" s="3"/>
      <c r="H340" s="3"/>
      <c r="I340" s="3"/>
    </row>
    <row r="341" spans="6:9">
      <c r="F341" s="3"/>
      <c r="G341" s="3"/>
      <c r="H341" s="3"/>
      <c r="I341" s="3"/>
    </row>
    <row r="342" spans="6:9">
      <c r="F342" s="3"/>
      <c r="G342" s="3"/>
      <c r="H342" s="3"/>
      <c r="I342" s="3"/>
    </row>
    <row r="343" spans="6:9">
      <c r="F343" s="3"/>
      <c r="G343" s="3"/>
      <c r="H343" s="3"/>
      <c r="I343" s="3"/>
    </row>
    <row r="344" spans="6:9">
      <c r="F344" s="3"/>
      <c r="G344" s="3"/>
      <c r="H344" s="3"/>
      <c r="I344" s="3"/>
    </row>
    <row r="345" spans="6:9">
      <c r="F345" s="3"/>
      <c r="G345" s="3"/>
      <c r="H345" s="3"/>
      <c r="I345" s="3"/>
    </row>
    <row r="346" spans="6:9">
      <c r="F346" s="3"/>
      <c r="G346" s="3"/>
      <c r="H346" s="3"/>
      <c r="I346" s="3"/>
    </row>
    <row r="347" spans="6:9">
      <c r="F347" s="3"/>
      <c r="G347" s="3"/>
      <c r="H347" s="3"/>
      <c r="I347" s="3"/>
    </row>
    <row r="348" spans="6:9">
      <c r="F348" s="3"/>
      <c r="G348" s="3"/>
      <c r="H348" s="3"/>
      <c r="I348" s="3"/>
    </row>
    <row r="349" spans="6:9">
      <c r="F349" s="3"/>
      <c r="G349" s="3"/>
      <c r="H349" s="3"/>
      <c r="I349" s="3"/>
    </row>
    <row r="350" spans="6:9">
      <c r="F350" s="3"/>
      <c r="G350" s="3"/>
      <c r="H350" s="3"/>
      <c r="I350" s="3"/>
    </row>
    <row r="351" spans="6:9">
      <c r="F351" s="3"/>
      <c r="G351" s="3"/>
      <c r="H351" s="3"/>
      <c r="I351" s="3"/>
    </row>
    <row r="352" spans="6:9">
      <c r="F352" s="3"/>
      <c r="G352" s="3"/>
      <c r="H352" s="3"/>
      <c r="I352" s="3"/>
    </row>
    <row r="353" spans="6:9">
      <c r="F353" s="3"/>
      <c r="G353" s="3"/>
      <c r="H353" s="3"/>
      <c r="I353" s="3"/>
    </row>
    <row r="354" spans="6:9">
      <c r="F354" s="3"/>
      <c r="G354" s="3"/>
      <c r="H354" s="3"/>
      <c r="I354" s="3"/>
    </row>
    <row r="355" spans="6:9">
      <c r="F355" s="3"/>
      <c r="G355" s="3"/>
      <c r="H355" s="3"/>
      <c r="I355" s="3"/>
    </row>
    <row r="356" spans="6:9">
      <c r="F356" s="3"/>
      <c r="G356" s="3"/>
      <c r="H356" s="3"/>
      <c r="I356" s="3"/>
    </row>
    <row r="357" spans="6:9">
      <c r="F357" s="3"/>
      <c r="G357" s="3"/>
      <c r="H357" s="3"/>
      <c r="I357" s="3"/>
    </row>
    <row r="358" spans="6:9">
      <c r="F358" s="3"/>
      <c r="G358" s="3"/>
      <c r="H358" s="3"/>
      <c r="I358" s="3"/>
    </row>
    <row r="359" spans="6:9">
      <c r="F359" s="3"/>
      <c r="G359" s="3"/>
      <c r="H359" s="3"/>
      <c r="I359" s="3"/>
    </row>
    <row r="360" spans="6:9">
      <c r="F360" s="3"/>
      <c r="G360" s="3"/>
      <c r="H360" s="3"/>
      <c r="I360" s="3"/>
    </row>
    <row r="361" spans="6:9">
      <c r="F361" s="3"/>
      <c r="G361" s="3"/>
      <c r="H361" s="3"/>
      <c r="I361" s="3"/>
    </row>
    <row r="362" spans="6:9">
      <c r="F362" s="3"/>
      <c r="G362" s="3"/>
      <c r="H362" s="3"/>
      <c r="I362" s="3"/>
    </row>
    <row r="363" spans="6:9">
      <c r="F363" s="3"/>
      <c r="G363" s="3"/>
      <c r="H363" s="3"/>
      <c r="I363" s="3"/>
    </row>
    <row r="364" spans="6:9">
      <c r="F364" s="3"/>
      <c r="G364" s="3"/>
      <c r="H364" s="3"/>
      <c r="I364" s="3"/>
    </row>
    <row r="365" spans="6:9">
      <c r="F365" s="3"/>
      <c r="G365" s="3"/>
      <c r="H365" s="3"/>
      <c r="I365" s="3"/>
    </row>
    <row r="366" spans="6:9">
      <c r="F366" s="3"/>
      <c r="G366" s="3"/>
      <c r="H366" s="3"/>
      <c r="I366" s="3"/>
    </row>
    <row r="367" spans="6:9">
      <c r="F367" s="3"/>
      <c r="G367" s="3"/>
      <c r="H367" s="3"/>
      <c r="I367" s="3"/>
    </row>
    <row r="368" spans="6:9">
      <c r="F368" s="3"/>
      <c r="G368" s="3"/>
      <c r="H368" s="3"/>
      <c r="I368" s="3"/>
    </row>
    <row r="369" spans="6:9">
      <c r="F369" s="3"/>
      <c r="G369" s="3"/>
      <c r="H369" s="3"/>
      <c r="I369" s="3"/>
    </row>
    <row r="370" spans="6:9">
      <c r="F370" s="3"/>
      <c r="G370" s="3"/>
      <c r="H370" s="3"/>
      <c r="I370" s="3"/>
    </row>
    <row r="371" spans="6:9">
      <c r="F371" s="3"/>
      <c r="G371" s="3"/>
      <c r="H371" s="3"/>
      <c r="I371" s="3"/>
    </row>
    <row r="372" spans="6:9">
      <c r="F372" s="3"/>
      <c r="G372" s="3"/>
      <c r="H372" s="3"/>
      <c r="I372" s="3"/>
    </row>
    <row r="373" spans="6:9">
      <c r="F373" s="3"/>
      <c r="G373" s="3"/>
      <c r="H373" s="3"/>
      <c r="I373" s="3"/>
    </row>
    <row r="374" spans="6:9">
      <c r="F374" s="3"/>
      <c r="G374" s="3"/>
      <c r="H374" s="3"/>
      <c r="I374" s="3"/>
    </row>
    <row r="375" spans="6:9">
      <c r="F375" s="3"/>
      <c r="G375" s="3"/>
      <c r="H375" s="3"/>
      <c r="I375" s="3"/>
    </row>
    <row r="376" spans="6:9">
      <c r="F376" s="3"/>
      <c r="G376" s="3"/>
      <c r="H376" s="3"/>
      <c r="I376" s="3"/>
    </row>
    <row r="377" spans="6:9">
      <c r="F377" s="3"/>
      <c r="G377" s="3"/>
      <c r="H377" s="3"/>
      <c r="I377" s="3"/>
    </row>
    <row r="378" spans="6:9">
      <c r="F378" s="3"/>
      <c r="G378" s="3"/>
      <c r="H378" s="3"/>
      <c r="I378" s="3"/>
    </row>
    <row r="379" spans="6:9">
      <c r="F379" s="3"/>
      <c r="G379" s="3"/>
      <c r="H379" s="3"/>
      <c r="I379" s="3"/>
    </row>
    <row r="380" spans="6:9">
      <c r="F380" s="3"/>
      <c r="G380" s="3"/>
      <c r="H380" s="3"/>
      <c r="I380" s="3"/>
    </row>
    <row r="381" spans="6:9">
      <c r="F381" s="3"/>
      <c r="G381" s="3"/>
      <c r="H381" s="3"/>
      <c r="I381" s="3"/>
    </row>
    <row r="382" spans="6:9">
      <c r="F382" s="3"/>
      <c r="G382" s="3"/>
      <c r="H382" s="3"/>
      <c r="I382" s="3"/>
    </row>
    <row r="383" spans="6:9">
      <c r="F383" s="3"/>
      <c r="G383" s="3"/>
      <c r="H383" s="3"/>
      <c r="I383" s="3"/>
    </row>
    <row r="384" spans="6:9">
      <c r="F384" s="3"/>
      <c r="G384" s="3"/>
      <c r="H384" s="3"/>
      <c r="I384" s="3"/>
    </row>
    <row r="385" spans="6:9">
      <c r="F385" s="3"/>
      <c r="G385" s="3"/>
      <c r="H385" s="3"/>
      <c r="I385" s="3"/>
    </row>
    <row r="386" spans="6:9">
      <c r="F386" s="3"/>
      <c r="G386" s="3"/>
      <c r="H386" s="3"/>
      <c r="I386" s="3"/>
    </row>
    <row r="387" spans="6:9">
      <c r="F387" s="3"/>
      <c r="G387" s="3"/>
      <c r="H387" s="3"/>
      <c r="I387" s="3"/>
    </row>
    <row r="388" spans="6:9">
      <c r="F388" s="3"/>
      <c r="G388" s="3"/>
      <c r="H388" s="3"/>
      <c r="I388" s="3"/>
    </row>
    <row r="389" spans="6:9">
      <c r="F389" s="3"/>
      <c r="G389" s="3"/>
      <c r="H389" s="3"/>
      <c r="I389" s="3"/>
    </row>
    <row r="390" spans="6:9">
      <c r="F390" s="3"/>
      <c r="G390" s="3"/>
      <c r="H390" s="3"/>
      <c r="I390" s="3"/>
    </row>
    <row r="391" spans="6:9">
      <c r="F391" s="3"/>
      <c r="G391" s="3"/>
      <c r="H391" s="3"/>
      <c r="I391" s="3"/>
    </row>
    <row r="392" spans="6:9">
      <c r="F392" s="3"/>
      <c r="G392" s="3"/>
      <c r="H392" s="3"/>
      <c r="I392" s="3"/>
    </row>
    <row r="393" spans="6:9">
      <c r="F393" s="3"/>
      <c r="G393" s="3"/>
      <c r="H393" s="3"/>
      <c r="I393" s="3"/>
    </row>
    <row r="394" spans="6:9">
      <c r="F394" s="3"/>
      <c r="G394" s="3"/>
      <c r="H394" s="3"/>
      <c r="I394" s="3"/>
    </row>
    <row r="395" spans="6:9">
      <c r="F395" s="3"/>
      <c r="G395" s="3"/>
      <c r="H395" s="3"/>
      <c r="I395" s="3"/>
    </row>
    <row r="396" spans="6:9">
      <c r="F396" s="3"/>
      <c r="G396" s="3"/>
      <c r="H396" s="3"/>
      <c r="I396" s="3"/>
    </row>
    <row r="397" spans="6:9">
      <c r="F397" s="3"/>
      <c r="G397" s="3"/>
      <c r="H397" s="3"/>
      <c r="I397" s="3"/>
    </row>
    <row r="398" spans="6:9">
      <c r="F398" s="3"/>
      <c r="G398" s="3"/>
      <c r="H398" s="3"/>
      <c r="I398" s="3"/>
    </row>
    <row r="399" spans="6:9">
      <c r="F399" s="3"/>
      <c r="G399" s="3"/>
      <c r="H399" s="3"/>
      <c r="I399" s="3"/>
    </row>
    <row r="400" spans="6:9">
      <c r="F400" s="3"/>
      <c r="G400" s="3"/>
      <c r="H400" s="3"/>
      <c r="I400" s="3"/>
    </row>
    <row r="401" spans="6:9">
      <c r="F401" s="3"/>
      <c r="G401" s="3"/>
      <c r="H401" s="3"/>
      <c r="I401" s="3"/>
    </row>
    <row r="402" spans="6:9">
      <c r="F402" s="3"/>
      <c r="G402" s="3"/>
      <c r="H402" s="3"/>
      <c r="I402" s="3"/>
    </row>
    <row r="403" spans="6:9">
      <c r="F403" s="3"/>
      <c r="G403" s="3"/>
      <c r="H403" s="3"/>
      <c r="I403" s="3"/>
    </row>
    <row r="404" spans="6:9">
      <c r="F404" s="3"/>
      <c r="G404" s="3"/>
      <c r="H404" s="3"/>
      <c r="I404" s="3"/>
    </row>
    <row r="405" spans="6:9">
      <c r="F405" s="3"/>
      <c r="G405" s="3"/>
      <c r="H405" s="3"/>
      <c r="I405" s="3"/>
    </row>
    <row r="406" spans="6:9">
      <c r="F406" s="3"/>
      <c r="G406" s="3"/>
      <c r="H406" s="3"/>
      <c r="I406" s="3"/>
    </row>
    <row r="407" spans="6:9">
      <c r="F407" s="3"/>
      <c r="G407" s="3"/>
      <c r="H407" s="3"/>
      <c r="I407" s="3"/>
    </row>
    <row r="408" spans="6:9">
      <c r="F408" s="3"/>
      <c r="G408" s="3"/>
      <c r="H408" s="3"/>
      <c r="I408" s="3"/>
    </row>
    <row r="409" spans="6:9">
      <c r="F409" s="3"/>
      <c r="G409" s="3"/>
      <c r="H409" s="3"/>
      <c r="I409" s="3"/>
    </row>
    <row r="410" spans="6:9">
      <c r="F410" s="3"/>
      <c r="G410" s="3"/>
      <c r="H410" s="3"/>
      <c r="I410" s="3"/>
    </row>
    <row r="411" spans="6:9">
      <c r="F411" s="3"/>
      <c r="G411" s="3"/>
      <c r="H411" s="3"/>
      <c r="I411" s="3"/>
    </row>
    <row r="412" spans="6:9">
      <c r="F412" s="3"/>
      <c r="G412" s="3"/>
      <c r="H412" s="3"/>
      <c r="I412" s="3"/>
    </row>
    <row r="413" spans="6:9">
      <c r="F413" s="3"/>
      <c r="G413" s="3"/>
      <c r="H413" s="3"/>
      <c r="I413" s="3"/>
    </row>
    <row r="414" spans="6:9">
      <c r="F414" s="3"/>
      <c r="G414" s="3"/>
      <c r="H414" s="3"/>
      <c r="I414" s="3"/>
    </row>
    <row r="415" spans="6:9">
      <c r="F415" s="3"/>
      <c r="G415" s="3"/>
      <c r="H415" s="3"/>
      <c r="I415" s="3"/>
    </row>
    <row r="416" spans="6:9">
      <c r="F416" s="3"/>
      <c r="G416" s="3"/>
      <c r="H416" s="3"/>
      <c r="I416" s="3"/>
    </row>
    <row r="417" spans="6:9">
      <c r="F417" s="3"/>
      <c r="G417" s="3"/>
      <c r="H417" s="3"/>
      <c r="I417" s="3"/>
    </row>
    <row r="418" spans="6:9">
      <c r="F418" s="3"/>
      <c r="G418" s="3"/>
      <c r="H418" s="3"/>
      <c r="I418" s="3"/>
    </row>
    <row r="419" spans="6:9">
      <c r="F419" s="3"/>
      <c r="G419" s="3"/>
      <c r="H419" s="3"/>
      <c r="I419" s="3"/>
    </row>
    <row r="420" spans="6:9">
      <c r="F420" s="3"/>
      <c r="G420" s="3"/>
      <c r="H420" s="3"/>
      <c r="I420" s="3"/>
    </row>
    <row r="421" spans="6:9">
      <c r="F421" s="3"/>
      <c r="G421" s="3"/>
      <c r="H421" s="3"/>
      <c r="I421" s="3"/>
    </row>
    <row r="422" spans="6:9">
      <c r="F422" s="3"/>
      <c r="G422" s="3"/>
      <c r="H422" s="3"/>
      <c r="I422" s="3"/>
    </row>
    <row r="423" spans="6:9">
      <c r="F423" s="3"/>
      <c r="G423" s="3"/>
      <c r="H423" s="3"/>
      <c r="I423" s="3"/>
    </row>
    <row r="424" spans="6:9">
      <c r="F424" s="3"/>
      <c r="G424" s="3"/>
      <c r="H424" s="3"/>
      <c r="I424" s="3"/>
    </row>
    <row r="425" spans="6:9">
      <c r="F425" s="3"/>
      <c r="G425" s="3"/>
      <c r="H425" s="3"/>
      <c r="I425" s="3"/>
    </row>
    <row r="426" spans="6:9">
      <c r="F426" s="3"/>
      <c r="G426" s="3"/>
      <c r="H426" s="3"/>
      <c r="I426" s="3"/>
    </row>
    <row r="427" spans="6:9">
      <c r="F427" s="3"/>
      <c r="G427" s="3"/>
      <c r="H427" s="3"/>
      <c r="I427" s="3"/>
    </row>
    <row r="428" spans="6:9">
      <c r="F428" s="3"/>
      <c r="G428" s="3"/>
      <c r="H428" s="3"/>
      <c r="I428" s="3"/>
    </row>
    <row r="429" spans="6:9">
      <c r="F429" s="3"/>
      <c r="G429" s="3"/>
      <c r="H429" s="3"/>
      <c r="I429" s="3"/>
    </row>
    <row r="430" spans="6:9">
      <c r="F430" s="3"/>
      <c r="G430" s="3"/>
      <c r="H430" s="3"/>
      <c r="I430" s="3"/>
    </row>
    <row r="431" spans="6:9">
      <c r="F431" s="3"/>
      <c r="G431" s="3"/>
      <c r="H431" s="3"/>
      <c r="I431" s="3"/>
    </row>
    <row r="432" spans="6:9">
      <c r="F432" s="3"/>
      <c r="G432" s="3"/>
      <c r="H432" s="3"/>
      <c r="I432" s="3"/>
    </row>
    <row r="433" spans="6:9">
      <c r="F433" s="3"/>
      <c r="G433" s="3"/>
      <c r="H433" s="3"/>
      <c r="I433" s="3"/>
    </row>
    <row r="434" spans="6:9">
      <c r="F434" s="3"/>
      <c r="G434" s="3"/>
      <c r="H434" s="3"/>
      <c r="I434" s="3"/>
    </row>
    <row r="435" spans="6:9">
      <c r="F435" s="3"/>
      <c r="G435" s="3"/>
      <c r="H435" s="3"/>
      <c r="I435" s="3"/>
    </row>
    <row r="436" spans="6:9">
      <c r="F436" s="3"/>
      <c r="G436" s="3"/>
      <c r="H436" s="3"/>
      <c r="I436" s="3"/>
    </row>
    <row r="437" spans="6:9">
      <c r="F437" s="3"/>
      <c r="G437" s="3"/>
      <c r="H437" s="3"/>
      <c r="I437" s="3"/>
    </row>
    <row r="438" spans="6:9">
      <c r="F438" s="3"/>
      <c r="G438" s="3"/>
      <c r="H438" s="3"/>
      <c r="I438" s="3"/>
    </row>
    <row r="439" spans="6:9">
      <c r="F439" s="3"/>
      <c r="G439" s="3"/>
      <c r="H439" s="3"/>
      <c r="I439" s="3"/>
    </row>
    <row r="440" spans="6:9">
      <c r="F440" s="3"/>
      <c r="G440" s="3"/>
      <c r="H440" s="3"/>
      <c r="I440" s="3"/>
    </row>
    <row r="441" spans="6:9">
      <c r="F441" s="3"/>
      <c r="G441" s="3"/>
      <c r="H441" s="3"/>
      <c r="I441" s="3"/>
    </row>
    <row r="442" spans="6:9">
      <c r="F442" s="3"/>
      <c r="G442" s="3"/>
      <c r="H442" s="3"/>
      <c r="I442" s="3"/>
    </row>
    <row r="443" spans="6:9">
      <c r="F443" s="3"/>
      <c r="G443" s="3"/>
      <c r="H443" s="3"/>
      <c r="I443" s="3"/>
    </row>
    <row r="444" spans="6:9">
      <c r="F444" s="3"/>
      <c r="G444" s="3"/>
      <c r="H444" s="3"/>
      <c r="I444" s="3"/>
    </row>
    <row r="445" spans="6:9">
      <c r="F445" s="3"/>
      <c r="G445" s="3"/>
      <c r="H445" s="3"/>
      <c r="I445" s="3"/>
    </row>
    <row r="446" spans="6:9">
      <c r="F446" s="3"/>
      <c r="G446" s="3"/>
      <c r="H446" s="3"/>
      <c r="I446" s="3"/>
    </row>
    <row r="447" spans="6:9">
      <c r="F447" s="3"/>
      <c r="G447" s="3"/>
      <c r="H447" s="3"/>
      <c r="I447" s="3"/>
    </row>
    <row r="448" spans="6:9">
      <c r="F448" s="3"/>
      <c r="G448" s="3"/>
      <c r="H448" s="3"/>
      <c r="I448" s="3"/>
    </row>
    <row r="449" spans="6:9">
      <c r="F449" s="3"/>
      <c r="G449" s="3"/>
      <c r="H449" s="3"/>
      <c r="I449" s="3"/>
    </row>
    <row r="450" spans="6:9">
      <c r="F450" s="3"/>
      <c r="G450" s="3"/>
      <c r="H450" s="3"/>
      <c r="I450" s="3"/>
    </row>
    <row r="451" spans="6:9">
      <c r="F451" s="3"/>
      <c r="G451" s="3"/>
      <c r="H451" s="3"/>
      <c r="I451" s="3"/>
    </row>
    <row r="452" spans="6:9">
      <c r="F452" s="3"/>
      <c r="G452" s="3"/>
      <c r="H452" s="3"/>
      <c r="I452" s="3"/>
    </row>
    <row r="453" spans="6:9">
      <c r="F453" s="3"/>
      <c r="G453" s="3"/>
      <c r="H453" s="3"/>
      <c r="I453" s="3"/>
    </row>
    <row r="454" spans="6:9">
      <c r="F454" s="3"/>
      <c r="G454" s="3"/>
      <c r="H454" s="3"/>
      <c r="I454" s="3"/>
    </row>
    <row r="455" spans="6:9">
      <c r="F455" s="3"/>
      <c r="G455" s="3"/>
      <c r="H455" s="3"/>
      <c r="I455" s="3"/>
    </row>
    <row r="456" spans="6:9">
      <c r="F456" s="3"/>
      <c r="G456" s="3"/>
      <c r="H456" s="3"/>
      <c r="I456" s="3"/>
    </row>
    <row r="457" spans="6:9">
      <c r="F457" s="3"/>
      <c r="G457" s="3"/>
      <c r="H457" s="3"/>
      <c r="I457" s="3"/>
    </row>
    <row r="458" spans="6:9">
      <c r="F458" s="3"/>
      <c r="G458" s="3"/>
      <c r="H458" s="3"/>
      <c r="I458" s="3"/>
    </row>
    <row r="459" spans="6:9">
      <c r="F459" s="3"/>
      <c r="G459" s="3"/>
      <c r="H459" s="3"/>
      <c r="I459" s="3"/>
    </row>
    <row r="460" spans="6:9">
      <c r="F460" s="3"/>
      <c r="G460" s="3"/>
      <c r="H460" s="3"/>
      <c r="I460" s="3"/>
    </row>
    <row r="461" spans="6:9">
      <c r="F461" s="3"/>
      <c r="G461" s="3"/>
      <c r="H461" s="3"/>
      <c r="I461" s="3"/>
    </row>
    <row r="462" spans="6:9">
      <c r="F462" s="3"/>
      <c r="G462" s="3"/>
      <c r="H462" s="3"/>
      <c r="I462" s="3"/>
    </row>
    <row r="463" spans="6:9">
      <c r="F463" s="3"/>
      <c r="G463" s="3"/>
      <c r="H463" s="3"/>
      <c r="I463" s="3"/>
    </row>
    <row r="464" spans="6:9">
      <c r="F464" s="3"/>
      <c r="G464" s="3"/>
      <c r="H464" s="3"/>
      <c r="I464" s="3"/>
    </row>
    <row r="465" spans="6:9">
      <c r="F465" s="3"/>
      <c r="G465" s="3"/>
      <c r="H465" s="3"/>
      <c r="I465" s="3"/>
    </row>
    <row r="466" spans="6:9">
      <c r="F466" s="3"/>
      <c r="G466" s="3"/>
      <c r="H466" s="3"/>
      <c r="I466" s="3"/>
    </row>
    <row r="467" spans="6:9">
      <c r="F467" s="3"/>
      <c r="G467" s="3"/>
      <c r="H467" s="3"/>
      <c r="I467" s="3"/>
    </row>
    <row r="468" spans="6:9">
      <c r="F468" s="3"/>
      <c r="G468" s="3"/>
      <c r="H468" s="3"/>
      <c r="I468" s="3"/>
    </row>
    <row r="469" spans="6:9">
      <c r="F469" s="3"/>
      <c r="G469" s="3"/>
      <c r="H469" s="3"/>
      <c r="I469" s="3"/>
    </row>
    <row r="470" spans="6:9">
      <c r="F470" s="3"/>
      <c r="G470" s="3"/>
      <c r="H470" s="3"/>
      <c r="I470" s="3"/>
    </row>
    <row r="471" spans="6:9">
      <c r="F471" s="3"/>
      <c r="G471" s="3"/>
      <c r="H471" s="3"/>
      <c r="I471" s="3"/>
    </row>
    <row r="472" spans="6:9">
      <c r="F472" s="3"/>
      <c r="G472" s="3"/>
      <c r="H472" s="3"/>
      <c r="I472" s="3"/>
    </row>
    <row r="473" spans="6:9">
      <c r="F473" s="3"/>
      <c r="G473" s="3"/>
      <c r="H473" s="3"/>
      <c r="I473" s="3"/>
    </row>
    <row r="474" spans="6:9">
      <c r="F474" s="3"/>
      <c r="G474" s="3"/>
      <c r="H474" s="3"/>
      <c r="I474" s="3"/>
    </row>
    <row r="475" spans="6:9">
      <c r="F475" s="3"/>
      <c r="G475" s="3"/>
      <c r="H475" s="3"/>
      <c r="I475" s="3"/>
    </row>
    <row r="476" spans="6:9">
      <c r="F476" s="3"/>
      <c r="G476" s="3"/>
      <c r="H476" s="3"/>
      <c r="I476" s="3"/>
    </row>
    <row r="477" spans="6:9">
      <c r="F477" s="3"/>
      <c r="G477" s="3"/>
      <c r="H477" s="3"/>
      <c r="I477" s="3"/>
    </row>
    <row r="478" spans="6:9">
      <c r="F478" s="3"/>
      <c r="G478" s="3"/>
      <c r="H478" s="3"/>
      <c r="I478" s="3"/>
    </row>
    <row r="479" spans="6:9">
      <c r="F479" s="3"/>
      <c r="G479" s="3"/>
      <c r="H479" s="3"/>
      <c r="I479" s="3"/>
    </row>
    <row r="480" spans="6:9">
      <c r="F480" s="3"/>
      <c r="G480" s="3"/>
      <c r="H480" s="3"/>
      <c r="I480" s="3"/>
    </row>
    <row r="481" spans="6:9">
      <c r="F481" s="3"/>
      <c r="G481" s="3"/>
      <c r="H481" s="3"/>
      <c r="I481" s="3"/>
    </row>
    <row r="482" spans="6:9">
      <c r="F482" s="3"/>
      <c r="G482" s="3"/>
      <c r="H482" s="3"/>
      <c r="I482" s="3"/>
    </row>
    <row r="483" spans="6:9">
      <c r="F483" s="3"/>
      <c r="G483" s="3"/>
      <c r="H483" s="3"/>
      <c r="I483" s="3"/>
    </row>
    <row r="484" spans="6:9">
      <c r="F484" s="3"/>
      <c r="G484" s="3"/>
      <c r="H484" s="3"/>
      <c r="I484" s="3"/>
    </row>
    <row r="485" spans="6:9">
      <c r="F485" s="3"/>
      <c r="G485" s="3"/>
      <c r="H485" s="3"/>
      <c r="I485" s="3"/>
    </row>
    <row r="486" spans="6:9">
      <c r="F486" s="3"/>
      <c r="G486" s="3"/>
      <c r="H486" s="3"/>
      <c r="I486" s="3"/>
    </row>
    <row r="487" spans="6:9">
      <c r="F487" s="3"/>
      <c r="G487" s="3"/>
      <c r="H487" s="3"/>
      <c r="I487" s="3"/>
    </row>
    <row r="488" spans="6:9">
      <c r="F488" s="3"/>
      <c r="G488" s="3"/>
      <c r="H488" s="3"/>
      <c r="I488" s="3"/>
    </row>
    <row r="489" spans="6:9">
      <c r="F489" s="3"/>
      <c r="G489" s="3"/>
      <c r="H489" s="3"/>
      <c r="I489" s="3"/>
    </row>
    <row r="490" spans="6:9">
      <c r="F490" s="3"/>
      <c r="G490" s="3"/>
      <c r="H490" s="3"/>
      <c r="I490" s="3"/>
    </row>
    <row r="491" spans="6:9">
      <c r="F491" s="3"/>
      <c r="G491" s="3"/>
      <c r="H491" s="3"/>
      <c r="I491" s="3"/>
    </row>
    <row r="492" spans="6:9">
      <c r="F492" s="3"/>
      <c r="G492" s="3"/>
      <c r="H492" s="3"/>
      <c r="I492" s="3"/>
    </row>
    <row r="493" spans="6:9">
      <c r="F493" s="3"/>
      <c r="G493" s="3"/>
      <c r="H493" s="3"/>
      <c r="I493" s="3"/>
    </row>
    <row r="494" spans="6:9">
      <c r="F494" s="3"/>
      <c r="G494" s="3"/>
      <c r="H494" s="3"/>
      <c r="I494" s="3"/>
    </row>
    <row r="495" spans="6:9">
      <c r="F495" s="3"/>
      <c r="G495" s="3"/>
      <c r="H495" s="3"/>
      <c r="I495" s="3"/>
    </row>
    <row r="496" spans="6:9">
      <c r="F496" s="3"/>
      <c r="G496" s="3"/>
      <c r="H496" s="3"/>
      <c r="I496" s="3"/>
    </row>
    <row r="497" spans="6:9">
      <c r="F497" s="3"/>
      <c r="G497" s="3"/>
      <c r="H497" s="3"/>
      <c r="I497" s="3"/>
    </row>
    <row r="498" spans="6:9">
      <c r="F498" s="3"/>
      <c r="G498" s="3"/>
      <c r="H498" s="3"/>
      <c r="I498" s="3"/>
    </row>
    <row r="499" spans="6:9">
      <c r="F499" s="3"/>
      <c r="G499" s="3"/>
      <c r="H499" s="3"/>
      <c r="I499" s="3"/>
    </row>
    <row r="500" spans="6:9">
      <c r="F500" s="3"/>
      <c r="G500" s="3"/>
      <c r="H500" s="3"/>
      <c r="I500" s="3"/>
    </row>
    <row r="501" spans="6:9">
      <c r="F501" s="3"/>
      <c r="G501" s="3"/>
      <c r="H501" s="3"/>
      <c r="I501" s="3"/>
    </row>
    <row r="502" spans="6:9">
      <c r="F502" s="3"/>
      <c r="G502" s="3"/>
      <c r="H502" s="3"/>
      <c r="I502" s="3"/>
    </row>
    <row r="503" spans="6:9">
      <c r="F503" s="3"/>
      <c r="G503" s="3"/>
      <c r="H503" s="3"/>
      <c r="I503" s="3"/>
    </row>
    <row r="504" spans="6:9">
      <c r="F504" s="3"/>
      <c r="G504" s="3"/>
      <c r="H504" s="3"/>
      <c r="I504" s="3"/>
    </row>
    <row r="505" spans="6:9">
      <c r="F505" s="3"/>
      <c r="G505" s="3"/>
      <c r="H505" s="3"/>
      <c r="I505" s="3"/>
    </row>
    <row r="506" spans="6:9">
      <c r="F506" s="3"/>
      <c r="G506" s="3"/>
      <c r="H506" s="3"/>
      <c r="I506" s="3"/>
    </row>
    <row r="507" spans="6:9">
      <c r="F507" s="3"/>
      <c r="G507" s="3"/>
      <c r="H507" s="3"/>
      <c r="I507" s="3"/>
    </row>
    <row r="508" spans="6:9">
      <c r="F508" s="3"/>
      <c r="G508" s="3"/>
      <c r="H508" s="3"/>
      <c r="I508" s="3"/>
    </row>
    <row r="509" spans="6:9">
      <c r="F509" s="3"/>
      <c r="G509" s="3"/>
      <c r="H509" s="3"/>
      <c r="I509" s="3"/>
    </row>
    <row r="510" spans="6:9">
      <c r="F510" s="3"/>
      <c r="G510" s="3"/>
      <c r="H510" s="3"/>
      <c r="I510" s="3"/>
    </row>
    <row r="511" spans="6:9">
      <c r="F511" s="3"/>
      <c r="G511" s="3"/>
      <c r="H511" s="3"/>
      <c r="I511" s="3"/>
    </row>
    <row r="512" spans="6:9">
      <c r="F512" s="3"/>
      <c r="G512" s="3"/>
      <c r="H512" s="3"/>
      <c r="I512" s="3"/>
    </row>
    <row r="513" spans="6:9">
      <c r="F513" s="3"/>
      <c r="G513" s="3"/>
      <c r="H513" s="3"/>
      <c r="I513" s="3"/>
    </row>
    <row r="514" spans="6:9">
      <c r="F514" s="3"/>
      <c r="G514" s="3"/>
      <c r="H514" s="3"/>
      <c r="I514" s="3"/>
    </row>
    <row r="515" spans="6:9">
      <c r="F515" s="3"/>
      <c r="G515" s="3"/>
      <c r="H515" s="3"/>
      <c r="I515" s="3"/>
    </row>
    <row r="516" spans="6:9">
      <c r="F516" s="3"/>
      <c r="G516" s="3"/>
      <c r="H516" s="3"/>
      <c r="I516" s="3"/>
    </row>
    <row r="517" spans="6:9">
      <c r="F517" s="3"/>
      <c r="G517" s="3"/>
      <c r="H517" s="3"/>
      <c r="I517" s="3"/>
    </row>
    <row r="518" spans="6:9">
      <c r="F518" s="3"/>
      <c r="G518" s="3"/>
      <c r="H518" s="3"/>
      <c r="I518" s="3"/>
    </row>
    <row r="519" spans="6:9">
      <c r="F519" s="3"/>
      <c r="G519" s="3"/>
      <c r="H519" s="3"/>
      <c r="I519" s="3"/>
    </row>
    <row r="520" spans="6:9">
      <c r="F520" s="3"/>
      <c r="G520" s="3"/>
      <c r="H520" s="3"/>
      <c r="I520" s="3"/>
    </row>
    <row r="521" spans="6:9">
      <c r="F521" s="3"/>
      <c r="G521" s="3"/>
      <c r="H521" s="3"/>
      <c r="I521" s="3"/>
    </row>
    <row r="522" spans="6:9">
      <c r="F522" s="3"/>
      <c r="G522" s="3"/>
      <c r="H522" s="3"/>
      <c r="I522" s="3"/>
    </row>
    <row r="523" spans="6:9">
      <c r="F523" s="3"/>
      <c r="G523" s="3"/>
      <c r="H523" s="3"/>
      <c r="I523" s="3"/>
    </row>
    <row r="524" spans="6:9">
      <c r="F524" s="3"/>
      <c r="G524" s="3"/>
      <c r="H524" s="3"/>
      <c r="I524" s="3"/>
    </row>
    <row r="525" spans="6:9">
      <c r="F525" s="3"/>
      <c r="G525" s="3"/>
      <c r="H525" s="3"/>
      <c r="I525" s="3"/>
    </row>
    <row r="526" spans="6:9">
      <c r="F526" s="3"/>
      <c r="G526" s="3"/>
      <c r="H526" s="3"/>
      <c r="I526" s="3"/>
    </row>
    <row r="527" spans="6:9">
      <c r="F527" s="3"/>
      <c r="G527" s="3"/>
      <c r="H527" s="3"/>
      <c r="I527" s="3"/>
    </row>
    <row r="528" spans="6:9">
      <c r="F528" s="3"/>
      <c r="G528" s="3"/>
      <c r="H528" s="3"/>
      <c r="I528" s="3"/>
    </row>
    <row r="529" spans="6:9">
      <c r="F529" s="3"/>
      <c r="G529" s="3"/>
      <c r="H529" s="3"/>
      <c r="I529" s="3"/>
    </row>
    <row r="530" spans="6:9">
      <c r="F530" s="3"/>
      <c r="G530" s="3"/>
      <c r="H530" s="3"/>
      <c r="I530" s="3"/>
    </row>
    <row r="531" spans="6:9">
      <c r="F531" s="3"/>
      <c r="G531" s="3"/>
      <c r="H531" s="3"/>
      <c r="I531" s="3"/>
    </row>
    <row r="532" spans="6:9">
      <c r="F532" s="3"/>
      <c r="G532" s="3"/>
      <c r="H532" s="3"/>
      <c r="I532" s="3"/>
    </row>
    <row r="533" spans="6:9">
      <c r="F533" s="3"/>
      <c r="G533" s="3"/>
      <c r="H533" s="3"/>
      <c r="I533" s="3"/>
    </row>
    <row r="534" spans="6:9">
      <c r="F534" s="3"/>
      <c r="G534" s="3"/>
      <c r="H534" s="3"/>
      <c r="I534" s="3"/>
    </row>
    <row r="535" spans="6:9">
      <c r="F535" s="3"/>
      <c r="G535" s="3"/>
      <c r="H535" s="3"/>
      <c r="I535" s="3"/>
    </row>
    <row r="536" spans="6:9">
      <c r="F536" s="3"/>
      <c r="G536" s="3"/>
      <c r="H536" s="3"/>
      <c r="I536" s="3"/>
    </row>
    <row r="537" spans="6:9">
      <c r="F537" s="3"/>
      <c r="G537" s="3"/>
      <c r="H537" s="3"/>
      <c r="I537" s="3"/>
    </row>
    <row r="538" spans="6:9">
      <c r="F538" s="3"/>
      <c r="G538" s="3"/>
      <c r="H538" s="3"/>
      <c r="I538" s="3"/>
    </row>
    <row r="539" spans="6:9">
      <c r="F539" s="3"/>
      <c r="G539" s="3"/>
      <c r="H539" s="3"/>
      <c r="I539" s="3"/>
    </row>
    <row r="540" spans="6:9">
      <c r="F540" s="3"/>
      <c r="G540" s="3"/>
      <c r="H540" s="3"/>
      <c r="I540" s="3"/>
    </row>
    <row r="541" spans="6:9">
      <c r="F541" s="3"/>
      <c r="G541" s="3"/>
      <c r="H541" s="3"/>
      <c r="I541" s="3"/>
    </row>
    <row r="542" spans="6:9">
      <c r="F542" s="3"/>
      <c r="G542" s="3"/>
      <c r="H542" s="3"/>
      <c r="I542" s="3"/>
    </row>
    <row r="543" spans="6:9">
      <c r="F543" s="3"/>
      <c r="G543" s="3"/>
      <c r="H543" s="3"/>
      <c r="I543" s="3"/>
    </row>
    <row r="544" spans="6:9">
      <c r="F544" s="3"/>
      <c r="G544" s="3"/>
      <c r="H544" s="3"/>
      <c r="I544" s="3"/>
    </row>
    <row r="545" spans="6:9">
      <c r="F545" s="3"/>
      <c r="G545" s="3"/>
      <c r="H545" s="3"/>
      <c r="I545" s="3"/>
    </row>
    <row r="546" spans="6:9">
      <c r="F546" s="3"/>
      <c r="G546" s="3"/>
      <c r="H546" s="3"/>
      <c r="I546" s="3"/>
    </row>
    <row r="547" spans="6:9">
      <c r="F547" s="3"/>
      <c r="G547" s="3"/>
      <c r="H547" s="3"/>
      <c r="I547" s="3"/>
    </row>
    <row r="548" spans="6:9">
      <c r="F548" s="3"/>
      <c r="G548" s="3"/>
      <c r="H548" s="3"/>
      <c r="I548" s="3"/>
    </row>
    <row r="549" spans="6:9">
      <c r="F549" s="3"/>
      <c r="G549" s="3"/>
      <c r="H549" s="3"/>
      <c r="I549" s="3"/>
    </row>
    <row r="550" spans="6:9">
      <c r="F550" s="3"/>
      <c r="G550" s="3"/>
      <c r="H550" s="3"/>
      <c r="I550" s="3"/>
    </row>
    <row r="551" spans="6:9">
      <c r="F551" s="3"/>
      <c r="G551" s="3"/>
      <c r="H551" s="3"/>
      <c r="I551" s="3"/>
    </row>
    <row r="552" spans="6:9">
      <c r="F552" s="3"/>
      <c r="G552" s="3"/>
      <c r="H552" s="3"/>
      <c r="I552" s="3"/>
    </row>
    <row r="553" spans="6:9">
      <c r="F553" s="3"/>
      <c r="G553" s="3"/>
      <c r="H553" s="3"/>
      <c r="I553" s="3"/>
    </row>
    <row r="554" spans="6:9">
      <c r="F554" s="3"/>
      <c r="G554" s="3"/>
      <c r="H554" s="3"/>
      <c r="I554" s="3"/>
    </row>
    <row r="555" spans="6:9">
      <c r="F555" s="3"/>
      <c r="G555" s="3"/>
      <c r="H555" s="3"/>
      <c r="I555" s="3"/>
    </row>
    <row r="556" spans="6:9">
      <c r="F556" s="3"/>
      <c r="G556" s="3"/>
      <c r="H556" s="3"/>
      <c r="I556" s="3"/>
    </row>
    <row r="557" spans="6:9">
      <c r="F557" s="3"/>
      <c r="G557" s="3"/>
      <c r="H557" s="3"/>
      <c r="I557" s="3"/>
    </row>
    <row r="558" spans="6:9">
      <c r="F558" s="3"/>
      <c r="G558" s="3"/>
      <c r="H558" s="3"/>
      <c r="I558" s="3"/>
    </row>
    <row r="559" spans="6:9">
      <c r="F559" s="3"/>
      <c r="G559" s="3"/>
      <c r="H559" s="3"/>
      <c r="I559" s="3"/>
    </row>
    <row r="560" spans="6:9">
      <c r="F560" s="3"/>
      <c r="G560" s="3"/>
      <c r="H560" s="3"/>
      <c r="I560" s="3"/>
    </row>
    <row r="561" spans="6:9">
      <c r="F561" s="3"/>
      <c r="G561" s="3"/>
      <c r="H561" s="3"/>
      <c r="I561" s="3"/>
    </row>
    <row r="562" spans="6:9">
      <c r="F562" s="3"/>
      <c r="G562" s="3"/>
      <c r="H562" s="3"/>
      <c r="I562" s="3"/>
    </row>
    <row r="563" spans="6:9">
      <c r="F563" s="3"/>
      <c r="G563" s="3"/>
      <c r="H563" s="3"/>
      <c r="I563" s="3"/>
    </row>
    <row r="564" spans="6:9">
      <c r="F564" s="3"/>
      <c r="G564" s="3"/>
      <c r="H564" s="3"/>
      <c r="I564" s="3"/>
    </row>
    <row r="565" spans="6:9">
      <c r="F565" s="3"/>
      <c r="G565" s="3"/>
      <c r="H565" s="3"/>
      <c r="I565" s="3"/>
    </row>
    <row r="566" spans="6:9">
      <c r="F566" s="3"/>
      <c r="G566" s="3"/>
      <c r="H566" s="3"/>
      <c r="I566" s="3"/>
    </row>
    <row r="567" spans="6:9">
      <c r="F567" s="3"/>
      <c r="G567" s="3"/>
      <c r="H567" s="3"/>
      <c r="I567" s="3"/>
    </row>
    <row r="568" spans="6:9">
      <c r="F568" s="3"/>
      <c r="G568" s="3"/>
      <c r="H568" s="3"/>
      <c r="I568" s="3"/>
    </row>
    <row r="569" spans="6:9">
      <c r="F569" s="3"/>
      <c r="G569" s="3"/>
      <c r="H569" s="3"/>
      <c r="I569" s="3"/>
    </row>
    <row r="570" spans="6:9">
      <c r="F570" s="3"/>
      <c r="G570" s="3"/>
      <c r="H570" s="3"/>
      <c r="I570" s="3"/>
    </row>
    <row r="571" spans="6:9">
      <c r="F571" s="3"/>
      <c r="G571" s="3"/>
      <c r="H571" s="3"/>
      <c r="I571" s="3"/>
    </row>
    <row r="572" spans="6:9">
      <c r="F572" s="3"/>
      <c r="G572" s="3"/>
      <c r="H572" s="3"/>
      <c r="I572" s="3"/>
    </row>
    <row r="573" spans="6:9">
      <c r="F573" s="3"/>
      <c r="G573" s="3"/>
      <c r="H573" s="3"/>
      <c r="I573" s="3"/>
    </row>
    <row r="574" spans="6:9">
      <c r="F574" s="3"/>
      <c r="G574" s="3"/>
      <c r="H574" s="3"/>
      <c r="I574" s="3"/>
    </row>
    <row r="575" spans="6:9">
      <c r="F575" s="3"/>
      <c r="G575" s="3"/>
      <c r="H575" s="3"/>
      <c r="I575" s="3"/>
    </row>
    <row r="576" spans="6:9">
      <c r="F576" s="3"/>
      <c r="G576" s="3"/>
      <c r="H576" s="3"/>
      <c r="I576" s="3"/>
    </row>
    <row r="577" spans="6:9">
      <c r="F577" s="3"/>
      <c r="G577" s="3"/>
      <c r="H577" s="3"/>
      <c r="I577" s="3"/>
    </row>
    <row r="578" spans="6:9">
      <c r="F578" s="3"/>
      <c r="G578" s="3"/>
      <c r="H578" s="3"/>
      <c r="I578" s="3"/>
    </row>
    <row r="579" spans="6:9">
      <c r="F579" s="3"/>
      <c r="G579" s="3"/>
      <c r="H579" s="3"/>
      <c r="I579" s="3"/>
    </row>
    <row r="580" spans="6:9">
      <c r="F580" s="3"/>
      <c r="G580" s="3"/>
      <c r="H580" s="3"/>
      <c r="I580" s="3"/>
    </row>
    <row r="581" spans="6:9">
      <c r="F581" s="3"/>
      <c r="G581" s="3"/>
      <c r="H581" s="3"/>
      <c r="I581" s="3"/>
    </row>
    <row r="582" spans="6:9">
      <c r="F582" s="3"/>
      <c r="G582" s="3"/>
      <c r="H582" s="3"/>
      <c r="I582" s="3"/>
    </row>
    <row r="583" spans="6:9">
      <c r="F583" s="3"/>
      <c r="G583" s="3"/>
      <c r="H583" s="3"/>
      <c r="I583" s="3"/>
    </row>
    <row r="584" spans="6:9">
      <c r="F584" s="3"/>
      <c r="G584" s="3"/>
      <c r="H584" s="3"/>
      <c r="I584" s="3"/>
    </row>
    <row r="585" spans="6:9">
      <c r="F585" s="3"/>
      <c r="G585" s="3"/>
      <c r="H585" s="3"/>
      <c r="I585" s="3"/>
    </row>
    <row r="586" spans="6:9">
      <c r="F586" s="3"/>
      <c r="G586" s="3"/>
      <c r="H586" s="3"/>
      <c r="I586" s="3"/>
    </row>
    <row r="587" spans="6:9">
      <c r="F587" s="3"/>
      <c r="G587" s="3"/>
      <c r="H587" s="3"/>
      <c r="I587" s="3"/>
    </row>
    <row r="588" spans="6:9">
      <c r="F588" s="3"/>
      <c r="G588" s="3"/>
      <c r="H588" s="3"/>
      <c r="I588" s="3"/>
    </row>
    <row r="589" spans="6:9">
      <c r="F589" s="3"/>
      <c r="G589" s="3"/>
      <c r="H589" s="3"/>
      <c r="I589" s="3"/>
    </row>
    <row r="590" spans="6:9">
      <c r="F590" s="3"/>
      <c r="G590" s="3"/>
      <c r="H590" s="3"/>
      <c r="I590" s="3"/>
    </row>
    <row r="591" spans="6:9">
      <c r="F591" s="3"/>
      <c r="G591" s="3"/>
      <c r="H591" s="3"/>
      <c r="I591" s="3"/>
    </row>
    <row r="592" spans="6:9">
      <c r="F592" s="3"/>
      <c r="G592" s="3"/>
      <c r="H592" s="3"/>
      <c r="I592" s="3"/>
    </row>
    <row r="593" spans="6:9">
      <c r="F593" s="3"/>
      <c r="G593" s="3"/>
      <c r="H593" s="3"/>
      <c r="I593" s="3"/>
    </row>
    <row r="594" spans="6:9">
      <c r="F594" s="3"/>
      <c r="G594" s="3"/>
      <c r="H594" s="3"/>
      <c r="I594" s="3"/>
    </row>
    <row r="595" spans="6:9">
      <c r="F595" s="3"/>
      <c r="G595" s="3"/>
      <c r="H595" s="3"/>
      <c r="I595" s="3"/>
    </row>
    <row r="596" spans="6:9">
      <c r="F596" s="3"/>
      <c r="G596" s="3"/>
      <c r="H596" s="3"/>
      <c r="I596" s="3"/>
    </row>
    <row r="597" spans="6:9">
      <c r="F597" s="3"/>
      <c r="G597" s="3"/>
      <c r="H597" s="3"/>
      <c r="I597" s="3"/>
    </row>
    <row r="598" spans="6:9">
      <c r="F598" s="3"/>
      <c r="G598" s="3"/>
      <c r="H598" s="3"/>
      <c r="I598" s="3"/>
    </row>
    <row r="599" spans="6:9">
      <c r="F599" s="3"/>
      <c r="G599" s="3"/>
      <c r="H599" s="3"/>
      <c r="I599" s="3"/>
    </row>
    <row r="600" spans="6:9">
      <c r="F600" s="3"/>
      <c r="G600" s="3"/>
      <c r="H600" s="3"/>
      <c r="I600" s="3"/>
    </row>
    <row r="601" spans="6:9">
      <c r="F601" s="3"/>
      <c r="G601" s="3"/>
      <c r="H601" s="3"/>
      <c r="I601" s="3"/>
    </row>
    <row r="602" spans="6:9">
      <c r="F602" s="3"/>
      <c r="G602" s="3"/>
      <c r="H602" s="3"/>
      <c r="I602" s="3"/>
    </row>
    <row r="603" spans="6:9">
      <c r="F603" s="3"/>
      <c r="G603" s="3"/>
      <c r="H603" s="3"/>
      <c r="I603" s="3"/>
    </row>
    <row r="604" spans="6:9">
      <c r="F604" s="3"/>
      <c r="G604" s="3"/>
      <c r="H604" s="3"/>
      <c r="I604" s="3"/>
    </row>
    <row r="605" spans="6:9">
      <c r="F605" s="3"/>
      <c r="G605" s="3"/>
      <c r="H605" s="3"/>
      <c r="I605" s="3"/>
    </row>
    <row r="606" spans="6:9">
      <c r="F606" s="3"/>
      <c r="G606" s="3"/>
      <c r="H606" s="3"/>
      <c r="I606" s="3"/>
    </row>
    <row r="607" spans="6:9">
      <c r="F607" s="3"/>
      <c r="G607" s="3"/>
      <c r="H607" s="3"/>
      <c r="I607" s="3"/>
    </row>
    <row r="608" spans="6:9">
      <c r="F608" s="3"/>
      <c r="G608" s="3"/>
      <c r="H608" s="3"/>
      <c r="I608" s="3"/>
    </row>
    <row r="609" spans="6:9">
      <c r="F609" s="3"/>
      <c r="G609" s="3"/>
      <c r="H609" s="3"/>
      <c r="I609" s="3"/>
    </row>
    <row r="610" spans="6:9">
      <c r="F610" s="3"/>
      <c r="G610" s="3"/>
      <c r="H610" s="3"/>
      <c r="I610" s="3"/>
    </row>
    <row r="611" spans="6:9">
      <c r="F611" s="3"/>
      <c r="G611" s="3"/>
      <c r="H611" s="3"/>
      <c r="I611" s="3"/>
    </row>
    <row r="612" spans="6:9">
      <c r="F612" s="3"/>
      <c r="G612" s="3"/>
      <c r="H612" s="3"/>
      <c r="I612" s="3"/>
    </row>
    <row r="613" spans="6:9">
      <c r="F613" s="3"/>
      <c r="G613" s="3"/>
      <c r="H613" s="3"/>
      <c r="I613" s="3"/>
    </row>
    <row r="614" spans="6:9">
      <c r="F614" s="3"/>
      <c r="G614" s="3"/>
      <c r="H614" s="3"/>
      <c r="I614" s="3"/>
    </row>
    <row r="615" spans="6:9">
      <c r="F615" s="3"/>
      <c r="G615" s="3"/>
      <c r="H615" s="3"/>
      <c r="I615" s="3"/>
    </row>
    <row r="616" spans="6:9">
      <c r="F616" s="3"/>
      <c r="G616" s="3"/>
      <c r="H616" s="3"/>
      <c r="I616" s="3"/>
    </row>
    <row r="617" spans="6:9">
      <c r="F617" s="3"/>
      <c r="G617" s="3"/>
      <c r="H617" s="3"/>
      <c r="I617" s="3"/>
    </row>
    <row r="618" spans="6:9">
      <c r="F618" s="3"/>
      <c r="G618" s="3"/>
      <c r="H618" s="3"/>
      <c r="I618" s="3"/>
    </row>
    <row r="619" spans="6:9">
      <c r="F619" s="3"/>
      <c r="G619" s="3"/>
      <c r="H619" s="3"/>
      <c r="I619" s="3"/>
    </row>
    <row r="620" spans="6:9">
      <c r="F620" s="3"/>
      <c r="G620" s="3"/>
      <c r="H620" s="3"/>
      <c r="I620" s="3"/>
    </row>
    <row r="621" spans="6:9">
      <c r="F621" s="3"/>
      <c r="G621" s="3"/>
      <c r="H621" s="3"/>
      <c r="I621" s="3"/>
    </row>
    <row r="622" spans="6:9">
      <c r="F622" s="3"/>
      <c r="G622" s="3"/>
      <c r="H622" s="3"/>
      <c r="I622" s="3"/>
    </row>
    <row r="623" spans="6:9">
      <c r="F623" s="3"/>
      <c r="G623" s="3"/>
      <c r="H623" s="3"/>
      <c r="I623" s="3"/>
    </row>
    <row r="624" spans="6:9">
      <c r="F624" s="3"/>
      <c r="G624" s="3"/>
      <c r="H624" s="3"/>
      <c r="I624" s="3"/>
    </row>
    <row r="625" spans="6:9">
      <c r="F625" s="3"/>
      <c r="G625" s="3"/>
      <c r="H625" s="3"/>
      <c r="I625" s="3"/>
    </row>
    <row r="626" spans="6:9">
      <c r="F626" s="3"/>
      <c r="G626" s="3"/>
      <c r="H626" s="3"/>
      <c r="I626" s="3"/>
    </row>
    <row r="627" spans="6:9">
      <c r="F627" s="3"/>
      <c r="G627" s="3"/>
      <c r="H627" s="3"/>
      <c r="I627" s="3"/>
    </row>
    <row r="628" spans="6:9">
      <c r="F628" s="3"/>
      <c r="G628" s="3"/>
      <c r="H628" s="3"/>
      <c r="I628" s="3"/>
    </row>
    <row r="629" spans="6:9">
      <c r="F629" s="3"/>
      <c r="G629" s="3"/>
      <c r="H629" s="3"/>
      <c r="I629" s="3"/>
    </row>
    <row r="630" spans="6:9">
      <c r="F630" s="3"/>
      <c r="G630" s="3"/>
      <c r="H630" s="3"/>
      <c r="I630" s="3"/>
    </row>
    <row r="631" spans="6:9">
      <c r="F631" s="3"/>
      <c r="G631" s="3"/>
      <c r="H631" s="3"/>
      <c r="I631" s="3"/>
    </row>
    <row r="632" spans="6:9">
      <c r="F632" s="3"/>
      <c r="G632" s="3"/>
      <c r="H632" s="3"/>
      <c r="I632" s="3"/>
    </row>
    <row r="633" spans="6:9">
      <c r="F633" s="3"/>
      <c r="G633" s="3"/>
      <c r="H633" s="3"/>
      <c r="I633" s="3"/>
    </row>
    <row r="634" spans="6:9">
      <c r="F634" s="3"/>
      <c r="G634" s="3"/>
      <c r="H634" s="3"/>
      <c r="I634" s="3"/>
    </row>
    <row r="635" spans="6:9">
      <c r="F635" s="3"/>
      <c r="G635" s="3"/>
      <c r="H635" s="3"/>
      <c r="I635" s="3"/>
    </row>
    <row r="636" spans="6:9">
      <c r="F636" s="3"/>
      <c r="G636" s="3"/>
      <c r="H636" s="3"/>
      <c r="I636" s="3"/>
    </row>
    <row r="637" spans="6:9">
      <c r="F637" s="3"/>
      <c r="G637" s="3"/>
      <c r="H637" s="3"/>
      <c r="I637" s="3"/>
    </row>
    <row r="638" spans="6:9">
      <c r="F638" s="3"/>
      <c r="G638" s="3"/>
      <c r="H638" s="3"/>
      <c r="I638" s="3"/>
    </row>
    <row r="639" spans="6:9">
      <c r="F639" s="3"/>
      <c r="G639" s="3"/>
      <c r="H639" s="3"/>
      <c r="I639" s="3"/>
    </row>
    <row r="640" spans="6:9">
      <c r="F640" s="3"/>
      <c r="G640" s="3"/>
      <c r="H640" s="3"/>
      <c r="I640" s="3"/>
    </row>
    <row r="641" spans="6:9">
      <c r="F641" s="3"/>
      <c r="G641" s="3"/>
      <c r="H641" s="3"/>
      <c r="I641" s="3"/>
    </row>
    <row r="642" spans="6:9">
      <c r="F642" s="3"/>
      <c r="G642" s="3"/>
      <c r="H642" s="3"/>
      <c r="I642" s="3"/>
    </row>
    <row r="643" spans="6:9">
      <c r="F643" s="3"/>
      <c r="G643" s="3"/>
      <c r="H643" s="3"/>
      <c r="I643" s="3"/>
    </row>
    <row r="644" spans="6:9">
      <c r="F644" s="3"/>
      <c r="G644" s="3"/>
      <c r="H644" s="3"/>
      <c r="I644" s="3"/>
    </row>
    <row r="645" spans="6:9">
      <c r="F645" s="3"/>
      <c r="G645" s="3"/>
      <c r="H645" s="3"/>
      <c r="I645" s="3"/>
    </row>
    <row r="646" spans="6:9">
      <c r="F646" s="3"/>
      <c r="G646" s="3"/>
      <c r="H646" s="3"/>
      <c r="I646" s="3"/>
    </row>
    <row r="647" spans="6:9">
      <c r="F647" s="3"/>
      <c r="G647" s="3"/>
      <c r="H647" s="3"/>
      <c r="I647" s="3"/>
    </row>
    <row r="648" spans="6:9">
      <c r="F648" s="3"/>
      <c r="G648" s="3"/>
      <c r="H648" s="3"/>
      <c r="I648" s="3"/>
    </row>
    <row r="649" spans="6:9">
      <c r="F649" s="3"/>
      <c r="G649" s="3"/>
      <c r="H649" s="3"/>
      <c r="I649" s="3"/>
    </row>
    <row r="650" spans="6:9">
      <c r="F650" s="3"/>
      <c r="G650" s="3"/>
      <c r="H650" s="3"/>
      <c r="I650" s="3"/>
    </row>
    <row r="651" spans="6:9">
      <c r="F651" s="3"/>
      <c r="G651" s="3"/>
      <c r="H651" s="3"/>
      <c r="I651" s="3"/>
    </row>
    <row r="652" spans="6:9">
      <c r="F652" s="3"/>
      <c r="G652" s="3"/>
      <c r="H652" s="3"/>
      <c r="I652" s="3"/>
    </row>
    <row r="653" spans="6:9">
      <c r="F653" s="3"/>
      <c r="G653" s="3"/>
      <c r="H653" s="3"/>
      <c r="I653" s="3"/>
    </row>
    <row r="654" spans="6:9">
      <c r="F654" s="3"/>
      <c r="G654" s="3"/>
      <c r="H654" s="3"/>
      <c r="I654" s="3"/>
    </row>
    <row r="655" spans="6:9">
      <c r="F655" s="3"/>
      <c r="G655" s="3"/>
      <c r="H655" s="3"/>
      <c r="I655" s="3"/>
    </row>
    <row r="656" spans="6:9">
      <c r="F656" s="3"/>
      <c r="G656" s="3"/>
      <c r="H656" s="3"/>
      <c r="I656" s="3"/>
    </row>
    <row r="657" spans="6:9">
      <c r="F657" s="3"/>
      <c r="G657" s="3"/>
      <c r="H657" s="3"/>
      <c r="I657" s="3"/>
    </row>
    <row r="658" spans="6:9">
      <c r="F658" s="3"/>
      <c r="G658" s="3"/>
      <c r="H658" s="3"/>
      <c r="I658" s="3"/>
    </row>
    <row r="659" spans="6:9">
      <c r="F659" s="3"/>
      <c r="G659" s="3"/>
      <c r="H659" s="3"/>
      <c r="I659" s="3"/>
    </row>
    <row r="660" spans="6:9">
      <c r="F660" s="3"/>
      <c r="G660" s="3"/>
      <c r="H660" s="3"/>
      <c r="I660" s="3"/>
    </row>
    <row r="661" spans="6:9">
      <c r="F661" s="3"/>
      <c r="G661" s="3"/>
      <c r="H661" s="3"/>
      <c r="I661" s="3"/>
    </row>
    <row r="662" spans="6:9">
      <c r="F662" s="3"/>
      <c r="G662" s="3"/>
      <c r="H662" s="3"/>
      <c r="I662" s="3"/>
    </row>
    <row r="663" spans="6:9">
      <c r="F663" s="3"/>
      <c r="G663" s="3"/>
      <c r="H663" s="3"/>
      <c r="I663" s="3"/>
    </row>
    <row r="664" spans="6:9">
      <c r="F664" s="3"/>
      <c r="G664" s="3"/>
      <c r="H664" s="3"/>
      <c r="I664" s="3"/>
    </row>
    <row r="665" spans="6:9">
      <c r="F665" s="3"/>
      <c r="G665" s="3"/>
      <c r="H665" s="3"/>
      <c r="I665" s="3"/>
    </row>
    <row r="666" spans="6:9">
      <c r="F666" s="3"/>
      <c r="G666" s="3"/>
      <c r="H666" s="3"/>
      <c r="I666" s="3"/>
    </row>
    <row r="667" spans="6:9">
      <c r="F667" s="3"/>
      <c r="G667" s="3"/>
      <c r="H667" s="3"/>
      <c r="I667" s="3"/>
    </row>
    <row r="668" spans="6:9">
      <c r="F668" s="3"/>
      <c r="G668" s="3"/>
      <c r="H668" s="3"/>
      <c r="I668" s="3"/>
    </row>
    <row r="669" spans="6:9">
      <c r="F669" s="3"/>
      <c r="G669" s="3"/>
      <c r="H669" s="3"/>
      <c r="I669" s="3"/>
    </row>
    <row r="670" spans="6:9">
      <c r="F670" s="3"/>
      <c r="G670" s="3"/>
      <c r="H670" s="3"/>
      <c r="I670" s="3"/>
    </row>
    <row r="671" spans="6:9">
      <c r="F671" s="3"/>
      <c r="G671" s="3"/>
      <c r="H671" s="3"/>
      <c r="I671" s="3"/>
    </row>
    <row r="672" spans="6:9">
      <c r="F672" s="3"/>
      <c r="G672" s="3"/>
      <c r="H672" s="3"/>
      <c r="I672" s="3"/>
    </row>
    <row r="673" spans="6:9">
      <c r="F673" s="3"/>
      <c r="G673" s="3"/>
      <c r="H673" s="3"/>
      <c r="I673" s="3"/>
    </row>
    <row r="674" spans="6:9">
      <c r="F674" s="3"/>
      <c r="G674" s="3"/>
      <c r="H674" s="3"/>
      <c r="I674" s="3"/>
    </row>
    <row r="675" spans="6:9">
      <c r="F675" s="3"/>
      <c r="G675" s="3"/>
      <c r="H675" s="3"/>
      <c r="I675" s="3"/>
    </row>
    <row r="676" spans="6:9">
      <c r="F676" s="3"/>
      <c r="G676" s="3"/>
      <c r="H676" s="3"/>
      <c r="I676" s="3"/>
    </row>
    <row r="677" spans="6:9">
      <c r="F677" s="3"/>
      <c r="G677" s="3"/>
      <c r="H677" s="3"/>
      <c r="I677" s="3"/>
    </row>
    <row r="678" spans="6:9">
      <c r="F678" s="3"/>
      <c r="G678" s="3"/>
      <c r="H678" s="3"/>
      <c r="I678" s="3"/>
    </row>
    <row r="679" spans="6:9">
      <c r="F679" s="3"/>
      <c r="G679" s="3"/>
      <c r="H679" s="3"/>
      <c r="I679" s="3"/>
    </row>
    <row r="680" spans="6:9">
      <c r="F680" s="3"/>
      <c r="G680" s="3"/>
      <c r="H680" s="3"/>
      <c r="I680" s="3"/>
    </row>
    <row r="681" spans="6:9">
      <c r="F681" s="3"/>
      <c r="G681" s="3"/>
      <c r="H681" s="3"/>
      <c r="I681" s="3"/>
    </row>
    <row r="682" spans="6:9">
      <c r="F682" s="3"/>
      <c r="G682" s="3"/>
      <c r="H682" s="3"/>
      <c r="I682" s="3"/>
    </row>
    <row r="683" spans="6:9">
      <c r="F683" s="3"/>
      <c r="G683" s="3"/>
      <c r="H683" s="3"/>
      <c r="I683" s="3"/>
    </row>
    <row r="684" spans="6:9">
      <c r="F684" s="3"/>
      <c r="G684" s="3"/>
      <c r="H684" s="3"/>
      <c r="I684" s="3"/>
    </row>
    <row r="685" spans="6:9">
      <c r="F685" s="3"/>
      <c r="G685" s="3"/>
      <c r="H685" s="3"/>
      <c r="I685" s="3"/>
    </row>
    <row r="686" spans="6:9">
      <c r="F686" s="3"/>
      <c r="G686" s="3"/>
      <c r="H686" s="3"/>
      <c r="I686" s="3"/>
    </row>
    <row r="687" spans="6:9">
      <c r="F687" s="3"/>
      <c r="G687" s="3"/>
      <c r="H687" s="3"/>
      <c r="I687" s="3"/>
    </row>
    <row r="688" spans="6:9">
      <c r="F688" s="3"/>
      <c r="G688" s="3"/>
      <c r="H688" s="3"/>
      <c r="I688" s="3"/>
    </row>
    <row r="689" spans="6:9">
      <c r="F689" s="3"/>
      <c r="G689" s="3"/>
      <c r="H689" s="3"/>
      <c r="I689" s="3"/>
    </row>
    <row r="690" spans="6:9">
      <c r="F690" s="3"/>
      <c r="G690" s="3"/>
      <c r="H690" s="3"/>
      <c r="I690" s="3"/>
    </row>
    <row r="691" spans="6:9">
      <c r="F691" s="3"/>
      <c r="G691" s="3"/>
      <c r="H691" s="3"/>
      <c r="I691" s="3"/>
    </row>
    <row r="692" spans="6:9">
      <c r="F692" s="3"/>
      <c r="G692" s="3"/>
      <c r="H692" s="3"/>
      <c r="I692" s="3"/>
    </row>
    <row r="693" spans="6:9">
      <c r="F693" s="3"/>
      <c r="G693" s="3"/>
      <c r="H693" s="3"/>
      <c r="I693" s="3"/>
    </row>
    <row r="694" spans="6:9">
      <c r="F694" s="3"/>
      <c r="G694" s="3"/>
      <c r="H694" s="3"/>
      <c r="I694" s="3"/>
    </row>
    <row r="695" spans="6:9">
      <c r="F695" s="3"/>
      <c r="G695" s="3"/>
      <c r="H695" s="3"/>
      <c r="I695" s="3"/>
    </row>
    <row r="696" spans="6:9">
      <c r="F696" s="3"/>
      <c r="G696" s="3"/>
      <c r="H696" s="3"/>
      <c r="I696" s="3"/>
    </row>
    <row r="697" spans="6:9">
      <c r="F697" s="3"/>
      <c r="G697" s="3"/>
      <c r="H697" s="3"/>
      <c r="I697" s="3"/>
    </row>
    <row r="698" spans="6:9">
      <c r="F698" s="3"/>
      <c r="G698" s="3"/>
      <c r="H698" s="3"/>
      <c r="I698" s="3"/>
    </row>
    <row r="699" spans="6:9">
      <c r="F699" s="3"/>
      <c r="G699" s="3"/>
      <c r="H699" s="3"/>
      <c r="I699" s="3"/>
    </row>
    <row r="700" spans="6:9">
      <c r="F700" s="3"/>
      <c r="G700" s="3"/>
      <c r="H700" s="3"/>
      <c r="I700" s="3"/>
    </row>
    <row r="701" spans="6:9">
      <c r="F701" s="3"/>
      <c r="G701" s="3"/>
      <c r="H701" s="3"/>
      <c r="I701" s="3"/>
    </row>
    <row r="702" spans="6:9">
      <c r="F702" s="3"/>
      <c r="G702" s="3"/>
      <c r="H702" s="3"/>
      <c r="I702" s="3"/>
    </row>
    <row r="703" spans="6:9">
      <c r="F703" s="3"/>
      <c r="G703" s="3"/>
      <c r="H703" s="3"/>
      <c r="I703" s="3"/>
    </row>
    <row r="704" spans="6:9">
      <c r="F704" s="3"/>
      <c r="G704" s="3"/>
      <c r="H704" s="3"/>
      <c r="I704" s="3"/>
    </row>
    <row r="705" spans="6:9">
      <c r="F705" s="3"/>
      <c r="G705" s="3"/>
      <c r="H705" s="3"/>
      <c r="I705" s="3"/>
    </row>
    <row r="706" spans="6:9">
      <c r="F706" s="3"/>
      <c r="G706" s="3"/>
      <c r="H706" s="3"/>
      <c r="I706" s="3"/>
    </row>
    <row r="707" spans="6:9">
      <c r="F707" s="3"/>
      <c r="G707" s="3"/>
      <c r="H707" s="3"/>
      <c r="I707" s="3"/>
    </row>
    <row r="708" spans="6:9">
      <c r="F708" s="3"/>
      <c r="G708" s="3"/>
      <c r="H708" s="3"/>
      <c r="I708" s="3"/>
    </row>
    <row r="709" spans="6:9">
      <c r="F709" s="3"/>
      <c r="G709" s="3"/>
      <c r="H709" s="3"/>
      <c r="I709" s="3"/>
    </row>
    <row r="710" spans="6:9">
      <c r="F710" s="3"/>
      <c r="G710" s="3"/>
      <c r="H710" s="3"/>
      <c r="I710" s="3"/>
    </row>
    <row r="711" spans="6:9">
      <c r="F711" s="3"/>
      <c r="G711" s="3"/>
      <c r="H711" s="3"/>
      <c r="I711" s="3"/>
    </row>
    <row r="712" spans="6:9">
      <c r="F712" s="3"/>
      <c r="G712" s="3"/>
      <c r="H712" s="3"/>
      <c r="I712" s="3"/>
    </row>
    <row r="713" spans="6:9">
      <c r="F713" s="3"/>
      <c r="G713" s="3"/>
      <c r="H713" s="3"/>
      <c r="I713" s="3"/>
    </row>
    <row r="714" spans="6:9">
      <c r="F714" s="3"/>
      <c r="G714" s="3"/>
      <c r="H714" s="3"/>
      <c r="I714" s="3"/>
    </row>
    <row r="715" spans="6:9">
      <c r="F715" s="3"/>
      <c r="G715" s="3"/>
      <c r="H715" s="3"/>
      <c r="I715" s="3"/>
    </row>
    <row r="716" spans="6:9">
      <c r="F716" s="3"/>
      <c r="G716" s="3"/>
      <c r="H716" s="3"/>
      <c r="I716" s="3"/>
    </row>
    <row r="717" spans="6:9">
      <c r="F717" s="3"/>
      <c r="G717" s="3"/>
      <c r="H717" s="3"/>
      <c r="I717" s="3"/>
    </row>
    <row r="718" spans="6:9">
      <c r="F718" s="3"/>
      <c r="G718" s="3"/>
      <c r="H718" s="3"/>
      <c r="I718" s="3"/>
    </row>
    <row r="719" spans="6:9">
      <c r="F719" s="3"/>
      <c r="G719" s="3"/>
      <c r="H719" s="3"/>
      <c r="I719" s="3"/>
    </row>
    <row r="720" spans="6:9">
      <c r="F720" s="3"/>
      <c r="G720" s="3"/>
      <c r="H720" s="3"/>
      <c r="I720" s="3"/>
    </row>
    <row r="721" spans="6:9">
      <c r="F721" s="3"/>
      <c r="G721" s="3"/>
      <c r="H721" s="3"/>
      <c r="I721" s="3"/>
    </row>
    <row r="722" spans="6:9">
      <c r="F722" s="3"/>
      <c r="G722" s="3"/>
      <c r="H722" s="3"/>
      <c r="I722" s="3"/>
    </row>
    <row r="723" spans="6:9">
      <c r="F723" s="3"/>
      <c r="G723" s="3"/>
      <c r="H723" s="3"/>
      <c r="I723" s="3"/>
    </row>
    <row r="724" spans="6:9">
      <c r="F724" s="3"/>
      <c r="G724" s="3"/>
      <c r="H724" s="3"/>
      <c r="I724" s="3"/>
    </row>
    <row r="725" spans="6:9">
      <c r="F725" s="3"/>
      <c r="G725" s="3"/>
      <c r="H725" s="3"/>
      <c r="I725" s="3"/>
    </row>
    <row r="726" spans="6:9">
      <c r="F726" s="3"/>
      <c r="G726" s="3"/>
      <c r="H726" s="3"/>
      <c r="I726" s="3"/>
    </row>
    <row r="727" spans="6:9">
      <c r="F727" s="3"/>
      <c r="G727" s="3"/>
      <c r="H727" s="3"/>
      <c r="I727" s="3"/>
    </row>
    <row r="728" spans="6:9">
      <c r="F728" s="3"/>
      <c r="G728" s="3"/>
      <c r="H728" s="3"/>
      <c r="I728" s="3"/>
    </row>
    <row r="729" spans="6:9">
      <c r="F729" s="3"/>
      <c r="G729" s="3"/>
      <c r="H729" s="3"/>
      <c r="I729" s="3"/>
    </row>
    <row r="730" spans="6:9">
      <c r="F730" s="3"/>
      <c r="G730" s="3"/>
      <c r="H730" s="3"/>
      <c r="I730" s="3"/>
    </row>
    <row r="731" spans="6:9">
      <c r="F731" s="3"/>
      <c r="G731" s="3"/>
      <c r="H731" s="3"/>
      <c r="I731" s="3"/>
    </row>
    <row r="732" spans="6:9">
      <c r="F732" s="3"/>
      <c r="G732" s="3"/>
      <c r="H732" s="3"/>
      <c r="I732" s="3"/>
    </row>
    <row r="733" spans="6:9">
      <c r="F733" s="3"/>
      <c r="G733" s="3"/>
      <c r="H733" s="3"/>
      <c r="I733" s="3"/>
    </row>
    <row r="734" spans="6:9">
      <c r="F734" s="3"/>
      <c r="G734" s="3"/>
      <c r="H734" s="3"/>
      <c r="I734" s="3"/>
    </row>
    <row r="735" spans="6:9">
      <c r="F735" s="3"/>
      <c r="G735" s="3"/>
      <c r="H735" s="3"/>
      <c r="I735" s="3"/>
    </row>
    <row r="736" spans="6:9">
      <c r="F736" s="3"/>
      <c r="G736" s="3"/>
      <c r="H736" s="3"/>
      <c r="I736" s="3"/>
    </row>
    <row r="737" spans="6:9">
      <c r="F737" s="3"/>
      <c r="G737" s="3"/>
      <c r="H737" s="3"/>
      <c r="I737" s="3"/>
    </row>
    <row r="738" spans="6:9">
      <c r="F738" s="3"/>
      <c r="G738" s="3"/>
      <c r="H738" s="3"/>
      <c r="I738" s="3"/>
    </row>
    <row r="739" spans="6:9">
      <c r="F739" s="3"/>
      <c r="G739" s="3"/>
      <c r="H739" s="3"/>
      <c r="I739" s="3"/>
    </row>
    <row r="740" spans="6:9">
      <c r="F740" s="3"/>
      <c r="G740" s="3"/>
      <c r="H740" s="3"/>
      <c r="I740" s="3"/>
    </row>
    <row r="741" spans="6:9">
      <c r="F741" s="3"/>
      <c r="G741" s="3"/>
      <c r="H741" s="3"/>
      <c r="I741" s="3"/>
    </row>
    <row r="742" spans="6:9">
      <c r="F742" s="3"/>
      <c r="G742" s="3"/>
      <c r="H742" s="3"/>
      <c r="I742" s="3"/>
    </row>
    <row r="743" spans="6:9">
      <c r="F743" s="3"/>
      <c r="G743" s="3"/>
      <c r="H743" s="3"/>
      <c r="I743" s="3"/>
    </row>
    <row r="744" spans="6:9">
      <c r="F744" s="3"/>
      <c r="G744" s="3"/>
      <c r="H744" s="3"/>
      <c r="I744" s="3"/>
    </row>
    <row r="745" spans="6:9">
      <c r="F745" s="3"/>
      <c r="G745" s="3"/>
      <c r="H745" s="3"/>
      <c r="I745" s="3"/>
    </row>
    <row r="746" spans="6:9">
      <c r="F746" s="3"/>
      <c r="G746" s="3"/>
      <c r="H746" s="3"/>
      <c r="I746" s="3"/>
    </row>
    <row r="747" spans="6:9">
      <c r="F747" s="3"/>
      <c r="G747" s="3"/>
      <c r="H747" s="3"/>
      <c r="I747" s="3"/>
    </row>
    <row r="748" spans="6:9">
      <c r="F748" s="3"/>
      <c r="G748" s="3"/>
      <c r="H748" s="3"/>
      <c r="I748" s="3"/>
    </row>
    <row r="749" spans="6:9">
      <c r="F749" s="3"/>
      <c r="G749" s="3"/>
      <c r="H749" s="3"/>
      <c r="I749" s="3"/>
    </row>
    <row r="750" spans="6:9">
      <c r="F750" s="3"/>
      <c r="G750" s="3"/>
      <c r="H750" s="3"/>
      <c r="I750" s="3"/>
    </row>
    <row r="751" spans="6:9">
      <c r="F751" s="3"/>
      <c r="G751" s="3"/>
      <c r="H751" s="3"/>
      <c r="I751" s="3"/>
    </row>
    <row r="752" spans="6:9">
      <c r="F752" s="3"/>
      <c r="G752" s="3"/>
      <c r="H752" s="3"/>
      <c r="I752" s="3"/>
    </row>
    <row r="753" spans="6:9">
      <c r="F753" s="3"/>
      <c r="G753" s="3"/>
      <c r="H753" s="3"/>
      <c r="I753" s="3"/>
    </row>
    <row r="754" spans="6:9">
      <c r="F754" s="3"/>
      <c r="G754" s="3"/>
      <c r="H754" s="3"/>
      <c r="I754" s="3"/>
    </row>
    <row r="755" spans="6:9">
      <c r="F755" s="3"/>
      <c r="G755" s="3"/>
      <c r="H755" s="3"/>
      <c r="I755" s="3"/>
    </row>
    <row r="756" spans="6:9">
      <c r="F756" s="3"/>
      <c r="G756" s="3"/>
      <c r="H756" s="3"/>
      <c r="I756" s="3"/>
    </row>
    <row r="757" spans="6:9">
      <c r="F757" s="3"/>
      <c r="G757" s="3"/>
      <c r="H757" s="3"/>
      <c r="I757" s="3"/>
    </row>
    <row r="758" spans="6:9">
      <c r="F758" s="3"/>
      <c r="G758" s="3"/>
      <c r="H758" s="3"/>
      <c r="I758" s="3"/>
    </row>
    <row r="759" spans="6:9">
      <c r="F759" s="3"/>
      <c r="G759" s="3"/>
      <c r="H759" s="3"/>
      <c r="I759" s="3"/>
    </row>
    <row r="760" spans="6:9">
      <c r="F760" s="3"/>
      <c r="G760" s="3"/>
      <c r="H760" s="3"/>
      <c r="I760" s="3"/>
    </row>
    <row r="761" spans="6:9">
      <c r="F761" s="3"/>
      <c r="G761" s="3"/>
      <c r="H761" s="3"/>
      <c r="I761" s="3"/>
    </row>
    <row r="762" spans="6:9">
      <c r="F762" s="3"/>
      <c r="G762" s="3"/>
      <c r="H762" s="3"/>
      <c r="I762" s="3"/>
    </row>
    <row r="763" spans="6:9">
      <c r="F763" s="3"/>
      <c r="G763" s="3"/>
      <c r="H763" s="3"/>
      <c r="I763" s="3"/>
    </row>
    <row r="764" spans="6:9">
      <c r="F764" s="3"/>
      <c r="G764" s="3"/>
      <c r="H764" s="3"/>
      <c r="I764" s="3"/>
    </row>
    <row r="765" spans="6:9">
      <c r="F765" s="3"/>
      <c r="G765" s="3"/>
      <c r="H765" s="3"/>
      <c r="I765" s="3"/>
    </row>
    <row r="766" spans="6:9">
      <c r="F766" s="3"/>
      <c r="G766" s="3"/>
      <c r="H766" s="3"/>
      <c r="I766" s="3"/>
    </row>
    <row r="767" spans="6:9">
      <c r="F767" s="3"/>
      <c r="G767" s="3"/>
      <c r="H767" s="3"/>
      <c r="I767" s="3"/>
    </row>
    <row r="768" spans="6:9">
      <c r="F768" s="3"/>
      <c r="G768" s="3"/>
      <c r="H768" s="3"/>
      <c r="I768" s="3"/>
    </row>
    <row r="769" spans="6:9">
      <c r="F769" s="3"/>
      <c r="G769" s="3"/>
      <c r="H769" s="3"/>
      <c r="I769" s="3"/>
    </row>
    <row r="770" spans="6:9">
      <c r="F770" s="3"/>
      <c r="G770" s="3"/>
      <c r="H770" s="3"/>
      <c r="I770" s="3"/>
    </row>
    <row r="771" spans="6:9">
      <c r="F771" s="3"/>
      <c r="G771" s="3"/>
      <c r="H771" s="3"/>
      <c r="I771" s="3"/>
    </row>
    <row r="772" spans="6:9">
      <c r="F772" s="3"/>
      <c r="G772" s="3"/>
      <c r="H772" s="3"/>
      <c r="I772" s="3"/>
    </row>
    <row r="773" spans="6:9">
      <c r="F773" s="3"/>
      <c r="G773" s="3"/>
      <c r="H773" s="3"/>
      <c r="I773" s="3"/>
    </row>
    <row r="774" spans="6:9">
      <c r="F774" s="3"/>
      <c r="G774" s="3"/>
      <c r="H774" s="3"/>
      <c r="I774" s="3"/>
    </row>
    <row r="775" spans="6:9">
      <c r="F775" s="3"/>
      <c r="G775" s="3"/>
      <c r="H775" s="3"/>
      <c r="I775" s="3"/>
    </row>
    <row r="776" spans="6:9">
      <c r="F776" s="3"/>
      <c r="G776" s="3"/>
      <c r="H776" s="3"/>
      <c r="I776" s="3"/>
    </row>
    <row r="777" spans="6:9">
      <c r="F777" s="3"/>
      <c r="G777" s="3"/>
      <c r="H777" s="3"/>
      <c r="I777" s="3"/>
    </row>
    <row r="778" spans="6:9">
      <c r="F778" s="3"/>
      <c r="G778" s="3"/>
      <c r="H778" s="3"/>
      <c r="I778" s="3"/>
    </row>
    <row r="779" spans="6:9">
      <c r="F779" s="3"/>
      <c r="G779" s="3"/>
      <c r="H779" s="3"/>
      <c r="I779" s="3"/>
    </row>
    <row r="780" spans="6:9">
      <c r="F780" s="3"/>
      <c r="G780" s="3"/>
      <c r="H780" s="3"/>
      <c r="I780" s="3"/>
    </row>
    <row r="781" spans="6:9">
      <c r="F781" s="3"/>
      <c r="G781" s="3"/>
      <c r="H781" s="3"/>
      <c r="I781" s="3"/>
    </row>
    <row r="782" spans="6:9">
      <c r="F782" s="3"/>
      <c r="G782" s="3"/>
      <c r="H782" s="3"/>
      <c r="I782" s="3"/>
    </row>
    <row r="783" spans="6:9">
      <c r="F783" s="3"/>
      <c r="G783" s="3"/>
      <c r="H783" s="3"/>
      <c r="I783" s="3"/>
    </row>
    <row r="784" spans="6:9">
      <c r="F784" s="3"/>
      <c r="G784" s="3"/>
      <c r="H784" s="3"/>
      <c r="I784" s="3"/>
    </row>
    <row r="785" spans="6:9">
      <c r="F785" s="3"/>
      <c r="G785" s="3"/>
      <c r="H785" s="3"/>
      <c r="I785" s="3"/>
    </row>
    <row r="786" spans="6:9">
      <c r="F786" s="3"/>
      <c r="G786" s="3"/>
      <c r="H786" s="3"/>
      <c r="I786" s="3"/>
    </row>
    <row r="787" spans="6:9">
      <c r="F787" s="3"/>
      <c r="G787" s="3"/>
      <c r="H787" s="3"/>
      <c r="I787" s="3"/>
    </row>
    <row r="788" spans="6:9">
      <c r="F788" s="3"/>
      <c r="G788" s="3"/>
      <c r="H788" s="3"/>
      <c r="I788" s="3"/>
    </row>
    <row r="789" spans="6:9">
      <c r="F789" s="3"/>
      <c r="G789" s="3"/>
      <c r="H789" s="3"/>
      <c r="I789" s="3"/>
    </row>
    <row r="790" spans="6:9">
      <c r="F790" s="3"/>
      <c r="G790" s="3"/>
      <c r="H790" s="3"/>
      <c r="I790" s="3"/>
    </row>
    <row r="791" spans="6:9">
      <c r="F791" s="3"/>
      <c r="G791" s="3"/>
      <c r="H791" s="3"/>
      <c r="I791" s="3"/>
    </row>
    <row r="792" spans="6:9">
      <c r="F792" s="3"/>
      <c r="G792" s="3"/>
      <c r="H792" s="3"/>
      <c r="I792" s="3"/>
    </row>
    <row r="793" spans="6:9">
      <c r="F793" s="3"/>
      <c r="G793" s="3"/>
      <c r="H793" s="3"/>
      <c r="I793" s="3"/>
    </row>
    <row r="794" spans="6:9">
      <c r="F794" s="3"/>
      <c r="G794" s="3"/>
      <c r="H794" s="3"/>
      <c r="I794" s="3"/>
    </row>
    <row r="795" spans="6:9">
      <c r="F795" s="3"/>
      <c r="G795" s="3"/>
      <c r="H795" s="3"/>
      <c r="I795" s="3"/>
    </row>
    <row r="796" spans="6:9">
      <c r="F796" s="3"/>
      <c r="G796" s="3"/>
      <c r="H796" s="3"/>
      <c r="I796" s="3"/>
    </row>
    <row r="797" spans="6:9">
      <c r="F797" s="3"/>
      <c r="G797" s="3"/>
      <c r="H797" s="3"/>
      <c r="I797" s="3"/>
    </row>
    <row r="798" spans="6:9">
      <c r="F798" s="3"/>
      <c r="G798" s="3"/>
      <c r="H798" s="3"/>
      <c r="I798" s="3"/>
    </row>
    <row r="799" spans="6:9">
      <c r="F799" s="3"/>
      <c r="G799" s="3"/>
      <c r="H799" s="3"/>
      <c r="I799" s="3"/>
    </row>
    <row r="800" spans="6:9">
      <c r="F800" s="3"/>
      <c r="G800" s="3"/>
      <c r="H800" s="3"/>
      <c r="I800" s="3"/>
    </row>
    <row r="801" spans="6:9">
      <c r="F801" s="3"/>
      <c r="G801" s="3"/>
      <c r="H801" s="3"/>
      <c r="I801" s="3"/>
    </row>
    <row r="802" spans="6:9">
      <c r="F802" s="3"/>
      <c r="G802" s="3"/>
      <c r="H802" s="3"/>
      <c r="I802" s="3"/>
    </row>
    <row r="803" spans="6:9">
      <c r="F803" s="3"/>
      <c r="G803" s="3"/>
      <c r="H803" s="3"/>
      <c r="I803" s="3"/>
    </row>
    <row r="804" spans="6:9">
      <c r="F804" s="3"/>
      <c r="G804" s="3"/>
      <c r="H804" s="3"/>
      <c r="I804" s="3"/>
    </row>
    <row r="805" spans="6:9">
      <c r="F805" s="3"/>
      <c r="G805" s="3"/>
      <c r="H805" s="3"/>
      <c r="I805" s="3"/>
    </row>
    <row r="806" spans="6:9">
      <c r="F806" s="3"/>
      <c r="G806" s="3"/>
      <c r="H806" s="3"/>
      <c r="I806" s="3"/>
    </row>
    <row r="807" spans="6:9">
      <c r="F807" s="3"/>
      <c r="G807" s="3"/>
      <c r="H807" s="3"/>
      <c r="I807" s="3"/>
    </row>
    <row r="808" spans="6:9">
      <c r="F808" s="3"/>
      <c r="G808" s="3"/>
      <c r="H808" s="3"/>
      <c r="I808" s="3"/>
    </row>
    <row r="809" spans="6:9">
      <c r="F809" s="3"/>
      <c r="G809" s="3"/>
      <c r="H809" s="3"/>
      <c r="I809" s="3"/>
    </row>
    <row r="810" spans="6:9">
      <c r="F810" s="3"/>
      <c r="G810" s="3"/>
      <c r="H810" s="3"/>
      <c r="I810" s="3"/>
    </row>
    <row r="811" spans="6:9">
      <c r="F811" s="3"/>
      <c r="G811" s="3"/>
      <c r="H811" s="3"/>
      <c r="I811" s="3"/>
    </row>
    <row r="812" spans="6:9">
      <c r="F812" s="3"/>
      <c r="G812" s="3"/>
      <c r="H812" s="3"/>
      <c r="I812" s="3"/>
    </row>
    <row r="813" spans="6:9">
      <c r="F813" s="3"/>
      <c r="G813" s="3"/>
      <c r="H813" s="3"/>
      <c r="I813" s="3"/>
    </row>
    <row r="814" spans="6:9">
      <c r="F814" s="3"/>
      <c r="G814" s="3"/>
      <c r="H814" s="3"/>
      <c r="I814" s="3"/>
    </row>
    <row r="815" spans="6:9">
      <c r="F815" s="3"/>
      <c r="G815" s="3"/>
      <c r="H815" s="3"/>
      <c r="I815" s="3"/>
    </row>
    <row r="816" spans="6:9">
      <c r="F816" s="3"/>
      <c r="G816" s="3"/>
      <c r="H816" s="3"/>
      <c r="I816" s="3"/>
    </row>
    <row r="817" spans="6:9">
      <c r="F817" s="3"/>
      <c r="G817" s="3"/>
      <c r="H817" s="3"/>
      <c r="I817" s="3"/>
    </row>
    <row r="818" spans="6:9">
      <c r="F818" s="3"/>
      <c r="G818" s="3"/>
      <c r="H818" s="3"/>
      <c r="I818" s="3"/>
    </row>
    <row r="819" spans="6:9">
      <c r="F819" s="3"/>
      <c r="G819" s="3"/>
      <c r="H819" s="3"/>
      <c r="I819" s="3"/>
    </row>
    <row r="820" spans="6:9">
      <c r="F820" s="3"/>
      <c r="G820" s="3"/>
      <c r="H820" s="3"/>
      <c r="I820" s="3"/>
    </row>
    <row r="821" spans="6:9">
      <c r="F821" s="3"/>
      <c r="G821" s="3"/>
      <c r="H821" s="3"/>
      <c r="I821" s="3"/>
    </row>
    <row r="822" spans="6:9">
      <c r="F822" s="3"/>
      <c r="G822" s="3"/>
      <c r="H822" s="3"/>
      <c r="I822" s="3"/>
    </row>
    <row r="823" spans="6:9">
      <c r="F823" s="3"/>
      <c r="G823" s="3"/>
      <c r="H823" s="3"/>
      <c r="I823" s="3"/>
    </row>
    <row r="824" spans="6:9">
      <c r="F824" s="3"/>
      <c r="G824" s="3"/>
      <c r="H824" s="3"/>
      <c r="I824" s="3"/>
    </row>
    <row r="825" spans="6:9">
      <c r="F825" s="3"/>
      <c r="G825" s="3"/>
      <c r="H825" s="3"/>
      <c r="I825" s="3"/>
    </row>
    <row r="826" spans="6:9">
      <c r="F826" s="3"/>
      <c r="G826" s="3"/>
      <c r="H826" s="3"/>
      <c r="I826" s="3"/>
    </row>
    <row r="827" spans="6:9">
      <c r="F827" s="3"/>
      <c r="G827" s="3"/>
      <c r="H827" s="3"/>
      <c r="I827" s="3"/>
    </row>
    <row r="828" spans="6:9">
      <c r="F828" s="3"/>
      <c r="G828" s="3"/>
      <c r="H828" s="3"/>
      <c r="I828" s="3"/>
    </row>
    <row r="829" spans="6:9">
      <c r="F829" s="3"/>
      <c r="G829" s="3"/>
      <c r="H829" s="3"/>
      <c r="I829" s="3"/>
    </row>
    <row r="830" spans="6:9">
      <c r="F830" s="3"/>
      <c r="G830" s="3"/>
      <c r="H830" s="3"/>
      <c r="I830" s="3"/>
    </row>
    <row r="831" spans="6:9">
      <c r="F831" s="3"/>
      <c r="G831" s="3"/>
      <c r="H831" s="3"/>
      <c r="I831" s="3"/>
    </row>
    <row r="832" spans="6:9">
      <c r="F832" s="3"/>
      <c r="G832" s="3"/>
      <c r="H832" s="3"/>
      <c r="I832" s="3"/>
    </row>
    <row r="833" spans="6:9">
      <c r="F833" s="3"/>
      <c r="G833" s="3"/>
      <c r="H833" s="3"/>
      <c r="I833" s="3"/>
    </row>
    <row r="834" spans="6:9">
      <c r="F834" s="3"/>
      <c r="G834" s="3"/>
      <c r="H834" s="3"/>
      <c r="I834" s="3"/>
    </row>
    <row r="835" spans="6:9">
      <c r="F835" s="3"/>
      <c r="G835" s="3"/>
      <c r="H835" s="3"/>
      <c r="I835" s="3"/>
    </row>
    <row r="836" spans="6:9">
      <c r="F836" s="3"/>
      <c r="G836" s="3"/>
      <c r="H836" s="3"/>
      <c r="I836" s="3"/>
    </row>
    <row r="837" spans="6:9">
      <c r="F837" s="3"/>
      <c r="G837" s="3"/>
      <c r="H837" s="3"/>
      <c r="I837" s="3"/>
    </row>
    <row r="838" spans="6:9">
      <c r="F838" s="3"/>
      <c r="G838" s="3"/>
      <c r="H838" s="3"/>
      <c r="I838" s="3"/>
    </row>
    <row r="839" spans="6:9">
      <c r="F839" s="3"/>
      <c r="G839" s="3"/>
      <c r="H839" s="3"/>
      <c r="I839" s="3"/>
    </row>
    <row r="840" spans="6:9">
      <c r="F840" s="3"/>
      <c r="G840" s="3"/>
      <c r="H840" s="3"/>
      <c r="I840" s="3"/>
    </row>
    <row r="841" spans="6:9">
      <c r="F841" s="3"/>
      <c r="G841" s="3"/>
      <c r="H841" s="3"/>
      <c r="I841" s="3"/>
    </row>
    <row r="842" spans="6:9">
      <c r="F842" s="3"/>
      <c r="G842" s="3"/>
      <c r="H842" s="3"/>
      <c r="I842" s="3"/>
    </row>
    <row r="843" spans="6:9">
      <c r="F843" s="3"/>
      <c r="G843" s="3"/>
      <c r="H843" s="3"/>
      <c r="I843" s="3"/>
    </row>
    <row r="844" spans="6:9">
      <c r="F844" s="3"/>
      <c r="G844" s="3"/>
      <c r="H844" s="3"/>
      <c r="I844" s="3"/>
    </row>
    <row r="845" spans="6:9">
      <c r="F845" s="3"/>
      <c r="G845" s="3"/>
      <c r="H845" s="3"/>
      <c r="I845" s="3"/>
    </row>
    <row r="846" spans="6:9">
      <c r="F846" s="3"/>
      <c r="G846" s="3"/>
      <c r="H846" s="3"/>
      <c r="I846" s="3"/>
    </row>
    <row r="847" spans="6:9">
      <c r="F847" s="3"/>
      <c r="G847" s="3"/>
      <c r="H847" s="3"/>
      <c r="I847" s="3"/>
    </row>
    <row r="848" spans="6:9">
      <c r="F848" s="3"/>
      <c r="G848" s="3"/>
      <c r="H848" s="3"/>
      <c r="I848" s="3"/>
    </row>
    <row r="849" spans="6:9">
      <c r="F849" s="3"/>
      <c r="G849" s="3"/>
      <c r="H849" s="3"/>
      <c r="I849" s="3"/>
    </row>
    <row r="850" spans="6:9">
      <c r="F850" s="3"/>
      <c r="G850" s="3"/>
      <c r="H850" s="3"/>
      <c r="I850" s="3"/>
    </row>
    <row r="851" spans="6:9">
      <c r="F851" s="3"/>
      <c r="G851" s="3"/>
      <c r="H851" s="3"/>
      <c r="I851" s="3"/>
    </row>
    <row r="852" spans="6:9">
      <c r="F852" s="3"/>
      <c r="G852" s="3"/>
      <c r="H852" s="3"/>
      <c r="I852" s="3"/>
    </row>
    <row r="853" spans="6:9">
      <c r="F853" s="3"/>
      <c r="G853" s="3"/>
      <c r="H853" s="3"/>
      <c r="I853" s="3"/>
    </row>
    <row r="854" spans="6:9">
      <c r="F854" s="3"/>
      <c r="G854" s="3"/>
      <c r="H854" s="3"/>
      <c r="I854" s="3"/>
    </row>
    <row r="855" spans="6:9">
      <c r="F855" s="3"/>
      <c r="G855" s="3"/>
      <c r="H855" s="3"/>
      <c r="I855" s="3"/>
    </row>
    <row r="856" spans="6:9">
      <c r="F856" s="3"/>
      <c r="G856" s="3"/>
      <c r="H856" s="3"/>
      <c r="I856" s="3"/>
    </row>
    <row r="857" spans="6:9">
      <c r="F857" s="3"/>
      <c r="G857" s="3"/>
      <c r="H857" s="3"/>
      <c r="I857" s="3"/>
    </row>
    <row r="858" spans="6:9">
      <c r="F858" s="3"/>
      <c r="G858" s="3"/>
      <c r="H858" s="3"/>
      <c r="I858" s="3"/>
    </row>
    <row r="859" spans="6:9">
      <c r="F859" s="3"/>
      <c r="G859" s="3"/>
      <c r="H859" s="3"/>
      <c r="I859" s="3"/>
    </row>
    <row r="860" spans="6:9">
      <c r="F860" s="3"/>
      <c r="G860" s="3"/>
      <c r="H860" s="3"/>
      <c r="I860" s="3"/>
    </row>
    <row r="861" spans="6:9">
      <c r="F861" s="3"/>
      <c r="G861" s="3"/>
      <c r="H861" s="3"/>
      <c r="I861" s="3"/>
    </row>
    <row r="862" spans="6:9">
      <c r="F862" s="3"/>
      <c r="G862" s="3"/>
      <c r="H862" s="3"/>
      <c r="I862" s="3"/>
    </row>
  </sheetData>
  <sheetProtection sheet="1" objects="1" scenarios="1"/>
  <mergeCells count="1">
    <mergeCell ref="B6:J6"/>
  </mergeCells>
  <phoneticPr fontId="3" type="noConversion"/>
  <dataValidations count="1">
    <dataValidation allowBlank="1" showInputMessage="1" showErrorMessage="1" sqref="D1:J9 C5:C9 A1:A1048576 B1:B9 B110:J1048576 B11:B12 K1:XFD27 K30:XFD1048576 K28:AF29 AH28:XFD29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6.28515625" style="2" bestFit="1" customWidth="1"/>
    <col min="4" max="4" width="4.5703125" style="1" bestFit="1" customWidth="1"/>
    <col min="5" max="5" width="9" style="1" bestFit="1" customWidth="1"/>
    <col min="6" max="6" width="6.28515625" style="1" bestFit="1" customWidth="1"/>
    <col min="7" max="7" width="5.28515625" style="1" bestFit="1" customWidth="1"/>
    <col min="8" max="8" width="8.140625" style="1" bestFit="1" customWidth="1"/>
    <col min="9" max="9" width="8" style="1" bestFit="1" customWidth="1"/>
    <col min="10" max="10" width="10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8" t="s">
        <v>185</v>
      </c>
      <c r="C1" s="80" t="s" vm="1">
        <v>255</v>
      </c>
    </row>
    <row r="2" spans="2:60">
      <c r="B2" s="58" t="s">
        <v>184</v>
      </c>
      <c r="C2" s="80" t="s">
        <v>256</v>
      </c>
    </row>
    <row r="3" spans="2:60">
      <c r="B3" s="58" t="s">
        <v>186</v>
      </c>
      <c r="C3" s="80" t="s">
        <v>257</v>
      </c>
    </row>
    <row r="4" spans="2:60">
      <c r="B4" s="58" t="s">
        <v>187</v>
      </c>
      <c r="C4" s="80">
        <v>9455</v>
      </c>
    </row>
    <row r="6" spans="2:60" ht="26.25" customHeight="1">
      <c r="B6" s="167" t="s">
        <v>220</v>
      </c>
      <c r="C6" s="168"/>
      <c r="D6" s="168"/>
      <c r="E6" s="168"/>
      <c r="F6" s="168"/>
      <c r="G6" s="168"/>
      <c r="H6" s="168"/>
      <c r="I6" s="168"/>
      <c r="J6" s="168"/>
      <c r="K6" s="169"/>
    </row>
    <row r="7" spans="2:60" s="3" customFormat="1" ht="66">
      <c r="B7" s="61" t="s">
        <v>123</v>
      </c>
      <c r="C7" s="61" t="s">
        <v>124</v>
      </c>
      <c r="D7" s="61" t="s">
        <v>15</v>
      </c>
      <c r="E7" s="61" t="s">
        <v>16</v>
      </c>
      <c r="F7" s="61" t="s">
        <v>59</v>
      </c>
      <c r="G7" s="61" t="s">
        <v>107</v>
      </c>
      <c r="H7" s="61" t="s">
        <v>55</v>
      </c>
      <c r="I7" s="61" t="s">
        <v>116</v>
      </c>
      <c r="J7" s="61" t="s">
        <v>188</v>
      </c>
      <c r="K7" s="61" t="s">
        <v>189</v>
      </c>
    </row>
    <row r="8" spans="2:60" s="3" customFormat="1" ht="21.75" customHeight="1">
      <c r="B8" s="16"/>
      <c r="C8" s="72"/>
      <c r="D8" s="17"/>
      <c r="E8" s="17"/>
      <c r="F8" s="17" t="s">
        <v>20</v>
      </c>
      <c r="G8" s="17"/>
      <c r="H8" s="17" t="s">
        <v>20</v>
      </c>
      <c r="I8" s="17" t="s">
        <v>242</v>
      </c>
      <c r="J8" s="33" t="s">
        <v>20</v>
      </c>
      <c r="K8" s="18" t="s">
        <v>20</v>
      </c>
    </row>
    <row r="9" spans="2:60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1" t="s">
        <v>7</v>
      </c>
      <c r="J9" s="21" t="s">
        <v>8</v>
      </c>
      <c r="K9" s="21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103"/>
      <c r="C10" s="103"/>
      <c r="D10" s="103"/>
      <c r="E10" s="103"/>
      <c r="F10" s="103"/>
      <c r="G10" s="103"/>
      <c r="H10" s="103"/>
      <c r="I10" s="103"/>
      <c r="J10" s="103"/>
      <c r="K10" s="10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118"/>
      <c r="C11" s="103"/>
      <c r="D11" s="103"/>
      <c r="E11" s="103"/>
      <c r="F11" s="103"/>
      <c r="G11" s="103"/>
      <c r="H11" s="103"/>
      <c r="I11" s="103"/>
      <c r="J11" s="103"/>
      <c r="K11" s="103"/>
    </row>
    <row r="12" spans="2:60">
      <c r="B12" s="118"/>
      <c r="C12" s="103"/>
      <c r="D12" s="103"/>
      <c r="E12" s="103"/>
      <c r="F12" s="103"/>
      <c r="G12" s="103"/>
      <c r="H12" s="103"/>
      <c r="I12" s="103"/>
      <c r="J12" s="103"/>
      <c r="K12" s="10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103"/>
      <c r="C13" s="103"/>
      <c r="D13" s="103"/>
      <c r="E13" s="103"/>
      <c r="F13" s="103"/>
      <c r="G13" s="103"/>
      <c r="H13" s="103"/>
      <c r="I13" s="103"/>
      <c r="J13" s="103"/>
      <c r="K13" s="10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103"/>
      <c r="C14" s="103"/>
      <c r="D14" s="103"/>
      <c r="E14" s="103"/>
      <c r="F14" s="103"/>
      <c r="G14" s="103"/>
      <c r="H14" s="103"/>
      <c r="I14" s="103"/>
      <c r="J14" s="103"/>
      <c r="K14" s="103"/>
    </row>
    <row r="15" spans="2:60"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103"/>
      <c r="C17" s="103"/>
      <c r="D17" s="103"/>
      <c r="E17" s="103"/>
      <c r="F17" s="103"/>
      <c r="G17" s="103"/>
      <c r="H17" s="103"/>
      <c r="I17" s="103"/>
      <c r="J17" s="103"/>
      <c r="K17" s="103"/>
    </row>
    <row r="18" spans="2:11">
      <c r="B18" s="103"/>
      <c r="C18" s="103"/>
      <c r="D18" s="103"/>
      <c r="E18" s="103"/>
      <c r="F18" s="103"/>
      <c r="G18" s="103"/>
      <c r="H18" s="103"/>
      <c r="I18" s="103"/>
      <c r="J18" s="103"/>
      <c r="K18" s="103"/>
    </row>
    <row r="19" spans="2:11">
      <c r="B19" s="103"/>
      <c r="C19" s="103"/>
      <c r="D19" s="103"/>
      <c r="E19" s="103"/>
      <c r="F19" s="103"/>
      <c r="G19" s="103"/>
      <c r="H19" s="103"/>
      <c r="I19" s="103"/>
      <c r="J19" s="103"/>
      <c r="K19" s="103"/>
    </row>
    <row r="20" spans="2:11">
      <c r="B20" s="103"/>
      <c r="C20" s="103"/>
      <c r="D20" s="103"/>
      <c r="E20" s="103"/>
      <c r="F20" s="103"/>
      <c r="G20" s="103"/>
      <c r="H20" s="103"/>
      <c r="I20" s="103"/>
      <c r="J20" s="103"/>
      <c r="K20" s="103"/>
    </row>
    <row r="21" spans="2:11">
      <c r="B21" s="103"/>
      <c r="C21" s="103"/>
      <c r="D21" s="103"/>
      <c r="E21" s="103"/>
      <c r="F21" s="103"/>
      <c r="G21" s="103"/>
      <c r="H21" s="103"/>
      <c r="I21" s="103"/>
      <c r="J21" s="103"/>
      <c r="K21" s="103"/>
    </row>
    <row r="22" spans="2:11">
      <c r="B22" s="103"/>
      <c r="C22" s="103"/>
      <c r="D22" s="103"/>
      <c r="E22" s="103"/>
      <c r="F22" s="103"/>
      <c r="G22" s="103"/>
      <c r="H22" s="103"/>
      <c r="I22" s="103"/>
      <c r="J22" s="103"/>
      <c r="K22" s="103"/>
    </row>
    <row r="23" spans="2:11">
      <c r="B23" s="103"/>
      <c r="C23" s="103"/>
      <c r="D23" s="103"/>
      <c r="E23" s="103"/>
      <c r="F23" s="103"/>
      <c r="G23" s="103"/>
      <c r="H23" s="103"/>
      <c r="I23" s="103"/>
      <c r="J23" s="103"/>
      <c r="K23" s="103"/>
    </row>
    <row r="24" spans="2:11">
      <c r="B24" s="103"/>
      <c r="C24" s="103"/>
      <c r="D24" s="103"/>
      <c r="E24" s="103"/>
      <c r="F24" s="103"/>
      <c r="G24" s="103"/>
      <c r="H24" s="103"/>
      <c r="I24" s="103"/>
      <c r="J24" s="103"/>
      <c r="K24" s="103"/>
    </row>
    <row r="25" spans="2:11">
      <c r="B25" s="103"/>
      <c r="C25" s="103"/>
      <c r="D25" s="103"/>
      <c r="E25" s="103"/>
      <c r="F25" s="103"/>
      <c r="G25" s="103"/>
      <c r="H25" s="103"/>
      <c r="I25" s="103"/>
      <c r="J25" s="103"/>
      <c r="K25" s="103"/>
    </row>
    <row r="26" spans="2:11">
      <c r="B26" s="103"/>
      <c r="C26" s="103"/>
      <c r="D26" s="103"/>
      <c r="E26" s="103"/>
      <c r="F26" s="103"/>
      <c r="G26" s="103"/>
      <c r="H26" s="103"/>
      <c r="I26" s="103"/>
      <c r="J26" s="103"/>
      <c r="K26" s="103"/>
    </row>
    <row r="27" spans="2:11">
      <c r="B27" s="103"/>
      <c r="C27" s="103"/>
      <c r="D27" s="103"/>
      <c r="E27" s="103"/>
      <c r="F27" s="103"/>
      <c r="G27" s="103"/>
      <c r="H27" s="103"/>
      <c r="I27" s="103"/>
      <c r="J27" s="103"/>
      <c r="K27" s="103"/>
    </row>
    <row r="28" spans="2:11">
      <c r="B28" s="103"/>
      <c r="C28" s="103"/>
      <c r="D28" s="103"/>
      <c r="E28" s="103"/>
      <c r="F28" s="103"/>
      <c r="G28" s="103"/>
      <c r="H28" s="103"/>
      <c r="I28" s="103"/>
      <c r="J28" s="103"/>
      <c r="K28" s="103"/>
    </row>
    <row r="29" spans="2:11">
      <c r="B29" s="103"/>
      <c r="C29" s="103"/>
      <c r="D29" s="103"/>
      <c r="E29" s="103"/>
      <c r="F29" s="103"/>
      <c r="G29" s="103"/>
      <c r="H29" s="103"/>
      <c r="I29" s="103"/>
      <c r="J29" s="103"/>
      <c r="K29" s="103"/>
    </row>
    <row r="30" spans="2:11">
      <c r="B30" s="103"/>
      <c r="C30" s="103"/>
      <c r="D30" s="103"/>
      <c r="E30" s="103"/>
      <c r="F30" s="103"/>
      <c r="G30" s="103"/>
      <c r="H30" s="103"/>
      <c r="I30" s="103"/>
      <c r="J30" s="103"/>
      <c r="K30" s="103"/>
    </row>
    <row r="31" spans="2:11">
      <c r="B31" s="103"/>
      <c r="C31" s="103"/>
      <c r="D31" s="103"/>
      <c r="E31" s="103"/>
      <c r="F31" s="103"/>
      <c r="G31" s="103"/>
      <c r="H31" s="103"/>
      <c r="I31" s="103"/>
      <c r="J31" s="103"/>
      <c r="K31" s="103"/>
    </row>
    <row r="32" spans="2:11">
      <c r="B32" s="103"/>
      <c r="C32" s="103"/>
      <c r="D32" s="103"/>
      <c r="E32" s="103"/>
      <c r="F32" s="103"/>
      <c r="G32" s="103"/>
      <c r="H32" s="103"/>
      <c r="I32" s="103"/>
      <c r="J32" s="103"/>
      <c r="K32" s="103"/>
    </row>
    <row r="33" spans="2:11">
      <c r="B33" s="103"/>
      <c r="C33" s="103"/>
      <c r="D33" s="103"/>
      <c r="E33" s="103"/>
      <c r="F33" s="103"/>
      <c r="G33" s="103"/>
      <c r="H33" s="103"/>
      <c r="I33" s="103"/>
      <c r="J33" s="103"/>
      <c r="K33" s="103"/>
    </row>
    <row r="34" spans="2:11">
      <c r="B34" s="103"/>
      <c r="C34" s="103"/>
      <c r="D34" s="103"/>
      <c r="E34" s="103"/>
      <c r="F34" s="103"/>
      <c r="G34" s="103"/>
      <c r="H34" s="103"/>
      <c r="I34" s="103"/>
      <c r="J34" s="103"/>
      <c r="K34" s="103"/>
    </row>
    <row r="35" spans="2:11">
      <c r="B35" s="103"/>
      <c r="C35" s="103"/>
      <c r="D35" s="103"/>
      <c r="E35" s="103"/>
      <c r="F35" s="103"/>
      <c r="G35" s="103"/>
      <c r="H35" s="103"/>
      <c r="I35" s="103"/>
      <c r="J35" s="103"/>
      <c r="K35" s="103"/>
    </row>
    <row r="36" spans="2:11">
      <c r="B36" s="103"/>
      <c r="C36" s="103"/>
      <c r="D36" s="103"/>
      <c r="E36" s="103"/>
      <c r="F36" s="103"/>
      <c r="G36" s="103"/>
      <c r="H36" s="103"/>
      <c r="I36" s="103"/>
      <c r="J36" s="103"/>
      <c r="K36" s="103"/>
    </row>
    <row r="37" spans="2:11">
      <c r="B37" s="103"/>
      <c r="C37" s="103"/>
      <c r="D37" s="103"/>
      <c r="E37" s="103"/>
      <c r="F37" s="103"/>
      <c r="G37" s="103"/>
      <c r="H37" s="103"/>
      <c r="I37" s="103"/>
      <c r="J37" s="103"/>
      <c r="K37" s="103"/>
    </row>
    <row r="38" spans="2:11">
      <c r="B38" s="103"/>
      <c r="C38" s="103"/>
      <c r="D38" s="103"/>
      <c r="E38" s="103"/>
      <c r="F38" s="103"/>
      <c r="G38" s="103"/>
      <c r="H38" s="103"/>
      <c r="I38" s="103"/>
      <c r="J38" s="103"/>
      <c r="K38" s="103"/>
    </row>
    <row r="39" spans="2:11">
      <c r="B39" s="103"/>
      <c r="C39" s="103"/>
      <c r="D39" s="103"/>
      <c r="E39" s="103"/>
      <c r="F39" s="103"/>
      <c r="G39" s="103"/>
      <c r="H39" s="103"/>
      <c r="I39" s="103"/>
      <c r="J39" s="103"/>
      <c r="K39" s="103"/>
    </row>
    <row r="40" spans="2:11">
      <c r="B40" s="103"/>
      <c r="C40" s="103"/>
      <c r="D40" s="103"/>
      <c r="E40" s="103"/>
      <c r="F40" s="103"/>
      <c r="G40" s="103"/>
      <c r="H40" s="103"/>
      <c r="I40" s="103"/>
      <c r="J40" s="103"/>
      <c r="K40" s="103"/>
    </row>
    <row r="41" spans="2:11">
      <c r="B41" s="103"/>
      <c r="C41" s="103"/>
      <c r="D41" s="103"/>
      <c r="E41" s="103"/>
      <c r="F41" s="103"/>
      <c r="G41" s="103"/>
      <c r="H41" s="103"/>
      <c r="I41" s="103"/>
      <c r="J41" s="103"/>
      <c r="K41" s="103"/>
    </row>
    <row r="42" spans="2:11">
      <c r="B42" s="103"/>
      <c r="C42" s="103"/>
      <c r="D42" s="103"/>
      <c r="E42" s="103"/>
      <c r="F42" s="103"/>
      <c r="G42" s="103"/>
      <c r="H42" s="103"/>
      <c r="I42" s="103"/>
      <c r="J42" s="103"/>
      <c r="K42" s="103"/>
    </row>
    <row r="43" spans="2:11">
      <c r="B43" s="103"/>
      <c r="C43" s="103"/>
      <c r="D43" s="103"/>
      <c r="E43" s="103"/>
      <c r="F43" s="103"/>
      <c r="G43" s="103"/>
      <c r="H43" s="103"/>
      <c r="I43" s="103"/>
      <c r="J43" s="103"/>
      <c r="K43" s="103"/>
    </row>
    <row r="44" spans="2:11">
      <c r="B44" s="103"/>
      <c r="C44" s="103"/>
      <c r="D44" s="103"/>
      <c r="E44" s="103"/>
      <c r="F44" s="103"/>
      <c r="G44" s="103"/>
      <c r="H44" s="103"/>
      <c r="I44" s="103"/>
      <c r="J44" s="103"/>
      <c r="K44" s="103"/>
    </row>
    <row r="45" spans="2:11">
      <c r="B45" s="103"/>
      <c r="C45" s="103"/>
      <c r="D45" s="103"/>
      <c r="E45" s="103"/>
      <c r="F45" s="103"/>
      <c r="G45" s="103"/>
      <c r="H45" s="103"/>
      <c r="I45" s="103"/>
      <c r="J45" s="103"/>
      <c r="K45" s="103"/>
    </row>
    <row r="46" spans="2:11">
      <c r="B46" s="103"/>
      <c r="C46" s="103"/>
      <c r="D46" s="103"/>
      <c r="E46" s="103"/>
      <c r="F46" s="103"/>
      <c r="G46" s="103"/>
      <c r="H46" s="103"/>
      <c r="I46" s="103"/>
      <c r="J46" s="103"/>
      <c r="K46" s="103"/>
    </row>
    <row r="47" spans="2:11">
      <c r="B47" s="103"/>
      <c r="C47" s="103"/>
      <c r="D47" s="103"/>
      <c r="E47" s="103"/>
      <c r="F47" s="103"/>
      <c r="G47" s="103"/>
      <c r="H47" s="103"/>
      <c r="I47" s="103"/>
      <c r="J47" s="103"/>
      <c r="K47" s="103"/>
    </row>
    <row r="48" spans="2:11">
      <c r="B48" s="103"/>
      <c r="C48" s="103"/>
      <c r="D48" s="103"/>
      <c r="E48" s="103"/>
      <c r="F48" s="103"/>
      <c r="G48" s="103"/>
      <c r="H48" s="103"/>
      <c r="I48" s="103"/>
      <c r="J48" s="103"/>
      <c r="K48" s="103"/>
    </row>
    <row r="49" spans="2:11">
      <c r="B49" s="103"/>
      <c r="C49" s="103"/>
      <c r="D49" s="103"/>
      <c r="E49" s="103"/>
      <c r="F49" s="103"/>
      <c r="G49" s="103"/>
      <c r="H49" s="103"/>
      <c r="I49" s="103"/>
      <c r="J49" s="103"/>
      <c r="K49" s="103"/>
    </row>
    <row r="50" spans="2:11">
      <c r="B50" s="103"/>
      <c r="C50" s="103"/>
      <c r="D50" s="103"/>
      <c r="E50" s="103"/>
      <c r="F50" s="103"/>
      <c r="G50" s="103"/>
      <c r="H50" s="103"/>
      <c r="I50" s="103"/>
      <c r="J50" s="103"/>
      <c r="K50" s="103"/>
    </row>
    <row r="51" spans="2:11">
      <c r="B51" s="103"/>
      <c r="C51" s="103"/>
      <c r="D51" s="103"/>
      <c r="E51" s="103"/>
      <c r="F51" s="103"/>
      <c r="G51" s="103"/>
      <c r="H51" s="103"/>
      <c r="I51" s="103"/>
      <c r="J51" s="103"/>
      <c r="K51" s="103"/>
    </row>
    <row r="52" spans="2:11">
      <c r="B52" s="103"/>
      <c r="C52" s="103"/>
      <c r="D52" s="103"/>
      <c r="E52" s="103"/>
      <c r="F52" s="103"/>
      <c r="G52" s="103"/>
      <c r="H52" s="103"/>
      <c r="I52" s="103"/>
      <c r="J52" s="103"/>
      <c r="K52" s="103"/>
    </row>
    <row r="53" spans="2:11">
      <c r="B53" s="103"/>
      <c r="C53" s="103"/>
      <c r="D53" s="103"/>
      <c r="E53" s="103"/>
      <c r="F53" s="103"/>
      <c r="G53" s="103"/>
      <c r="H53" s="103"/>
      <c r="I53" s="103"/>
      <c r="J53" s="103"/>
      <c r="K53" s="103"/>
    </row>
    <row r="54" spans="2:11">
      <c r="B54" s="103"/>
      <c r="C54" s="103"/>
      <c r="D54" s="103"/>
      <c r="E54" s="103"/>
      <c r="F54" s="103"/>
      <c r="G54" s="103"/>
      <c r="H54" s="103"/>
      <c r="I54" s="103"/>
      <c r="J54" s="103"/>
      <c r="K54" s="103"/>
    </row>
    <row r="55" spans="2:11">
      <c r="B55" s="103"/>
      <c r="C55" s="103"/>
      <c r="D55" s="103"/>
      <c r="E55" s="103"/>
      <c r="F55" s="103"/>
      <c r="G55" s="103"/>
      <c r="H55" s="103"/>
      <c r="I55" s="103"/>
      <c r="J55" s="103"/>
      <c r="K55" s="103"/>
    </row>
    <row r="56" spans="2:11">
      <c r="B56" s="103"/>
      <c r="C56" s="103"/>
      <c r="D56" s="103"/>
      <c r="E56" s="103"/>
      <c r="F56" s="103"/>
      <c r="G56" s="103"/>
      <c r="H56" s="103"/>
      <c r="I56" s="103"/>
      <c r="J56" s="103"/>
      <c r="K56" s="103"/>
    </row>
    <row r="57" spans="2:11">
      <c r="B57" s="103"/>
      <c r="C57" s="103"/>
      <c r="D57" s="103"/>
      <c r="E57" s="103"/>
      <c r="F57" s="103"/>
      <c r="G57" s="103"/>
      <c r="H57" s="103"/>
      <c r="I57" s="103"/>
      <c r="J57" s="103"/>
      <c r="K57" s="103"/>
    </row>
    <row r="58" spans="2:11">
      <c r="B58" s="103"/>
      <c r="C58" s="103"/>
      <c r="D58" s="103"/>
      <c r="E58" s="103"/>
      <c r="F58" s="103"/>
      <c r="G58" s="103"/>
      <c r="H58" s="103"/>
      <c r="I58" s="103"/>
      <c r="J58" s="103"/>
      <c r="K58" s="103"/>
    </row>
    <row r="59" spans="2:11">
      <c r="B59" s="103"/>
      <c r="C59" s="103"/>
      <c r="D59" s="103"/>
      <c r="E59" s="103"/>
      <c r="F59" s="103"/>
      <c r="G59" s="103"/>
      <c r="H59" s="103"/>
      <c r="I59" s="103"/>
      <c r="J59" s="103"/>
      <c r="K59" s="103"/>
    </row>
    <row r="60" spans="2:11">
      <c r="B60" s="103"/>
      <c r="C60" s="103"/>
      <c r="D60" s="103"/>
      <c r="E60" s="103"/>
      <c r="F60" s="103"/>
      <c r="G60" s="103"/>
      <c r="H60" s="103"/>
      <c r="I60" s="103"/>
      <c r="J60" s="103"/>
      <c r="K60" s="103"/>
    </row>
    <row r="61" spans="2:11">
      <c r="B61" s="103"/>
      <c r="C61" s="103"/>
      <c r="D61" s="103"/>
      <c r="E61" s="103"/>
      <c r="F61" s="103"/>
      <c r="G61" s="103"/>
      <c r="H61" s="103"/>
      <c r="I61" s="103"/>
      <c r="J61" s="103"/>
      <c r="K61" s="103"/>
    </row>
    <row r="62" spans="2:11">
      <c r="B62" s="103"/>
      <c r="C62" s="103"/>
      <c r="D62" s="103"/>
      <c r="E62" s="103"/>
      <c r="F62" s="103"/>
      <c r="G62" s="103"/>
      <c r="H62" s="103"/>
      <c r="I62" s="103"/>
      <c r="J62" s="103"/>
      <c r="K62" s="103"/>
    </row>
    <row r="63" spans="2:11">
      <c r="B63" s="103"/>
      <c r="C63" s="103"/>
      <c r="D63" s="103"/>
      <c r="E63" s="103"/>
      <c r="F63" s="103"/>
      <c r="G63" s="103"/>
      <c r="H63" s="103"/>
      <c r="I63" s="103"/>
      <c r="J63" s="103"/>
      <c r="K63" s="103"/>
    </row>
    <row r="64" spans="2:11">
      <c r="B64" s="103"/>
      <c r="C64" s="103"/>
      <c r="D64" s="103"/>
      <c r="E64" s="103"/>
      <c r="F64" s="103"/>
      <c r="G64" s="103"/>
      <c r="H64" s="103"/>
      <c r="I64" s="103"/>
      <c r="J64" s="103"/>
      <c r="K64" s="103"/>
    </row>
    <row r="65" spans="2:11">
      <c r="B65" s="103"/>
      <c r="C65" s="103"/>
      <c r="D65" s="103"/>
      <c r="E65" s="103"/>
      <c r="F65" s="103"/>
      <c r="G65" s="103"/>
      <c r="H65" s="103"/>
      <c r="I65" s="103"/>
      <c r="J65" s="103"/>
      <c r="K65" s="103"/>
    </row>
    <row r="66" spans="2:11">
      <c r="B66" s="103"/>
      <c r="C66" s="103"/>
      <c r="D66" s="103"/>
      <c r="E66" s="103"/>
      <c r="F66" s="103"/>
      <c r="G66" s="103"/>
      <c r="H66" s="103"/>
      <c r="I66" s="103"/>
      <c r="J66" s="103"/>
      <c r="K66" s="103"/>
    </row>
    <row r="67" spans="2:11">
      <c r="B67" s="103"/>
      <c r="C67" s="103"/>
      <c r="D67" s="103"/>
      <c r="E67" s="103"/>
      <c r="F67" s="103"/>
      <c r="G67" s="103"/>
      <c r="H67" s="103"/>
      <c r="I67" s="103"/>
      <c r="J67" s="103"/>
      <c r="K67" s="103"/>
    </row>
    <row r="68" spans="2:11">
      <c r="B68" s="103"/>
      <c r="C68" s="103"/>
      <c r="D68" s="103"/>
      <c r="E68" s="103"/>
      <c r="F68" s="103"/>
      <c r="G68" s="103"/>
      <c r="H68" s="103"/>
      <c r="I68" s="103"/>
      <c r="J68" s="103"/>
      <c r="K68" s="103"/>
    </row>
    <row r="69" spans="2:11">
      <c r="B69" s="103"/>
      <c r="C69" s="103"/>
      <c r="D69" s="103"/>
      <c r="E69" s="103"/>
      <c r="F69" s="103"/>
      <c r="G69" s="103"/>
      <c r="H69" s="103"/>
      <c r="I69" s="103"/>
      <c r="J69" s="103"/>
      <c r="K69" s="103"/>
    </row>
    <row r="70" spans="2:11">
      <c r="B70" s="103"/>
      <c r="C70" s="103"/>
      <c r="D70" s="103"/>
      <c r="E70" s="103"/>
      <c r="F70" s="103"/>
      <c r="G70" s="103"/>
      <c r="H70" s="103"/>
      <c r="I70" s="103"/>
      <c r="J70" s="103"/>
      <c r="K70" s="103"/>
    </row>
    <row r="71" spans="2:11">
      <c r="B71" s="103"/>
      <c r="C71" s="103"/>
      <c r="D71" s="103"/>
      <c r="E71" s="103"/>
      <c r="F71" s="103"/>
      <c r="G71" s="103"/>
      <c r="H71" s="103"/>
      <c r="I71" s="103"/>
      <c r="J71" s="103"/>
      <c r="K71" s="103"/>
    </row>
    <row r="72" spans="2:11">
      <c r="B72" s="103"/>
      <c r="C72" s="103"/>
      <c r="D72" s="103"/>
      <c r="E72" s="103"/>
      <c r="F72" s="103"/>
      <c r="G72" s="103"/>
      <c r="H72" s="103"/>
      <c r="I72" s="103"/>
      <c r="J72" s="103"/>
      <c r="K72" s="103"/>
    </row>
    <row r="73" spans="2:11">
      <c r="B73" s="103"/>
      <c r="C73" s="103"/>
      <c r="D73" s="103"/>
      <c r="E73" s="103"/>
      <c r="F73" s="103"/>
      <c r="G73" s="103"/>
      <c r="H73" s="103"/>
      <c r="I73" s="103"/>
      <c r="J73" s="103"/>
      <c r="K73" s="103"/>
    </row>
    <row r="74" spans="2:11">
      <c r="B74" s="103"/>
      <c r="C74" s="103"/>
      <c r="D74" s="103"/>
      <c r="E74" s="103"/>
      <c r="F74" s="103"/>
      <c r="G74" s="103"/>
      <c r="H74" s="103"/>
      <c r="I74" s="103"/>
      <c r="J74" s="103"/>
      <c r="K74" s="103"/>
    </row>
    <row r="75" spans="2:11">
      <c r="B75" s="103"/>
      <c r="C75" s="103"/>
      <c r="D75" s="103"/>
      <c r="E75" s="103"/>
      <c r="F75" s="103"/>
      <c r="G75" s="103"/>
      <c r="H75" s="103"/>
      <c r="I75" s="103"/>
      <c r="J75" s="103"/>
      <c r="K75" s="103"/>
    </row>
    <row r="76" spans="2:11">
      <c r="B76" s="103"/>
      <c r="C76" s="103"/>
      <c r="D76" s="103"/>
      <c r="E76" s="103"/>
      <c r="F76" s="103"/>
      <c r="G76" s="103"/>
      <c r="H76" s="103"/>
      <c r="I76" s="103"/>
      <c r="J76" s="103"/>
      <c r="K76" s="103"/>
    </row>
    <row r="77" spans="2:11">
      <c r="B77" s="103"/>
      <c r="C77" s="103"/>
      <c r="D77" s="103"/>
      <c r="E77" s="103"/>
      <c r="F77" s="103"/>
      <c r="G77" s="103"/>
      <c r="H77" s="103"/>
      <c r="I77" s="103"/>
      <c r="J77" s="103"/>
      <c r="K77" s="103"/>
    </row>
    <row r="78" spans="2:11">
      <c r="B78" s="103"/>
      <c r="C78" s="103"/>
      <c r="D78" s="103"/>
      <c r="E78" s="103"/>
      <c r="F78" s="103"/>
      <c r="G78" s="103"/>
      <c r="H78" s="103"/>
      <c r="I78" s="103"/>
      <c r="J78" s="103"/>
      <c r="K78" s="103"/>
    </row>
    <row r="79" spans="2:11">
      <c r="B79" s="103"/>
      <c r="C79" s="103"/>
      <c r="D79" s="103"/>
      <c r="E79" s="103"/>
      <c r="F79" s="103"/>
      <c r="G79" s="103"/>
      <c r="H79" s="103"/>
      <c r="I79" s="103"/>
      <c r="J79" s="103"/>
      <c r="K79" s="103"/>
    </row>
    <row r="80" spans="2:11">
      <c r="B80" s="103"/>
      <c r="C80" s="103"/>
      <c r="D80" s="103"/>
      <c r="E80" s="103"/>
      <c r="F80" s="103"/>
      <c r="G80" s="103"/>
      <c r="H80" s="103"/>
      <c r="I80" s="103"/>
      <c r="J80" s="103"/>
      <c r="K80" s="103"/>
    </row>
    <row r="81" spans="2:11">
      <c r="B81" s="103"/>
      <c r="C81" s="103"/>
      <c r="D81" s="103"/>
      <c r="E81" s="103"/>
      <c r="F81" s="103"/>
      <c r="G81" s="103"/>
      <c r="H81" s="103"/>
      <c r="I81" s="103"/>
      <c r="J81" s="103"/>
      <c r="K81" s="103"/>
    </row>
    <row r="82" spans="2:11">
      <c r="B82" s="103"/>
      <c r="C82" s="103"/>
      <c r="D82" s="103"/>
      <c r="E82" s="103"/>
      <c r="F82" s="103"/>
      <c r="G82" s="103"/>
      <c r="H82" s="103"/>
      <c r="I82" s="103"/>
      <c r="J82" s="103"/>
      <c r="K82" s="103"/>
    </row>
    <row r="83" spans="2:11">
      <c r="B83" s="103"/>
      <c r="C83" s="103"/>
      <c r="D83" s="103"/>
      <c r="E83" s="103"/>
      <c r="F83" s="103"/>
      <c r="G83" s="103"/>
      <c r="H83" s="103"/>
      <c r="I83" s="103"/>
      <c r="J83" s="103"/>
      <c r="K83" s="103"/>
    </row>
    <row r="84" spans="2:11">
      <c r="B84" s="103"/>
      <c r="C84" s="103"/>
      <c r="D84" s="103"/>
      <c r="E84" s="103"/>
      <c r="F84" s="103"/>
      <c r="G84" s="103"/>
      <c r="H84" s="103"/>
      <c r="I84" s="103"/>
      <c r="J84" s="103"/>
      <c r="K84" s="103"/>
    </row>
    <row r="85" spans="2:11">
      <c r="B85" s="103"/>
      <c r="C85" s="103"/>
      <c r="D85" s="103"/>
      <c r="E85" s="103"/>
      <c r="F85" s="103"/>
      <c r="G85" s="103"/>
      <c r="H85" s="103"/>
      <c r="I85" s="103"/>
      <c r="J85" s="103"/>
      <c r="K85" s="103"/>
    </row>
    <row r="86" spans="2:11">
      <c r="B86" s="103"/>
      <c r="C86" s="103"/>
      <c r="D86" s="103"/>
      <c r="E86" s="103"/>
      <c r="F86" s="103"/>
      <c r="G86" s="103"/>
      <c r="H86" s="103"/>
      <c r="I86" s="103"/>
      <c r="J86" s="103"/>
      <c r="K86" s="103"/>
    </row>
    <row r="87" spans="2:11">
      <c r="B87" s="103"/>
      <c r="C87" s="103"/>
      <c r="D87" s="103"/>
      <c r="E87" s="103"/>
      <c r="F87" s="103"/>
      <c r="G87" s="103"/>
      <c r="H87" s="103"/>
      <c r="I87" s="103"/>
      <c r="J87" s="103"/>
      <c r="K87" s="103"/>
    </row>
    <row r="88" spans="2:11">
      <c r="B88" s="103"/>
      <c r="C88" s="103"/>
      <c r="D88" s="103"/>
      <c r="E88" s="103"/>
      <c r="F88" s="103"/>
      <c r="G88" s="103"/>
      <c r="H88" s="103"/>
      <c r="I88" s="103"/>
      <c r="J88" s="103"/>
      <c r="K88" s="103"/>
    </row>
    <row r="89" spans="2:11">
      <c r="B89" s="103"/>
      <c r="C89" s="103"/>
      <c r="D89" s="103"/>
      <c r="E89" s="103"/>
      <c r="F89" s="103"/>
      <c r="G89" s="103"/>
      <c r="H89" s="103"/>
      <c r="I89" s="103"/>
      <c r="J89" s="103"/>
      <c r="K89" s="103"/>
    </row>
    <row r="90" spans="2:11">
      <c r="B90" s="103"/>
      <c r="C90" s="103"/>
      <c r="D90" s="103"/>
      <c r="E90" s="103"/>
      <c r="F90" s="103"/>
      <c r="G90" s="103"/>
      <c r="H90" s="103"/>
      <c r="I90" s="103"/>
      <c r="J90" s="103"/>
      <c r="K90" s="103"/>
    </row>
    <row r="91" spans="2:11">
      <c r="B91" s="103"/>
      <c r="C91" s="103"/>
      <c r="D91" s="103"/>
      <c r="E91" s="103"/>
      <c r="F91" s="103"/>
      <c r="G91" s="103"/>
      <c r="H91" s="103"/>
      <c r="I91" s="103"/>
      <c r="J91" s="103"/>
      <c r="K91" s="103"/>
    </row>
    <row r="92" spans="2:11">
      <c r="B92" s="103"/>
      <c r="C92" s="103"/>
      <c r="D92" s="103"/>
      <c r="E92" s="103"/>
      <c r="F92" s="103"/>
      <c r="G92" s="103"/>
      <c r="H92" s="103"/>
      <c r="I92" s="103"/>
      <c r="J92" s="103"/>
      <c r="K92" s="103"/>
    </row>
    <row r="93" spans="2:11">
      <c r="B93" s="103"/>
      <c r="C93" s="103"/>
      <c r="D93" s="103"/>
      <c r="E93" s="103"/>
      <c r="F93" s="103"/>
      <c r="G93" s="103"/>
      <c r="H93" s="103"/>
      <c r="I93" s="103"/>
      <c r="J93" s="103"/>
      <c r="K93" s="103"/>
    </row>
    <row r="94" spans="2:11">
      <c r="B94" s="103"/>
      <c r="C94" s="103"/>
      <c r="D94" s="103"/>
      <c r="E94" s="103"/>
      <c r="F94" s="103"/>
      <c r="G94" s="103"/>
      <c r="H94" s="103"/>
      <c r="I94" s="103"/>
      <c r="J94" s="103"/>
      <c r="K94" s="103"/>
    </row>
    <row r="95" spans="2:11">
      <c r="B95" s="103"/>
      <c r="C95" s="103"/>
      <c r="D95" s="103"/>
      <c r="E95" s="103"/>
      <c r="F95" s="103"/>
      <c r="G95" s="103"/>
      <c r="H95" s="103"/>
      <c r="I95" s="103"/>
      <c r="J95" s="103"/>
      <c r="K95" s="103"/>
    </row>
    <row r="96" spans="2:11">
      <c r="B96" s="103"/>
      <c r="C96" s="103"/>
      <c r="D96" s="103"/>
      <c r="E96" s="103"/>
      <c r="F96" s="103"/>
      <c r="G96" s="103"/>
      <c r="H96" s="103"/>
      <c r="I96" s="103"/>
      <c r="J96" s="103"/>
      <c r="K96" s="103"/>
    </row>
    <row r="97" spans="2:11">
      <c r="B97" s="103"/>
      <c r="C97" s="103"/>
      <c r="D97" s="103"/>
      <c r="E97" s="103"/>
      <c r="F97" s="103"/>
      <c r="G97" s="103"/>
      <c r="H97" s="103"/>
      <c r="I97" s="103"/>
      <c r="J97" s="103"/>
      <c r="K97" s="103"/>
    </row>
    <row r="98" spans="2:11">
      <c r="B98" s="103"/>
      <c r="C98" s="103"/>
      <c r="D98" s="103"/>
      <c r="E98" s="103"/>
      <c r="F98" s="103"/>
      <c r="G98" s="103"/>
      <c r="H98" s="103"/>
      <c r="I98" s="103"/>
      <c r="J98" s="103"/>
      <c r="K98" s="103"/>
    </row>
    <row r="99" spans="2:11">
      <c r="B99" s="103"/>
      <c r="C99" s="103"/>
      <c r="D99" s="103"/>
      <c r="E99" s="103"/>
      <c r="F99" s="103"/>
      <c r="G99" s="103"/>
      <c r="H99" s="103"/>
      <c r="I99" s="103"/>
      <c r="J99" s="103"/>
      <c r="K99" s="103"/>
    </row>
    <row r="100" spans="2:11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</row>
    <row r="101" spans="2:11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</row>
    <row r="102" spans="2:11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</row>
    <row r="103" spans="2:11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</row>
    <row r="104" spans="2:11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</row>
    <row r="105" spans="2:11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</row>
    <row r="106" spans="2:11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</row>
    <row r="107" spans="2:11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</row>
    <row r="108" spans="2:11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</row>
    <row r="109" spans="2:11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2"/>
      <c r="G608" s="22"/>
    </row>
    <row r="609" spans="5:7">
      <c r="E609" s="22"/>
      <c r="G609" s="22"/>
    </row>
    <row r="610" spans="5:7">
      <c r="E610" s="22"/>
      <c r="G610" s="22"/>
    </row>
    <row r="611" spans="5:7">
      <c r="E611" s="22"/>
      <c r="G611" s="22"/>
    </row>
    <row r="612" spans="5:7">
      <c r="E612" s="22"/>
      <c r="G612" s="22"/>
    </row>
    <row r="613" spans="5:7">
      <c r="E613" s="22"/>
      <c r="G613" s="22"/>
    </row>
  </sheetData>
  <sheetProtection sheet="1" objects="1" scenarios="1"/>
  <mergeCells count="1">
    <mergeCell ref="B6:K6"/>
  </mergeCells>
  <dataValidations count="1">
    <dataValidation allowBlank="1" showInputMessage="1" showErrorMessage="1" sqref="C5:C1048576 A1:B1048576 D1:XFD27 D30:XFD1048576 D28:AF29 AH28:XFD29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>
      <selection activeCell="C16" sqref="C16"/>
    </sheetView>
  </sheetViews>
  <sheetFormatPr defaultColWidth="9.140625" defaultRowHeight="18"/>
  <cols>
    <col min="1" max="1" width="6.28515625" style="1" customWidth="1"/>
    <col min="2" max="2" width="25.85546875" style="2" bestFit="1" customWidth="1"/>
    <col min="3" max="3" width="46.28515625" style="1" bestFit="1" customWidth="1"/>
    <col min="4" max="4" width="4.7109375" style="1" bestFit="1" customWidth="1"/>
    <col min="5" max="5" width="11.140625" style="1" bestFit="1" customWidth="1"/>
    <col min="6" max="6" width="6.85546875" style="1" bestFit="1" customWidth="1"/>
    <col min="7" max="7" width="9" style="1" bestFit="1" customWidth="1"/>
    <col min="8" max="8" width="9.140625" style="1" bestFit="1" customWidth="1"/>
    <col min="9" max="9" width="8" style="1" bestFit="1" customWidth="1"/>
    <col min="10" max="10" width="9.140625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8" t="s">
        <v>185</v>
      </c>
      <c r="C1" s="80" t="s" vm="1">
        <v>255</v>
      </c>
    </row>
    <row r="2" spans="2:60">
      <c r="B2" s="58" t="s">
        <v>184</v>
      </c>
      <c r="C2" s="80" t="s">
        <v>256</v>
      </c>
    </row>
    <row r="3" spans="2:60">
      <c r="B3" s="58" t="s">
        <v>186</v>
      </c>
      <c r="C3" s="80" t="s">
        <v>257</v>
      </c>
    </row>
    <row r="4" spans="2:60">
      <c r="B4" s="58" t="s">
        <v>187</v>
      </c>
      <c r="C4" s="80">
        <v>9455</v>
      </c>
    </row>
    <row r="6" spans="2:60" ht="26.25" customHeight="1">
      <c r="B6" s="167" t="s">
        <v>221</v>
      </c>
      <c r="C6" s="168"/>
      <c r="D6" s="168"/>
      <c r="E6" s="168"/>
      <c r="F6" s="168"/>
      <c r="G6" s="168"/>
      <c r="H6" s="168"/>
      <c r="I6" s="168"/>
      <c r="J6" s="168"/>
      <c r="K6" s="169"/>
    </row>
    <row r="7" spans="2:60" s="3" customFormat="1" ht="63">
      <c r="B7" s="61" t="s">
        <v>123</v>
      </c>
      <c r="C7" s="63" t="s">
        <v>45</v>
      </c>
      <c r="D7" s="63" t="s">
        <v>15</v>
      </c>
      <c r="E7" s="63" t="s">
        <v>16</v>
      </c>
      <c r="F7" s="63" t="s">
        <v>59</v>
      </c>
      <c r="G7" s="63" t="s">
        <v>107</v>
      </c>
      <c r="H7" s="63" t="s">
        <v>55</v>
      </c>
      <c r="I7" s="63" t="s">
        <v>116</v>
      </c>
      <c r="J7" s="63" t="s">
        <v>188</v>
      </c>
      <c r="K7" s="65" t="s">
        <v>189</v>
      </c>
    </row>
    <row r="8" spans="2:60" s="3" customFormat="1" ht="21.75" customHeight="1">
      <c r="B8" s="16"/>
      <c r="C8" s="17"/>
      <c r="D8" s="17"/>
      <c r="E8" s="17"/>
      <c r="F8" s="17" t="s">
        <v>20</v>
      </c>
      <c r="G8" s="17"/>
      <c r="H8" s="17" t="s">
        <v>20</v>
      </c>
      <c r="I8" s="17" t="s">
        <v>242</v>
      </c>
      <c r="J8" s="33" t="s">
        <v>20</v>
      </c>
      <c r="K8" s="18" t="s">
        <v>20</v>
      </c>
    </row>
    <row r="9" spans="2:60" s="4" customFormat="1" ht="18" customHeight="1">
      <c r="B9" s="19"/>
      <c r="C9" s="21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1" t="s">
        <v>8</v>
      </c>
      <c r="K9" s="21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122" t="s">
        <v>58</v>
      </c>
      <c r="C10" s="123"/>
      <c r="D10" s="123"/>
      <c r="E10" s="123"/>
      <c r="F10" s="123"/>
      <c r="G10" s="123"/>
      <c r="H10" s="125">
        <v>0</v>
      </c>
      <c r="I10" s="124">
        <v>1.5999933850000003</v>
      </c>
      <c r="J10" s="125">
        <v>1</v>
      </c>
      <c r="K10" s="125">
        <f>I10/'סכום נכסי הקרן'!$C$42</f>
        <v>6.2559226926542792E-5</v>
      </c>
      <c r="L10" s="14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02"/>
    </row>
    <row r="11" spans="2:60" s="102" customFormat="1" ht="21" customHeight="1">
      <c r="B11" s="126" t="s">
        <v>236</v>
      </c>
      <c r="C11" s="123"/>
      <c r="D11" s="123"/>
      <c r="E11" s="123"/>
      <c r="F11" s="123"/>
      <c r="G11" s="123"/>
      <c r="H11" s="125">
        <v>0</v>
      </c>
      <c r="I11" s="124">
        <v>1.5999933850000003</v>
      </c>
      <c r="J11" s="125">
        <v>1</v>
      </c>
      <c r="K11" s="125">
        <f>I11/'סכום נכסי הקרן'!$C$42</f>
        <v>6.2559226926542792E-5</v>
      </c>
      <c r="L11" s="14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2:60">
      <c r="B12" s="85" t="s">
        <v>1446</v>
      </c>
      <c r="C12" s="86" t="s">
        <v>1447</v>
      </c>
      <c r="D12" s="86" t="s">
        <v>686</v>
      </c>
      <c r="E12" s="86" t="s">
        <v>367</v>
      </c>
      <c r="F12" s="100">
        <v>6.7750000000000005E-2</v>
      </c>
      <c r="G12" s="99" t="s">
        <v>170</v>
      </c>
      <c r="H12" s="150">
        <v>0</v>
      </c>
      <c r="I12" s="96">
        <v>1.5999933850000003</v>
      </c>
      <c r="J12" s="97">
        <v>1</v>
      </c>
      <c r="K12" s="97">
        <f>I12/'סכום נכסי הקרן'!$C$42</f>
        <v>6.2559226926542792E-5</v>
      </c>
      <c r="L12" s="14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107"/>
      <c r="C13" s="86"/>
      <c r="D13" s="86"/>
      <c r="E13" s="86"/>
      <c r="F13" s="86"/>
      <c r="G13" s="86"/>
      <c r="H13" s="97"/>
      <c r="I13" s="86"/>
      <c r="J13" s="97"/>
      <c r="K13" s="86"/>
      <c r="L13" s="14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103"/>
      <c r="C14" s="103"/>
      <c r="D14" s="103"/>
      <c r="E14" s="103"/>
      <c r="F14" s="103"/>
      <c r="G14" s="103"/>
      <c r="H14" s="103"/>
      <c r="I14" s="103"/>
      <c r="J14" s="103"/>
      <c r="K14" s="103"/>
      <c r="L14" s="143"/>
    </row>
    <row r="15" spans="2:60"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118"/>
      <c r="C16" s="103"/>
      <c r="D16" s="103"/>
      <c r="E16" s="103"/>
      <c r="F16" s="103"/>
      <c r="G16" s="103"/>
      <c r="H16" s="103"/>
      <c r="I16" s="103"/>
      <c r="J16" s="103"/>
      <c r="K16" s="10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118"/>
      <c r="C17" s="103"/>
      <c r="D17" s="103"/>
      <c r="E17" s="103"/>
      <c r="F17" s="103"/>
      <c r="G17" s="103"/>
      <c r="H17" s="103"/>
      <c r="I17" s="103"/>
      <c r="J17" s="103"/>
      <c r="K17" s="103"/>
    </row>
    <row r="18" spans="2:11">
      <c r="B18" s="103"/>
      <c r="C18" s="103"/>
      <c r="D18" s="103"/>
      <c r="E18" s="103"/>
      <c r="F18" s="103"/>
      <c r="G18" s="103"/>
      <c r="H18" s="103"/>
      <c r="I18" s="103"/>
      <c r="J18" s="103"/>
      <c r="K18" s="103"/>
    </row>
    <row r="19" spans="2:11">
      <c r="B19" s="103"/>
      <c r="C19" s="103"/>
      <c r="D19" s="103"/>
      <c r="E19" s="103"/>
      <c r="F19" s="103"/>
      <c r="G19" s="103"/>
      <c r="H19" s="103"/>
      <c r="I19" s="103"/>
      <c r="J19" s="103"/>
      <c r="K19" s="103"/>
    </row>
    <row r="20" spans="2:11">
      <c r="B20" s="103"/>
      <c r="C20" s="103"/>
      <c r="D20" s="103"/>
      <c r="E20" s="103"/>
      <c r="F20" s="103"/>
      <c r="G20" s="103"/>
      <c r="H20" s="103"/>
      <c r="I20" s="103"/>
      <c r="J20" s="103"/>
      <c r="K20" s="103"/>
    </row>
    <row r="21" spans="2:11">
      <c r="B21" s="103"/>
      <c r="C21" s="103"/>
      <c r="D21" s="103"/>
      <c r="E21" s="103"/>
      <c r="F21" s="103"/>
      <c r="G21" s="103"/>
      <c r="H21" s="103"/>
      <c r="I21" s="103"/>
      <c r="J21" s="103"/>
      <c r="K21" s="103"/>
    </row>
    <row r="22" spans="2:11">
      <c r="B22" s="103"/>
      <c r="C22" s="103"/>
      <c r="D22" s="103"/>
      <c r="E22" s="103"/>
      <c r="F22" s="103"/>
      <c r="G22" s="103"/>
      <c r="H22" s="103"/>
      <c r="I22" s="103"/>
      <c r="J22" s="103"/>
      <c r="K22" s="103"/>
    </row>
    <row r="23" spans="2:11">
      <c r="B23" s="103"/>
      <c r="C23" s="103"/>
      <c r="D23" s="103"/>
      <c r="E23" s="103"/>
      <c r="F23" s="103"/>
      <c r="G23" s="103"/>
      <c r="H23" s="103"/>
      <c r="I23" s="103"/>
      <c r="J23" s="103"/>
      <c r="K23" s="103"/>
    </row>
    <row r="24" spans="2:11">
      <c r="B24" s="103"/>
      <c r="C24" s="103"/>
      <c r="D24" s="103"/>
      <c r="E24" s="103"/>
      <c r="F24" s="103"/>
      <c r="G24" s="103"/>
      <c r="H24" s="103"/>
      <c r="I24" s="103"/>
      <c r="J24" s="103"/>
      <c r="K24" s="103"/>
    </row>
    <row r="25" spans="2:11">
      <c r="B25" s="103"/>
      <c r="C25" s="103"/>
      <c r="D25" s="103"/>
      <c r="E25" s="103"/>
      <c r="F25" s="103"/>
      <c r="G25" s="103"/>
      <c r="H25" s="103"/>
      <c r="I25" s="103"/>
      <c r="J25" s="103"/>
      <c r="K25" s="103"/>
    </row>
    <row r="26" spans="2:11">
      <c r="B26" s="103"/>
      <c r="C26" s="103"/>
      <c r="D26" s="103"/>
      <c r="E26" s="103"/>
      <c r="F26" s="103"/>
      <c r="G26" s="103"/>
      <c r="H26" s="103"/>
      <c r="I26" s="103"/>
      <c r="J26" s="103"/>
      <c r="K26" s="103"/>
    </row>
    <row r="27" spans="2:11">
      <c r="B27" s="103"/>
      <c r="C27" s="103"/>
      <c r="D27" s="103"/>
      <c r="E27" s="103"/>
      <c r="F27" s="103"/>
      <c r="G27" s="103"/>
      <c r="H27" s="103"/>
      <c r="I27" s="103"/>
      <c r="J27" s="103"/>
      <c r="K27" s="103"/>
    </row>
    <row r="28" spans="2:11">
      <c r="B28" s="103"/>
      <c r="C28" s="103"/>
      <c r="D28" s="103"/>
      <c r="E28" s="103"/>
      <c r="F28" s="103"/>
      <c r="G28" s="103"/>
      <c r="H28" s="103"/>
      <c r="I28" s="103"/>
      <c r="J28" s="103"/>
      <c r="K28" s="103"/>
    </row>
    <row r="29" spans="2:11">
      <c r="B29" s="103"/>
      <c r="C29" s="103"/>
      <c r="D29" s="103"/>
      <c r="E29" s="103"/>
      <c r="F29" s="103"/>
      <c r="G29" s="103"/>
      <c r="H29" s="103"/>
      <c r="I29" s="103"/>
      <c r="J29" s="103"/>
      <c r="K29" s="103"/>
    </row>
    <row r="30" spans="2:11">
      <c r="B30" s="103"/>
      <c r="C30" s="103"/>
      <c r="D30" s="103"/>
      <c r="E30" s="103"/>
      <c r="F30" s="103"/>
      <c r="G30" s="103"/>
      <c r="H30" s="103"/>
      <c r="I30" s="103"/>
      <c r="J30" s="103"/>
      <c r="K30" s="103"/>
    </row>
    <row r="31" spans="2:11">
      <c r="B31" s="103"/>
      <c r="C31" s="103"/>
      <c r="D31" s="103"/>
      <c r="E31" s="103"/>
      <c r="F31" s="103"/>
      <c r="G31" s="103"/>
      <c r="H31" s="103"/>
      <c r="I31" s="103"/>
      <c r="J31" s="103"/>
      <c r="K31" s="103"/>
    </row>
    <row r="32" spans="2:11">
      <c r="B32" s="103"/>
      <c r="C32" s="103"/>
      <c r="D32" s="103"/>
      <c r="E32" s="103"/>
      <c r="F32" s="103"/>
      <c r="G32" s="103"/>
      <c r="H32" s="103"/>
      <c r="I32" s="103"/>
      <c r="J32" s="103"/>
      <c r="K32" s="103"/>
    </row>
    <row r="33" spans="2:11">
      <c r="B33" s="103"/>
      <c r="C33" s="103"/>
      <c r="D33" s="103"/>
      <c r="E33" s="103"/>
      <c r="F33" s="103"/>
      <c r="G33" s="103"/>
      <c r="H33" s="103"/>
      <c r="I33" s="103"/>
      <c r="J33" s="103"/>
      <c r="K33" s="103"/>
    </row>
    <row r="34" spans="2:11">
      <c r="B34" s="103"/>
      <c r="C34" s="103"/>
      <c r="D34" s="103"/>
      <c r="E34" s="103"/>
      <c r="F34" s="103"/>
      <c r="G34" s="103"/>
      <c r="H34" s="103"/>
      <c r="I34" s="103"/>
      <c r="J34" s="103"/>
      <c r="K34" s="103"/>
    </row>
    <row r="35" spans="2:11">
      <c r="B35" s="103"/>
      <c r="C35" s="103"/>
      <c r="D35" s="103"/>
      <c r="E35" s="103"/>
      <c r="F35" s="103"/>
      <c r="G35" s="103"/>
      <c r="H35" s="103"/>
      <c r="I35" s="103"/>
      <c r="J35" s="103"/>
      <c r="K35" s="103"/>
    </row>
    <row r="36" spans="2:11">
      <c r="B36" s="103"/>
      <c r="C36" s="103"/>
      <c r="D36" s="103"/>
      <c r="E36" s="103"/>
      <c r="F36" s="103"/>
      <c r="G36" s="103"/>
      <c r="H36" s="103"/>
      <c r="I36" s="103"/>
      <c r="J36" s="103"/>
      <c r="K36" s="103"/>
    </row>
    <row r="37" spans="2:11">
      <c r="B37" s="103"/>
      <c r="C37" s="103"/>
      <c r="D37" s="103"/>
      <c r="E37" s="103"/>
      <c r="F37" s="103"/>
      <c r="G37" s="103"/>
      <c r="H37" s="103"/>
      <c r="I37" s="103"/>
      <c r="J37" s="103"/>
      <c r="K37" s="103"/>
    </row>
    <row r="38" spans="2:11">
      <c r="B38" s="103"/>
      <c r="C38" s="103"/>
      <c r="D38" s="103"/>
      <c r="E38" s="103"/>
      <c r="F38" s="103"/>
      <c r="G38" s="103"/>
      <c r="H38" s="103"/>
      <c r="I38" s="103"/>
      <c r="J38" s="103"/>
      <c r="K38" s="103"/>
    </row>
    <row r="39" spans="2:11">
      <c r="B39" s="103"/>
      <c r="C39" s="103"/>
      <c r="D39" s="103"/>
      <c r="E39" s="103"/>
      <c r="F39" s="103"/>
      <c r="G39" s="103"/>
      <c r="H39" s="103"/>
      <c r="I39" s="103"/>
      <c r="J39" s="103"/>
      <c r="K39" s="103"/>
    </row>
    <row r="40" spans="2:11">
      <c r="B40" s="103"/>
      <c r="C40" s="103"/>
      <c r="D40" s="103"/>
      <c r="E40" s="103"/>
      <c r="F40" s="103"/>
      <c r="G40" s="103"/>
      <c r="H40" s="103"/>
      <c r="I40" s="103"/>
      <c r="J40" s="103"/>
      <c r="K40" s="103"/>
    </row>
    <row r="41" spans="2:11">
      <c r="B41" s="103"/>
      <c r="C41" s="103"/>
      <c r="D41" s="103"/>
      <c r="E41" s="103"/>
      <c r="F41" s="103"/>
      <c r="G41" s="103"/>
      <c r="H41" s="103"/>
      <c r="I41" s="103"/>
      <c r="J41" s="103"/>
      <c r="K41" s="103"/>
    </row>
    <row r="42" spans="2:11">
      <c r="B42" s="103"/>
      <c r="C42" s="103"/>
      <c r="D42" s="103"/>
      <c r="E42" s="103"/>
      <c r="F42" s="103"/>
      <c r="G42" s="103"/>
      <c r="H42" s="103"/>
      <c r="I42" s="103"/>
      <c r="J42" s="103"/>
      <c r="K42" s="103"/>
    </row>
    <row r="43" spans="2:11">
      <c r="B43" s="103"/>
      <c r="C43" s="103"/>
      <c r="D43" s="103"/>
      <c r="E43" s="103"/>
      <c r="F43" s="103"/>
      <c r="G43" s="103"/>
      <c r="H43" s="103"/>
      <c r="I43" s="103"/>
      <c r="J43" s="103"/>
      <c r="K43" s="103"/>
    </row>
    <row r="44" spans="2:11">
      <c r="B44" s="103"/>
      <c r="C44" s="103"/>
      <c r="D44" s="103"/>
      <c r="E44" s="103"/>
      <c r="F44" s="103"/>
      <c r="G44" s="103"/>
      <c r="H44" s="103"/>
      <c r="I44" s="103"/>
      <c r="J44" s="103"/>
      <c r="K44" s="103"/>
    </row>
    <row r="45" spans="2:11">
      <c r="B45" s="103"/>
      <c r="C45" s="103"/>
      <c r="D45" s="103"/>
      <c r="E45" s="103"/>
      <c r="F45" s="103"/>
      <c r="G45" s="103"/>
      <c r="H45" s="103"/>
      <c r="I45" s="103"/>
      <c r="J45" s="103"/>
      <c r="K45" s="103"/>
    </row>
    <row r="46" spans="2:11">
      <c r="B46" s="103"/>
      <c r="C46" s="103"/>
      <c r="D46" s="103"/>
      <c r="E46" s="103"/>
      <c r="F46" s="103"/>
      <c r="G46" s="103"/>
      <c r="H46" s="103"/>
      <c r="I46" s="103"/>
      <c r="J46" s="103"/>
      <c r="K46" s="103"/>
    </row>
    <row r="47" spans="2:11">
      <c r="B47" s="103"/>
      <c r="C47" s="103"/>
      <c r="D47" s="103"/>
      <c r="E47" s="103"/>
      <c r="F47" s="103"/>
      <c r="G47" s="103"/>
      <c r="H47" s="103"/>
      <c r="I47" s="103"/>
      <c r="J47" s="103"/>
      <c r="K47" s="103"/>
    </row>
    <row r="48" spans="2:11">
      <c r="B48" s="103"/>
      <c r="C48" s="103"/>
      <c r="D48" s="103"/>
      <c r="E48" s="103"/>
      <c r="F48" s="103"/>
      <c r="G48" s="103"/>
      <c r="H48" s="103"/>
      <c r="I48" s="103"/>
      <c r="J48" s="103"/>
      <c r="K48" s="103"/>
    </row>
    <row r="49" spans="2:11">
      <c r="B49" s="103"/>
      <c r="C49" s="103"/>
      <c r="D49" s="103"/>
      <c r="E49" s="103"/>
      <c r="F49" s="103"/>
      <c r="G49" s="103"/>
      <c r="H49" s="103"/>
      <c r="I49" s="103"/>
      <c r="J49" s="103"/>
      <c r="K49" s="103"/>
    </row>
    <row r="50" spans="2:11">
      <c r="B50" s="103"/>
      <c r="C50" s="103"/>
      <c r="D50" s="103"/>
      <c r="E50" s="103"/>
      <c r="F50" s="103"/>
      <c r="G50" s="103"/>
      <c r="H50" s="103"/>
      <c r="I50" s="103"/>
      <c r="J50" s="103"/>
      <c r="K50" s="103"/>
    </row>
    <row r="51" spans="2:11">
      <c r="B51" s="103"/>
      <c r="C51" s="103"/>
      <c r="D51" s="103"/>
      <c r="E51" s="103"/>
      <c r="F51" s="103"/>
      <c r="G51" s="103"/>
      <c r="H51" s="103"/>
      <c r="I51" s="103"/>
      <c r="J51" s="103"/>
      <c r="K51" s="103"/>
    </row>
    <row r="52" spans="2:11">
      <c r="B52" s="103"/>
      <c r="C52" s="103"/>
      <c r="D52" s="103"/>
      <c r="E52" s="103"/>
      <c r="F52" s="103"/>
      <c r="G52" s="103"/>
      <c r="H52" s="103"/>
      <c r="I52" s="103"/>
      <c r="J52" s="103"/>
      <c r="K52" s="103"/>
    </row>
    <row r="53" spans="2:11">
      <c r="B53" s="103"/>
      <c r="C53" s="103"/>
      <c r="D53" s="103"/>
      <c r="E53" s="103"/>
      <c r="F53" s="103"/>
      <c r="G53" s="103"/>
      <c r="H53" s="103"/>
      <c r="I53" s="103"/>
      <c r="J53" s="103"/>
      <c r="K53" s="103"/>
    </row>
    <row r="54" spans="2:11">
      <c r="B54" s="103"/>
      <c r="C54" s="103"/>
      <c r="D54" s="103"/>
      <c r="E54" s="103"/>
      <c r="F54" s="103"/>
      <c r="G54" s="103"/>
      <c r="H54" s="103"/>
      <c r="I54" s="103"/>
      <c r="J54" s="103"/>
      <c r="K54" s="103"/>
    </row>
    <row r="55" spans="2:11">
      <c r="B55" s="103"/>
      <c r="C55" s="103"/>
      <c r="D55" s="103"/>
      <c r="E55" s="103"/>
      <c r="F55" s="103"/>
      <c r="G55" s="103"/>
      <c r="H55" s="103"/>
      <c r="I55" s="103"/>
      <c r="J55" s="103"/>
      <c r="K55" s="103"/>
    </row>
    <row r="56" spans="2:11">
      <c r="B56" s="103"/>
      <c r="C56" s="103"/>
      <c r="D56" s="103"/>
      <c r="E56" s="103"/>
      <c r="F56" s="103"/>
      <c r="G56" s="103"/>
      <c r="H56" s="103"/>
      <c r="I56" s="103"/>
      <c r="J56" s="103"/>
      <c r="K56" s="103"/>
    </row>
    <row r="57" spans="2:11">
      <c r="B57" s="103"/>
      <c r="C57" s="103"/>
      <c r="D57" s="103"/>
      <c r="E57" s="103"/>
      <c r="F57" s="103"/>
      <c r="G57" s="103"/>
      <c r="H57" s="103"/>
      <c r="I57" s="103"/>
      <c r="J57" s="103"/>
      <c r="K57" s="103"/>
    </row>
    <row r="58" spans="2:11">
      <c r="B58" s="103"/>
      <c r="C58" s="103"/>
      <c r="D58" s="103"/>
      <c r="E58" s="103"/>
      <c r="F58" s="103"/>
      <c r="G58" s="103"/>
      <c r="H58" s="103"/>
      <c r="I58" s="103"/>
      <c r="J58" s="103"/>
      <c r="K58" s="103"/>
    </row>
    <row r="59" spans="2:11">
      <c r="B59" s="103"/>
      <c r="C59" s="103"/>
      <c r="D59" s="103"/>
      <c r="E59" s="103"/>
      <c r="F59" s="103"/>
      <c r="G59" s="103"/>
      <c r="H59" s="103"/>
      <c r="I59" s="103"/>
      <c r="J59" s="103"/>
      <c r="K59" s="103"/>
    </row>
    <row r="60" spans="2:11">
      <c r="B60" s="103"/>
      <c r="C60" s="103"/>
      <c r="D60" s="103"/>
      <c r="E60" s="103"/>
      <c r="F60" s="103"/>
      <c r="G60" s="103"/>
      <c r="H60" s="103"/>
      <c r="I60" s="103"/>
      <c r="J60" s="103"/>
      <c r="K60" s="103"/>
    </row>
    <row r="61" spans="2:11">
      <c r="B61" s="103"/>
      <c r="C61" s="103"/>
      <c r="D61" s="103"/>
      <c r="E61" s="103"/>
      <c r="F61" s="103"/>
      <c r="G61" s="103"/>
      <c r="H61" s="103"/>
      <c r="I61" s="103"/>
      <c r="J61" s="103"/>
      <c r="K61" s="103"/>
    </row>
    <row r="62" spans="2:11">
      <c r="B62" s="103"/>
      <c r="C62" s="103"/>
      <c r="D62" s="103"/>
      <c r="E62" s="103"/>
      <c r="F62" s="103"/>
      <c r="G62" s="103"/>
      <c r="H62" s="103"/>
      <c r="I62" s="103"/>
      <c r="J62" s="103"/>
      <c r="K62" s="103"/>
    </row>
    <row r="63" spans="2:11">
      <c r="B63" s="103"/>
      <c r="C63" s="103"/>
      <c r="D63" s="103"/>
      <c r="E63" s="103"/>
      <c r="F63" s="103"/>
      <c r="G63" s="103"/>
      <c r="H63" s="103"/>
      <c r="I63" s="103"/>
      <c r="J63" s="103"/>
      <c r="K63" s="103"/>
    </row>
    <row r="64" spans="2:11">
      <c r="B64" s="103"/>
      <c r="C64" s="103"/>
      <c r="D64" s="103"/>
      <c r="E64" s="103"/>
      <c r="F64" s="103"/>
      <c r="G64" s="103"/>
      <c r="H64" s="103"/>
      <c r="I64" s="103"/>
      <c r="J64" s="103"/>
      <c r="K64" s="103"/>
    </row>
    <row r="65" spans="2:11">
      <c r="B65" s="103"/>
      <c r="C65" s="103"/>
      <c r="D65" s="103"/>
      <c r="E65" s="103"/>
      <c r="F65" s="103"/>
      <c r="G65" s="103"/>
      <c r="H65" s="103"/>
      <c r="I65" s="103"/>
      <c r="J65" s="103"/>
      <c r="K65" s="103"/>
    </row>
    <row r="66" spans="2:11">
      <c r="B66" s="103"/>
      <c r="C66" s="103"/>
      <c r="D66" s="103"/>
      <c r="E66" s="103"/>
      <c r="F66" s="103"/>
      <c r="G66" s="103"/>
      <c r="H66" s="103"/>
      <c r="I66" s="103"/>
      <c r="J66" s="103"/>
      <c r="K66" s="103"/>
    </row>
    <row r="67" spans="2:11">
      <c r="B67" s="103"/>
      <c r="C67" s="103"/>
      <c r="D67" s="103"/>
      <c r="E67" s="103"/>
      <c r="F67" s="103"/>
      <c r="G67" s="103"/>
      <c r="H67" s="103"/>
      <c r="I67" s="103"/>
      <c r="J67" s="103"/>
      <c r="K67" s="103"/>
    </row>
    <row r="68" spans="2:11">
      <c r="B68" s="103"/>
      <c r="C68" s="103"/>
      <c r="D68" s="103"/>
      <c r="E68" s="103"/>
      <c r="F68" s="103"/>
      <c r="G68" s="103"/>
      <c r="H68" s="103"/>
      <c r="I68" s="103"/>
      <c r="J68" s="103"/>
      <c r="K68" s="103"/>
    </row>
    <row r="69" spans="2:11">
      <c r="B69" s="103"/>
      <c r="C69" s="103"/>
      <c r="D69" s="103"/>
      <c r="E69" s="103"/>
      <c r="F69" s="103"/>
      <c r="G69" s="103"/>
      <c r="H69" s="103"/>
      <c r="I69" s="103"/>
      <c r="J69" s="103"/>
      <c r="K69" s="103"/>
    </row>
    <row r="70" spans="2:11">
      <c r="B70" s="103"/>
      <c r="C70" s="103"/>
      <c r="D70" s="103"/>
      <c r="E70" s="103"/>
      <c r="F70" s="103"/>
      <c r="G70" s="103"/>
      <c r="H70" s="103"/>
      <c r="I70" s="103"/>
      <c r="J70" s="103"/>
      <c r="K70" s="103"/>
    </row>
    <row r="71" spans="2:11">
      <c r="B71" s="103"/>
      <c r="C71" s="103"/>
      <c r="D71" s="103"/>
      <c r="E71" s="103"/>
      <c r="F71" s="103"/>
      <c r="G71" s="103"/>
      <c r="H71" s="103"/>
      <c r="I71" s="103"/>
      <c r="J71" s="103"/>
      <c r="K71" s="103"/>
    </row>
    <row r="72" spans="2:11">
      <c r="B72" s="103"/>
      <c r="C72" s="103"/>
      <c r="D72" s="103"/>
      <c r="E72" s="103"/>
      <c r="F72" s="103"/>
      <c r="G72" s="103"/>
      <c r="H72" s="103"/>
      <c r="I72" s="103"/>
      <c r="J72" s="103"/>
      <c r="K72" s="103"/>
    </row>
    <row r="73" spans="2:11">
      <c r="B73" s="103"/>
      <c r="C73" s="103"/>
      <c r="D73" s="103"/>
      <c r="E73" s="103"/>
      <c r="F73" s="103"/>
      <c r="G73" s="103"/>
      <c r="H73" s="103"/>
      <c r="I73" s="103"/>
      <c r="J73" s="103"/>
      <c r="K73" s="103"/>
    </row>
    <row r="74" spans="2:11">
      <c r="B74" s="103"/>
      <c r="C74" s="103"/>
      <c r="D74" s="103"/>
      <c r="E74" s="103"/>
      <c r="F74" s="103"/>
      <c r="G74" s="103"/>
      <c r="H74" s="103"/>
      <c r="I74" s="103"/>
      <c r="J74" s="103"/>
      <c r="K74" s="103"/>
    </row>
    <row r="75" spans="2:11">
      <c r="B75" s="103"/>
      <c r="C75" s="103"/>
      <c r="D75" s="103"/>
      <c r="E75" s="103"/>
      <c r="F75" s="103"/>
      <c r="G75" s="103"/>
      <c r="H75" s="103"/>
      <c r="I75" s="103"/>
      <c r="J75" s="103"/>
      <c r="K75" s="103"/>
    </row>
    <row r="76" spans="2:11">
      <c r="B76" s="103"/>
      <c r="C76" s="103"/>
      <c r="D76" s="103"/>
      <c r="E76" s="103"/>
      <c r="F76" s="103"/>
      <c r="G76" s="103"/>
      <c r="H76" s="103"/>
      <c r="I76" s="103"/>
      <c r="J76" s="103"/>
      <c r="K76" s="103"/>
    </row>
    <row r="77" spans="2:11">
      <c r="B77" s="103"/>
      <c r="C77" s="103"/>
      <c r="D77" s="103"/>
      <c r="E77" s="103"/>
      <c r="F77" s="103"/>
      <c r="G77" s="103"/>
      <c r="H77" s="103"/>
      <c r="I77" s="103"/>
      <c r="J77" s="103"/>
      <c r="K77" s="103"/>
    </row>
    <row r="78" spans="2:11">
      <c r="B78" s="103"/>
      <c r="C78" s="103"/>
      <c r="D78" s="103"/>
      <c r="E78" s="103"/>
      <c r="F78" s="103"/>
      <c r="G78" s="103"/>
      <c r="H78" s="103"/>
      <c r="I78" s="103"/>
      <c r="J78" s="103"/>
      <c r="K78" s="103"/>
    </row>
    <row r="79" spans="2:11">
      <c r="B79" s="103"/>
      <c r="C79" s="103"/>
      <c r="D79" s="103"/>
      <c r="E79" s="103"/>
      <c r="F79" s="103"/>
      <c r="G79" s="103"/>
      <c r="H79" s="103"/>
      <c r="I79" s="103"/>
      <c r="J79" s="103"/>
      <c r="K79" s="103"/>
    </row>
    <row r="80" spans="2:11">
      <c r="B80" s="103"/>
      <c r="C80" s="103"/>
      <c r="D80" s="103"/>
      <c r="E80" s="103"/>
      <c r="F80" s="103"/>
      <c r="G80" s="103"/>
      <c r="H80" s="103"/>
      <c r="I80" s="103"/>
      <c r="J80" s="103"/>
      <c r="K80" s="103"/>
    </row>
    <row r="81" spans="2:11">
      <c r="B81" s="103"/>
      <c r="C81" s="103"/>
      <c r="D81" s="103"/>
      <c r="E81" s="103"/>
      <c r="F81" s="103"/>
      <c r="G81" s="103"/>
      <c r="H81" s="103"/>
      <c r="I81" s="103"/>
      <c r="J81" s="103"/>
      <c r="K81" s="103"/>
    </row>
    <row r="82" spans="2:11">
      <c r="B82" s="103"/>
      <c r="C82" s="103"/>
      <c r="D82" s="103"/>
      <c r="E82" s="103"/>
      <c r="F82" s="103"/>
      <c r="G82" s="103"/>
      <c r="H82" s="103"/>
      <c r="I82" s="103"/>
      <c r="J82" s="103"/>
      <c r="K82" s="103"/>
    </row>
    <row r="83" spans="2:11">
      <c r="B83" s="103"/>
      <c r="C83" s="103"/>
      <c r="D83" s="103"/>
      <c r="E83" s="103"/>
      <c r="F83" s="103"/>
      <c r="G83" s="103"/>
      <c r="H83" s="103"/>
      <c r="I83" s="103"/>
      <c r="J83" s="103"/>
      <c r="K83" s="103"/>
    </row>
    <row r="84" spans="2:11">
      <c r="B84" s="103"/>
      <c r="C84" s="103"/>
      <c r="D84" s="103"/>
      <c r="E84" s="103"/>
      <c r="F84" s="103"/>
      <c r="G84" s="103"/>
      <c r="H84" s="103"/>
      <c r="I84" s="103"/>
      <c r="J84" s="103"/>
      <c r="K84" s="103"/>
    </row>
    <row r="85" spans="2:11">
      <c r="B85" s="103"/>
      <c r="C85" s="103"/>
      <c r="D85" s="103"/>
      <c r="E85" s="103"/>
      <c r="F85" s="103"/>
      <c r="G85" s="103"/>
      <c r="H85" s="103"/>
      <c r="I85" s="103"/>
      <c r="J85" s="103"/>
      <c r="K85" s="103"/>
    </row>
    <row r="86" spans="2:11">
      <c r="B86" s="103"/>
      <c r="C86" s="103"/>
      <c r="D86" s="103"/>
      <c r="E86" s="103"/>
      <c r="F86" s="103"/>
      <c r="G86" s="103"/>
      <c r="H86" s="103"/>
      <c r="I86" s="103"/>
      <c r="J86" s="103"/>
      <c r="K86" s="103"/>
    </row>
    <row r="87" spans="2:11">
      <c r="B87" s="103"/>
      <c r="C87" s="103"/>
      <c r="D87" s="103"/>
      <c r="E87" s="103"/>
      <c r="F87" s="103"/>
      <c r="G87" s="103"/>
      <c r="H87" s="103"/>
      <c r="I87" s="103"/>
      <c r="J87" s="103"/>
      <c r="K87" s="103"/>
    </row>
    <row r="88" spans="2:11">
      <c r="B88" s="103"/>
      <c r="C88" s="103"/>
      <c r="D88" s="103"/>
      <c r="E88" s="103"/>
      <c r="F88" s="103"/>
      <c r="G88" s="103"/>
      <c r="H88" s="103"/>
      <c r="I88" s="103"/>
      <c r="J88" s="103"/>
      <c r="K88" s="103"/>
    </row>
    <row r="89" spans="2:11">
      <c r="B89" s="103"/>
      <c r="C89" s="103"/>
      <c r="D89" s="103"/>
      <c r="E89" s="103"/>
      <c r="F89" s="103"/>
      <c r="G89" s="103"/>
      <c r="H89" s="103"/>
      <c r="I89" s="103"/>
      <c r="J89" s="103"/>
      <c r="K89" s="103"/>
    </row>
    <row r="90" spans="2:11">
      <c r="B90" s="103"/>
      <c r="C90" s="103"/>
      <c r="D90" s="103"/>
      <c r="E90" s="103"/>
      <c r="F90" s="103"/>
      <c r="G90" s="103"/>
      <c r="H90" s="103"/>
      <c r="I90" s="103"/>
      <c r="J90" s="103"/>
      <c r="K90" s="103"/>
    </row>
    <row r="91" spans="2:11">
      <c r="B91" s="103"/>
      <c r="C91" s="103"/>
      <c r="D91" s="103"/>
      <c r="E91" s="103"/>
      <c r="F91" s="103"/>
      <c r="G91" s="103"/>
      <c r="H91" s="103"/>
      <c r="I91" s="103"/>
      <c r="J91" s="103"/>
      <c r="K91" s="103"/>
    </row>
    <row r="92" spans="2:11">
      <c r="B92" s="103"/>
      <c r="C92" s="103"/>
      <c r="D92" s="103"/>
      <c r="E92" s="103"/>
      <c r="F92" s="103"/>
      <c r="G92" s="103"/>
      <c r="H92" s="103"/>
      <c r="I92" s="103"/>
      <c r="J92" s="103"/>
      <c r="K92" s="103"/>
    </row>
    <row r="93" spans="2:11">
      <c r="B93" s="103"/>
      <c r="C93" s="103"/>
      <c r="D93" s="103"/>
      <c r="E93" s="103"/>
      <c r="F93" s="103"/>
      <c r="G93" s="103"/>
      <c r="H93" s="103"/>
      <c r="I93" s="103"/>
      <c r="J93" s="103"/>
      <c r="K93" s="103"/>
    </row>
    <row r="94" spans="2:11">
      <c r="B94" s="103"/>
      <c r="C94" s="103"/>
      <c r="D94" s="103"/>
      <c r="E94" s="103"/>
      <c r="F94" s="103"/>
      <c r="G94" s="103"/>
      <c r="H94" s="103"/>
      <c r="I94" s="103"/>
      <c r="J94" s="103"/>
      <c r="K94" s="103"/>
    </row>
    <row r="95" spans="2:11">
      <c r="B95" s="103"/>
      <c r="C95" s="103"/>
      <c r="D95" s="103"/>
      <c r="E95" s="103"/>
      <c r="F95" s="103"/>
      <c r="G95" s="103"/>
      <c r="H95" s="103"/>
      <c r="I95" s="103"/>
      <c r="J95" s="103"/>
      <c r="K95" s="103"/>
    </row>
    <row r="96" spans="2:11">
      <c r="B96" s="103"/>
      <c r="C96" s="103"/>
      <c r="D96" s="103"/>
      <c r="E96" s="103"/>
      <c r="F96" s="103"/>
      <c r="G96" s="103"/>
      <c r="H96" s="103"/>
      <c r="I96" s="103"/>
      <c r="J96" s="103"/>
      <c r="K96" s="103"/>
    </row>
    <row r="97" spans="2:11">
      <c r="B97" s="103"/>
      <c r="C97" s="103"/>
      <c r="D97" s="103"/>
      <c r="E97" s="103"/>
      <c r="F97" s="103"/>
      <c r="G97" s="103"/>
      <c r="H97" s="103"/>
      <c r="I97" s="103"/>
      <c r="J97" s="103"/>
      <c r="K97" s="103"/>
    </row>
    <row r="98" spans="2:11">
      <c r="B98" s="103"/>
      <c r="C98" s="103"/>
      <c r="D98" s="103"/>
      <c r="E98" s="103"/>
      <c r="F98" s="103"/>
      <c r="G98" s="103"/>
      <c r="H98" s="103"/>
      <c r="I98" s="103"/>
      <c r="J98" s="103"/>
      <c r="K98" s="103"/>
    </row>
    <row r="99" spans="2:11">
      <c r="B99" s="103"/>
      <c r="C99" s="103"/>
      <c r="D99" s="103"/>
      <c r="E99" s="103"/>
      <c r="F99" s="103"/>
      <c r="G99" s="103"/>
      <c r="H99" s="103"/>
      <c r="I99" s="103"/>
      <c r="J99" s="103"/>
      <c r="K99" s="103"/>
    </row>
    <row r="100" spans="2:11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</row>
    <row r="101" spans="2:11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</row>
    <row r="102" spans="2:11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</row>
    <row r="103" spans="2:11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</row>
    <row r="104" spans="2:11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</row>
    <row r="105" spans="2:11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</row>
    <row r="106" spans="2:11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</row>
    <row r="107" spans="2:11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</row>
    <row r="108" spans="2:11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</row>
    <row r="109" spans="2:11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</row>
    <row r="110" spans="2:11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</row>
    <row r="111" spans="2:11">
      <c r="B111" s="103"/>
      <c r="C111" s="103"/>
      <c r="D111" s="103"/>
      <c r="E111" s="103"/>
      <c r="F111" s="103"/>
      <c r="G111" s="103"/>
      <c r="H111" s="103"/>
      <c r="I111" s="103"/>
      <c r="J111" s="103"/>
      <c r="K111" s="103"/>
    </row>
    <row r="112" spans="2:11">
      <c r="B112" s="103"/>
      <c r="C112" s="103"/>
      <c r="D112" s="103"/>
      <c r="E112" s="103"/>
      <c r="F112" s="103"/>
      <c r="G112" s="103"/>
      <c r="H112" s="103"/>
      <c r="I112" s="103"/>
      <c r="J112" s="103"/>
      <c r="K112" s="10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2"/>
      <c r="G608" s="22"/>
    </row>
    <row r="609" spans="5:7">
      <c r="E609" s="22"/>
      <c r="G609" s="22"/>
    </row>
    <row r="610" spans="5:7">
      <c r="E610" s="22"/>
      <c r="G610" s="22"/>
    </row>
    <row r="611" spans="5:7">
      <c r="E611" s="22"/>
      <c r="G611" s="22"/>
    </row>
    <row r="612" spans="5:7">
      <c r="E612" s="22"/>
      <c r="G612" s="22"/>
    </row>
    <row r="613" spans="5:7">
      <c r="E613" s="22"/>
      <c r="G613" s="22"/>
    </row>
  </sheetData>
  <sheetProtection sheet="1" objects="1" scenarios="1"/>
  <mergeCells count="1">
    <mergeCell ref="B6:K6"/>
  </mergeCells>
  <phoneticPr fontId="3" type="noConversion"/>
  <dataValidations count="1">
    <dataValidation allowBlank="1" showInputMessage="1" showErrorMessage="1" sqref="C5:C1048576 A1:B1048576 AH28:XFD29 D30:XFD1048576 D28:AF29 D1:XFD27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AP109"/>
  <sheetViews>
    <sheetView rightToLeft="1" workbookViewId="0">
      <selection activeCell="D24" sqref="D24"/>
    </sheetView>
  </sheetViews>
  <sheetFormatPr defaultColWidth="9.140625" defaultRowHeight="18"/>
  <cols>
    <col min="1" max="1" width="6.28515625" style="1" customWidth="1"/>
    <col min="2" max="2" width="29.140625" style="2" bestFit="1" customWidth="1"/>
    <col min="3" max="3" width="46.28515625" style="1" bestFit="1" customWidth="1"/>
    <col min="4" max="4" width="11.85546875" style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5.7109375" style="3" customWidth="1"/>
    <col min="12" max="12" width="6.85546875" style="3" customWidth="1"/>
    <col min="13" max="13" width="6.42578125" style="1" customWidth="1"/>
    <col min="14" max="14" width="6.7109375" style="1" customWidth="1"/>
    <col min="15" max="15" width="7.28515625" style="1" customWidth="1"/>
    <col min="16" max="27" width="5.7109375" style="1" customWidth="1"/>
    <col min="28" max="16384" width="9.140625" style="1"/>
  </cols>
  <sheetData>
    <row r="1" spans="2:42">
      <c r="B1" s="58" t="s">
        <v>185</v>
      </c>
      <c r="C1" s="80" t="s" vm="1">
        <v>255</v>
      </c>
    </row>
    <row r="2" spans="2:42">
      <c r="B2" s="58" t="s">
        <v>184</v>
      </c>
      <c r="C2" s="80" t="s">
        <v>256</v>
      </c>
    </row>
    <row r="3" spans="2:42">
      <c r="B3" s="58" t="s">
        <v>186</v>
      </c>
      <c r="C3" s="80" t="s">
        <v>257</v>
      </c>
    </row>
    <row r="4" spans="2:42">
      <c r="B4" s="58" t="s">
        <v>187</v>
      </c>
      <c r="C4" s="80">
        <v>9455</v>
      </c>
    </row>
    <row r="6" spans="2:42" ht="26.25" customHeight="1">
      <c r="B6" s="167" t="s">
        <v>222</v>
      </c>
      <c r="C6" s="168"/>
      <c r="D6" s="169"/>
    </row>
    <row r="7" spans="2:42" s="3" customFormat="1" ht="31.5">
      <c r="B7" s="61" t="s">
        <v>123</v>
      </c>
      <c r="C7" s="66" t="s">
        <v>113</v>
      </c>
      <c r="D7" s="67" t="s">
        <v>112</v>
      </c>
    </row>
    <row r="8" spans="2:42" s="3" customFormat="1">
      <c r="B8" s="16"/>
      <c r="C8" s="33" t="s">
        <v>242</v>
      </c>
      <c r="D8" s="18" t="s">
        <v>22</v>
      </c>
    </row>
    <row r="9" spans="2:42" s="4" customFormat="1" ht="18" customHeight="1">
      <c r="B9" s="19"/>
      <c r="C9" s="20" t="s">
        <v>1</v>
      </c>
      <c r="D9" s="21" t="s">
        <v>2</v>
      </c>
      <c r="E9" s="3"/>
      <c r="F9" s="3"/>
      <c r="G9" s="3"/>
      <c r="H9" s="3"/>
      <c r="I9" s="3"/>
      <c r="J9" s="3"/>
      <c r="K9" s="3"/>
      <c r="L9" s="3"/>
    </row>
    <row r="10" spans="2:42" s="4" customFormat="1" ht="18" customHeight="1">
      <c r="B10" s="133" t="s">
        <v>1448</v>
      </c>
      <c r="C10" s="135">
        <f>C11</f>
        <v>95.021349999999998</v>
      </c>
      <c r="D10" s="103"/>
      <c r="E10" s="3"/>
      <c r="F10" s="3"/>
      <c r="G10" s="3"/>
      <c r="H10" s="3"/>
      <c r="I10" s="3"/>
      <c r="J10" s="3"/>
      <c r="K10" s="3"/>
      <c r="L10" s="3"/>
    </row>
    <row r="11" spans="2:42">
      <c r="B11" s="134" t="s">
        <v>26</v>
      </c>
      <c r="C11" s="135">
        <f>SUM(C12:C16)</f>
        <v>95.021349999999998</v>
      </c>
      <c r="D11" s="103"/>
    </row>
    <row r="12" spans="2:42" s="141" customFormat="1">
      <c r="B12" s="151" t="s">
        <v>1449</v>
      </c>
      <c r="C12" s="136">
        <v>37.966010000000004</v>
      </c>
      <c r="D12" s="137">
        <v>44255</v>
      </c>
      <c r="E12" s="143"/>
      <c r="F12" s="143"/>
      <c r="G12" s="143"/>
      <c r="H12" s="143"/>
      <c r="I12" s="143"/>
      <c r="J12" s="143"/>
      <c r="K12" s="143"/>
      <c r="L12" s="143"/>
      <c r="M12" s="143"/>
      <c r="N12" s="143"/>
      <c r="O12" s="143"/>
      <c r="P12" s="143"/>
      <c r="Q12" s="143"/>
      <c r="R12" s="143"/>
      <c r="S12" s="143"/>
      <c r="T12" s="143"/>
      <c r="U12" s="143"/>
      <c r="V12" s="143"/>
      <c r="W12" s="143"/>
      <c r="X12" s="143"/>
      <c r="Y12" s="143"/>
      <c r="Z12" s="143"/>
      <c r="AA12" s="143"/>
      <c r="AB12" s="143"/>
      <c r="AC12" s="143"/>
      <c r="AD12" s="143"/>
      <c r="AE12" s="143"/>
      <c r="AF12" s="143"/>
      <c r="AG12" s="143"/>
      <c r="AH12" s="143"/>
      <c r="AI12" s="143"/>
      <c r="AJ12" s="143"/>
      <c r="AK12" s="143"/>
      <c r="AL12" s="143"/>
      <c r="AM12" s="143"/>
      <c r="AN12" s="143"/>
      <c r="AO12" s="143"/>
      <c r="AP12" s="143"/>
    </row>
    <row r="13" spans="2:42" s="141" customFormat="1">
      <c r="B13" s="151" t="s">
        <v>1450</v>
      </c>
      <c r="C13" s="136">
        <v>9.1264500000000002</v>
      </c>
      <c r="D13" s="137">
        <v>44246</v>
      </c>
      <c r="E13" s="143"/>
      <c r="F13" s="143"/>
      <c r="G13" s="143"/>
      <c r="H13" s="143"/>
      <c r="I13" s="143"/>
      <c r="J13" s="143"/>
      <c r="K13" s="143"/>
      <c r="L13" s="143"/>
      <c r="M13" s="143"/>
      <c r="N13" s="143"/>
      <c r="O13" s="143"/>
      <c r="P13" s="143"/>
      <c r="Q13" s="143"/>
      <c r="R13" s="143"/>
      <c r="S13" s="143"/>
      <c r="T13" s="143"/>
      <c r="U13" s="143"/>
      <c r="V13" s="143"/>
      <c r="W13" s="143"/>
      <c r="X13" s="143"/>
      <c r="Y13" s="143"/>
      <c r="Z13" s="143"/>
      <c r="AA13" s="143"/>
      <c r="AB13" s="143"/>
      <c r="AC13" s="143"/>
      <c r="AD13" s="143"/>
      <c r="AE13" s="143"/>
      <c r="AF13" s="143"/>
      <c r="AG13" s="143"/>
      <c r="AH13" s="143"/>
      <c r="AI13" s="143"/>
      <c r="AJ13" s="143"/>
      <c r="AK13" s="143"/>
      <c r="AL13" s="143"/>
      <c r="AM13" s="143"/>
      <c r="AN13" s="143"/>
      <c r="AO13" s="143"/>
      <c r="AP13" s="143"/>
    </row>
    <row r="14" spans="2:42" s="141" customFormat="1">
      <c r="B14" s="151" t="s">
        <v>1451</v>
      </c>
      <c r="C14" s="136">
        <v>20.17126</v>
      </c>
      <c r="D14" s="137">
        <v>46100</v>
      </c>
      <c r="E14" s="143"/>
      <c r="F14" s="143"/>
      <c r="G14" s="143"/>
      <c r="H14" s="143"/>
      <c r="I14" s="143"/>
      <c r="J14" s="143"/>
      <c r="K14" s="143"/>
      <c r="L14" s="143"/>
    </row>
    <row r="15" spans="2:42" s="141" customFormat="1">
      <c r="B15" s="151" t="s">
        <v>1452</v>
      </c>
      <c r="C15" s="136">
        <v>16.641999999999999</v>
      </c>
      <c r="D15" s="137">
        <v>43800</v>
      </c>
      <c r="E15" s="143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43"/>
      <c r="U15" s="143"/>
      <c r="V15" s="143"/>
      <c r="W15" s="143"/>
      <c r="X15" s="143"/>
      <c r="Y15" s="143"/>
      <c r="Z15" s="143"/>
      <c r="AA15" s="143"/>
      <c r="AB15" s="143"/>
      <c r="AC15" s="143"/>
      <c r="AD15" s="143"/>
      <c r="AE15" s="143"/>
      <c r="AF15" s="143"/>
      <c r="AG15" s="143"/>
      <c r="AH15" s="143"/>
      <c r="AI15" s="143"/>
      <c r="AJ15" s="143"/>
      <c r="AK15" s="143"/>
      <c r="AL15" s="143"/>
      <c r="AM15" s="143"/>
      <c r="AN15" s="143"/>
      <c r="AO15" s="143"/>
      <c r="AP15" s="143"/>
    </row>
    <row r="16" spans="2:42" s="141" customFormat="1">
      <c r="B16" s="151" t="s">
        <v>1453</v>
      </c>
      <c r="C16" s="136">
        <v>11.115629999999999</v>
      </c>
      <c r="D16" s="137">
        <v>44739</v>
      </c>
      <c r="E16" s="143"/>
      <c r="F16" s="143"/>
      <c r="G16" s="143"/>
      <c r="H16" s="143"/>
      <c r="I16" s="143"/>
      <c r="J16" s="143"/>
      <c r="K16" s="143"/>
      <c r="L16" s="143"/>
      <c r="M16" s="143"/>
      <c r="N16" s="143"/>
      <c r="O16" s="143"/>
      <c r="P16" s="143"/>
      <c r="Q16" s="143"/>
      <c r="R16" s="143"/>
      <c r="S16" s="143"/>
      <c r="T16" s="143"/>
      <c r="U16" s="143"/>
      <c r="V16" s="143"/>
      <c r="W16" s="143"/>
      <c r="X16" s="143"/>
      <c r="Y16" s="143"/>
      <c r="Z16" s="143"/>
      <c r="AA16" s="143"/>
      <c r="AB16" s="143"/>
      <c r="AC16" s="143"/>
      <c r="AD16" s="143"/>
      <c r="AE16" s="143"/>
      <c r="AF16" s="143"/>
      <c r="AG16" s="143"/>
      <c r="AH16" s="143"/>
      <c r="AI16" s="143"/>
      <c r="AJ16" s="143"/>
      <c r="AK16" s="143"/>
      <c r="AL16" s="143"/>
      <c r="AM16" s="143"/>
      <c r="AN16" s="143"/>
      <c r="AO16" s="143"/>
      <c r="AP16" s="143"/>
    </row>
    <row r="17" spans="2:4">
      <c r="B17" s="103"/>
      <c r="C17" s="103"/>
      <c r="D17" s="103"/>
    </row>
    <row r="18" spans="2:4">
      <c r="B18" s="103"/>
      <c r="C18" s="103"/>
      <c r="D18" s="103"/>
    </row>
    <row r="19" spans="2:4">
      <c r="B19" s="103"/>
      <c r="C19" s="103"/>
      <c r="D19" s="103"/>
    </row>
    <row r="20" spans="2:4">
      <c r="B20" s="103"/>
      <c r="C20" s="103"/>
      <c r="D20" s="103"/>
    </row>
    <row r="21" spans="2:4">
      <c r="B21" s="103"/>
      <c r="C21" s="103"/>
      <c r="D21" s="103"/>
    </row>
    <row r="22" spans="2:4">
      <c r="B22" s="103"/>
      <c r="C22" s="103"/>
      <c r="D22" s="103"/>
    </row>
    <row r="23" spans="2:4">
      <c r="B23" s="103"/>
      <c r="C23" s="103"/>
      <c r="D23" s="103"/>
    </row>
    <row r="24" spans="2:4">
      <c r="B24" s="103"/>
      <c r="C24" s="103"/>
      <c r="D24" s="103"/>
    </row>
    <row r="25" spans="2:4">
      <c r="B25" s="103"/>
      <c r="C25" s="103"/>
      <c r="D25" s="103"/>
    </row>
    <row r="26" spans="2:4">
      <c r="B26" s="103"/>
      <c r="C26" s="103"/>
      <c r="D26" s="103"/>
    </row>
    <row r="27" spans="2:4">
      <c r="B27" s="103"/>
      <c r="C27" s="103"/>
      <c r="D27" s="103"/>
    </row>
    <row r="28" spans="2:4">
      <c r="B28" s="103"/>
      <c r="C28" s="103"/>
      <c r="D28" s="103"/>
    </row>
    <row r="29" spans="2:4">
      <c r="B29" s="103"/>
      <c r="C29" s="103"/>
      <c r="D29" s="103"/>
    </row>
    <row r="30" spans="2:4">
      <c r="B30" s="103"/>
      <c r="C30" s="103"/>
      <c r="D30" s="103"/>
    </row>
    <row r="31" spans="2:4">
      <c r="B31" s="103"/>
      <c r="C31" s="103"/>
      <c r="D31" s="103"/>
    </row>
    <row r="32" spans="2:4">
      <c r="B32" s="103"/>
      <c r="C32" s="103"/>
      <c r="D32" s="103"/>
    </row>
    <row r="33" spans="2:4">
      <c r="B33" s="103"/>
      <c r="C33" s="103"/>
      <c r="D33" s="103"/>
    </row>
    <row r="34" spans="2:4">
      <c r="B34" s="103"/>
      <c r="C34" s="103"/>
      <c r="D34" s="103"/>
    </row>
    <row r="35" spans="2:4">
      <c r="B35" s="103"/>
      <c r="C35" s="103"/>
      <c r="D35" s="103"/>
    </row>
    <row r="36" spans="2:4">
      <c r="B36" s="103"/>
      <c r="C36" s="103"/>
      <c r="D36" s="103"/>
    </row>
    <row r="37" spans="2:4">
      <c r="B37" s="103"/>
      <c r="C37" s="103"/>
      <c r="D37" s="103"/>
    </row>
    <row r="38" spans="2:4">
      <c r="B38" s="103"/>
      <c r="C38" s="103"/>
      <c r="D38" s="103"/>
    </row>
    <row r="39" spans="2:4">
      <c r="B39" s="103"/>
      <c r="C39" s="103"/>
      <c r="D39" s="103"/>
    </row>
    <row r="40" spans="2:4">
      <c r="B40" s="103"/>
      <c r="C40" s="103"/>
      <c r="D40" s="103"/>
    </row>
    <row r="41" spans="2:4">
      <c r="B41" s="103"/>
      <c r="C41" s="103"/>
      <c r="D41" s="103"/>
    </row>
    <row r="42" spans="2:4">
      <c r="B42" s="103"/>
      <c r="C42" s="103"/>
      <c r="D42" s="103"/>
    </row>
    <row r="43" spans="2:4">
      <c r="B43" s="103"/>
      <c r="C43" s="103"/>
      <c r="D43" s="103"/>
    </row>
    <row r="44" spans="2:4">
      <c r="B44" s="103"/>
      <c r="C44" s="103"/>
      <c r="D44" s="103"/>
    </row>
    <row r="45" spans="2:4">
      <c r="B45" s="103"/>
      <c r="C45" s="103"/>
      <c r="D45" s="103"/>
    </row>
    <row r="46" spans="2:4">
      <c r="B46" s="103"/>
      <c r="C46" s="103"/>
      <c r="D46" s="103"/>
    </row>
    <row r="47" spans="2:4">
      <c r="B47" s="103"/>
      <c r="C47" s="103"/>
      <c r="D47" s="103"/>
    </row>
    <row r="48" spans="2:4">
      <c r="B48" s="103"/>
      <c r="C48" s="103"/>
      <c r="D48" s="103"/>
    </row>
    <row r="49" spans="2:4">
      <c r="B49" s="103"/>
      <c r="C49" s="103"/>
      <c r="D49" s="103"/>
    </row>
    <row r="50" spans="2:4">
      <c r="B50" s="103"/>
      <c r="C50" s="103"/>
      <c r="D50" s="103"/>
    </row>
    <row r="51" spans="2:4">
      <c r="B51" s="103"/>
      <c r="C51" s="103"/>
      <c r="D51" s="103"/>
    </row>
    <row r="52" spans="2:4">
      <c r="B52" s="103"/>
      <c r="C52" s="103"/>
      <c r="D52" s="103"/>
    </row>
    <row r="53" spans="2:4">
      <c r="B53" s="103"/>
      <c r="C53" s="103"/>
      <c r="D53" s="103"/>
    </row>
    <row r="54" spans="2:4">
      <c r="B54" s="103"/>
      <c r="C54" s="103"/>
      <c r="D54" s="103"/>
    </row>
    <row r="55" spans="2:4">
      <c r="B55" s="103"/>
      <c r="C55" s="103"/>
      <c r="D55" s="103"/>
    </row>
    <row r="56" spans="2:4">
      <c r="B56" s="103"/>
      <c r="C56" s="103"/>
      <c r="D56" s="103"/>
    </row>
    <row r="57" spans="2:4">
      <c r="B57" s="103"/>
      <c r="C57" s="103"/>
      <c r="D57" s="103"/>
    </row>
    <row r="58" spans="2:4">
      <c r="B58" s="103"/>
      <c r="C58" s="103"/>
      <c r="D58" s="103"/>
    </row>
    <row r="59" spans="2:4">
      <c r="B59" s="103"/>
      <c r="C59" s="103"/>
      <c r="D59" s="103"/>
    </row>
    <row r="60" spans="2:4">
      <c r="B60" s="103"/>
      <c r="C60" s="103"/>
      <c r="D60" s="103"/>
    </row>
    <row r="61" spans="2:4">
      <c r="B61" s="103"/>
      <c r="C61" s="103"/>
      <c r="D61" s="103"/>
    </row>
    <row r="62" spans="2:4">
      <c r="B62" s="103"/>
      <c r="C62" s="103"/>
      <c r="D62" s="103"/>
    </row>
    <row r="63" spans="2:4">
      <c r="B63" s="103"/>
      <c r="C63" s="103"/>
      <c r="D63" s="103"/>
    </row>
    <row r="64" spans="2:4">
      <c r="B64" s="103"/>
      <c r="C64" s="103"/>
      <c r="D64" s="103"/>
    </row>
    <row r="65" spans="2:4">
      <c r="B65" s="103"/>
      <c r="C65" s="103"/>
      <c r="D65" s="103"/>
    </row>
    <row r="66" spans="2:4">
      <c r="B66" s="103"/>
      <c r="C66" s="103"/>
      <c r="D66" s="103"/>
    </row>
    <row r="67" spans="2:4">
      <c r="B67" s="103"/>
      <c r="C67" s="103"/>
      <c r="D67" s="103"/>
    </row>
    <row r="68" spans="2:4">
      <c r="B68" s="103"/>
      <c r="C68" s="103"/>
      <c r="D68" s="103"/>
    </row>
    <row r="69" spans="2:4">
      <c r="B69" s="103"/>
      <c r="C69" s="103"/>
      <c r="D69" s="103"/>
    </row>
    <row r="70" spans="2:4">
      <c r="B70" s="103"/>
      <c r="C70" s="103"/>
      <c r="D70" s="103"/>
    </row>
    <row r="71" spans="2:4">
      <c r="B71" s="103"/>
      <c r="C71" s="103"/>
      <c r="D71" s="103"/>
    </row>
    <row r="72" spans="2:4">
      <c r="B72" s="103"/>
      <c r="C72" s="103"/>
      <c r="D72" s="103"/>
    </row>
    <row r="73" spans="2:4">
      <c r="B73" s="103"/>
      <c r="C73" s="103"/>
      <c r="D73" s="103"/>
    </row>
    <row r="74" spans="2:4">
      <c r="B74" s="103"/>
      <c r="C74" s="103"/>
      <c r="D74" s="103"/>
    </row>
    <row r="75" spans="2:4">
      <c r="B75" s="103"/>
      <c r="C75" s="103"/>
      <c r="D75" s="103"/>
    </row>
    <row r="76" spans="2:4">
      <c r="B76" s="103"/>
      <c r="C76" s="103"/>
      <c r="D76" s="103"/>
    </row>
    <row r="77" spans="2:4">
      <c r="B77" s="103"/>
      <c r="C77" s="103"/>
      <c r="D77" s="103"/>
    </row>
    <row r="78" spans="2:4">
      <c r="B78" s="103"/>
      <c r="C78" s="103"/>
      <c r="D78" s="103"/>
    </row>
    <row r="79" spans="2:4">
      <c r="B79" s="103"/>
      <c r="C79" s="103"/>
      <c r="D79" s="103"/>
    </row>
    <row r="80" spans="2:4">
      <c r="B80" s="103"/>
      <c r="C80" s="103"/>
      <c r="D80" s="103"/>
    </row>
    <row r="81" spans="2:4">
      <c r="B81" s="103"/>
      <c r="C81" s="103"/>
      <c r="D81" s="103"/>
    </row>
    <row r="82" spans="2:4">
      <c r="B82" s="103"/>
      <c r="C82" s="103"/>
      <c r="D82" s="103"/>
    </row>
    <row r="83" spans="2:4">
      <c r="B83" s="103"/>
      <c r="C83" s="103"/>
      <c r="D83" s="103"/>
    </row>
    <row r="84" spans="2:4">
      <c r="B84" s="103"/>
      <c r="C84" s="103"/>
      <c r="D84" s="103"/>
    </row>
    <row r="85" spans="2:4">
      <c r="B85" s="103"/>
      <c r="C85" s="103"/>
      <c r="D85" s="103"/>
    </row>
    <row r="86" spans="2:4">
      <c r="B86" s="103"/>
      <c r="C86" s="103"/>
      <c r="D86" s="103"/>
    </row>
    <row r="87" spans="2:4">
      <c r="B87" s="103"/>
      <c r="C87" s="103"/>
      <c r="D87" s="103"/>
    </row>
    <row r="88" spans="2:4">
      <c r="B88" s="103"/>
      <c r="C88" s="103"/>
      <c r="D88" s="103"/>
    </row>
    <row r="89" spans="2:4">
      <c r="B89" s="103"/>
      <c r="C89" s="103"/>
      <c r="D89" s="103"/>
    </row>
    <row r="90" spans="2:4">
      <c r="B90" s="103"/>
      <c r="C90" s="103"/>
      <c r="D90" s="103"/>
    </row>
    <row r="91" spans="2:4">
      <c r="B91" s="103"/>
      <c r="C91" s="103"/>
      <c r="D91" s="103"/>
    </row>
    <row r="92" spans="2:4">
      <c r="B92" s="103"/>
      <c r="C92" s="103"/>
      <c r="D92" s="103"/>
    </row>
    <row r="93" spans="2:4">
      <c r="B93" s="103"/>
      <c r="C93" s="103"/>
      <c r="D93" s="103"/>
    </row>
    <row r="94" spans="2:4">
      <c r="B94" s="103"/>
      <c r="C94" s="103"/>
      <c r="D94" s="103"/>
    </row>
    <row r="95" spans="2:4">
      <c r="B95" s="103"/>
      <c r="C95" s="103"/>
      <c r="D95" s="103"/>
    </row>
    <row r="96" spans="2:4">
      <c r="B96" s="103"/>
      <c r="C96" s="103"/>
      <c r="D96" s="103"/>
    </row>
    <row r="97" spans="2:4">
      <c r="B97" s="103"/>
      <c r="C97" s="103"/>
      <c r="D97" s="103"/>
    </row>
    <row r="98" spans="2:4">
      <c r="B98" s="103"/>
      <c r="C98" s="103"/>
      <c r="D98" s="103"/>
    </row>
    <row r="99" spans="2:4">
      <c r="B99" s="103"/>
      <c r="C99" s="103"/>
      <c r="D99" s="103"/>
    </row>
    <row r="100" spans="2:4">
      <c r="B100" s="103"/>
      <c r="C100" s="103"/>
      <c r="D100" s="103"/>
    </row>
    <row r="101" spans="2:4">
      <c r="B101" s="103"/>
      <c r="C101" s="103"/>
      <c r="D101" s="103"/>
    </row>
    <row r="102" spans="2:4">
      <c r="B102" s="103"/>
      <c r="C102" s="103"/>
      <c r="D102" s="103"/>
    </row>
    <row r="103" spans="2:4">
      <c r="B103" s="103"/>
      <c r="C103" s="103"/>
      <c r="D103" s="103"/>
    </row>
    <row r="104" spans="2:4">
      <c r="B104" s="103"/>
      <c r="C104" s="103"/>
      <c r="D104" s="103"/>
    </row>
    <row r="105" spans="2:4">
      <c r="B105" s="103"/>
      <c r="C105" s="103"/>
      <c r="D105" s="103"/>
    </row>
    <row r="106" spans="2:4">
      <c r="B106" s="103"/>
      <c r="C106" s="103"/>
      <c r="D106" s="103"/>
    </row>
    <row r="107" spans="2:4">
      <c r="B107" s="103"/>
      <c r="C107" s="103"/>
      <c r="D107" s="103"/>
    </row>
    <row r="108" spans="2:4">
      <c r="B108" s="103"/>
      <c r="C108" s="103"/>
      <c r="D108" s="103"/>
    </row>
    <row r="109" spans="2:4">
      <c r="B109" s="103"/>
      <c r="C109" s="103"/>
      <c r="D109" s="103"/>
    </row>
  </sheetData>
  <sheetProtection sheet="1" objects="1" scenarios="1"/>
  <mergeCells count="1">
    <mergeCell ref="B6:D6"/>
  </mergeCells>
  <phoneticPr fontId="3" type="noConversion"/>
  <conditionalFormatting sqref="B10:B11">
    <cfRule type="cellIs" dxfId="1" priority="2" operator="equal">
      <formula>"NR3"</formula>
    </cfRule>
  </conditionalFormatting>
  <conditionalFormatting sqref="B12:B16">
    <cfRule type="cellIs" dxfId="0" priority="1" operator="equal">
      <formula>"NR3"</formula>
    </cfRule>
  </conditionalFormatting>
  <dataValidations count="1">
    <dataValidation allowBlank="1" showInputMessage="1" showErrorMessage="1" sqref="AC28:XFD29 A1:B1048576 C5:C1048576 D28:AA29 D30:XFD1048576 D1:XFD27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B1:R39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6.2851562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5.5703125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8" t="s">
        <v>185</v>
      </c>
      <c r="C1" s="80" t="s" vm="1">
        <v>255</v>
      </c>
    </row>
    <row r="2" spans="2:18">
      <c r="B2" s="58" t="s">
        <v>184</v>
      </c>
      <c r="C2" s="80" t="s">
        <v>256</v>
      </c>
    </row>
    <row r="3" spans="2:18">
      <c r="B3" s="58" t="s">
        <v>186</v>
      </c>
      <c r="C3" s="80" t="s">
        <v>257</v>
      </c>
    </row>
    <row r="4" spans="2:18">
      <c r="B4" s="58" t="s">
        <v>187</v>
      </c>
      <c r="C4" s="80">
        <v>9455</v>
      </c>
    </row>
    <row r="6" spans="2:18" ht="26.25" customHeight="1">
      <c r="B6" s="167" t="s">
        <v>225</v>
      </c>
      <c r="C6" s="168"/>
      <c r="D6" s="168"/>
      <c r="E6" s="168"/>
      <c r="F6" s="168"/>
      <c r="G6" s="168"/>
      <c r="H6" s="168"/>
      <c r="I6" s="168"/>
      <c r="J6" s="168"/>
      <c r="K6" s="168"/>
      <c r="L6" s="168"/>
      <c r="M6" s="168"/>
      <c r="N6" s="168"/>
      <c r="O6" s="168"/>
      <c r="P6" s="169"/>
    </row>
    <row r="7" spans="2:18" s="3" customFormat="1" ht="78.75">
      <c r="B7" s="23" t="s">
        <v>123</v>
      </c>
      <c r="C7" s="31" t="s">
        <v>45</v>
      </c>
      <c r="D7" s="31" t="s">
        <v>67</v>
      </c>
      <c r="E7" s="31" t="s">
        <v>15</v>
      </c>
      <c r="F7" s="31" t="s">
        <v>68</v>
      </c>
      <c r="G7" s="31" t="s">
        <v>108</v>
      </c>
      <c r="H7" s="31" t="s">
        <v>18</v>
      </c>
      <c r="I7" s="31" t="s">
        <v>107</v>
      </c>
      <c r="J7" s="31" t="s">
        <v>17</v>
      </c>
      <c r="K7" s="31" t="s">
        <v>223</v>
      </c>
      <c r="L7" s="31" t="s">
        <v>244</v>
      </c>
      <c r="M7" s="31" t="s">
        <v>224</v>
      </c>
      <c r="N7" s="31" t="s">
        <v>61</v>
      </c>
      <c r="O7" s="31" t="s">
        <v>188</v>
      </c>
      <c r="P7" s="32" t="s">
        <v>190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246</v>
      </c>
      <c r="M8" s="33" t="s">
        <v>242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1" t="s">
        <v>7</v>
      </c>
      <c r="J9" s="21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1" t="s">
        <v>13</v>
      </c>
      <c r="P9" s="21" t="s">
        <v>14</v>
      </c>
      <c r="Q9" s="5"/>
    </row>
    <row r="10" spans="2:18" s="4" customFormat="1" ht="18" customHeight="1">
      <c r="B10" s="103"/>
      <c r="C10" s="103"/>
      <c r="D10" s="103"/>
      <c r="E10" s="103"/>
      <c r="F10" s="103"/>
      <c r="G10" s="103"/>
      <c r="H10" s="103"/>
      <c r="I10" s="103"/>
      <c r="J10" s="103"/>
      <c r="K10" s="103"/>
      <c r="L10" s="103"/>
      <c r="M10" s="103"/>
      <c r="N10" s="103"/>
      <c r="O10" s="103"/>
      <c r="P10" s="103"/>
      <c r="Q10" s="5"/>
    </row>
    <row r="11" spans="2:18" ht="20.25" customHeight="1">
      <c r="B11" s="101" t="s">
        <v>254</v>
      </c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/>
    </row>
    <row r="12" spans="2:18">
      <c r="B12" s="101" t="s">
        <v>119</v>
      </c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/>
    </row>
    <row r="13" spans="2:18">
      <c r="B13" s="101" t="s">
        <v>245</v>
      </c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</row>
    <row r="14" spans="2:18">
      <c r="B14" s="103"/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P14" s="103"/>
    </row>
    <row r="15" spans="2:18"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  <c r="P15" s="103"/>
    </row>
    <row r="16" spans="2:18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P16" s="103"/>
    </row>
    <row r="17" spans="2:16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  <c r="P17" s="103"/>
    </row>
    <row r="18" spans="2:16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  <c r="P18" s="103"/>
    </row>
    <row r="19" spans="2:16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  <c r="P19" s="103"/>
    </row>
    <row r="20" spans="2:16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  <c r="P20" s="103"/>
    </row>
    <row r="21" spans="2:16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P21" s="103"/>
    </row>
    <row r="22" spans="2:16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</row>
    <row r="23" spans="2:16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</row>
    <row r="24" spans="2:16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</row>
    <row r="25" spans="2:16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</row>
    <row r="26" spans="2:16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</row>
    <row r="27" spans="2:16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</row>
    <row r="28" spans="2:16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</row>
    <row r="29" spans="2:16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</row>
    <row r="30" spans="2:16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</row>
    <row r="31" spans="2:16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  <c r="P31" s="103"/>
    </row>
    <row r="32" spans="2:16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  <c r="P32" s="103"/>
    </row>
    <row r="33" spans="2:16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</row>
    <row r="34" spans="2:16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  <c r="P34" s="103"/>
    </row>
    <row r="35" spans="2:16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03"/>
    </row>
    <row r="36" spans="2:16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3"/>
    </row>
    <row r="37" spans="2:16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</row>
    <row r="38" spans="2:16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</row>
    <row r="39" spans="2:16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</row>
    <row r="40" spans="2:16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</row>
    <row r="41" spans="2:16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</row>
    <row r="42" spans="2:16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</row>
    <row r="43" spans="2:16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</row>
    <row r="44" spans="2:16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</row>
    <row r="45" spans="2:16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  <c r="P45" s="103"/>
    </row>
    <row r="46" spans="2:16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  <c r="P46" s="103"/>
    </row>
    <row r="47" spans="2:16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</row>
    <row r="48" spans="2:16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</row>
    <row r="49" spans="2:16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</row>
    <row r="50" spans="2:16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  <c r="P50" s="103"/>
    </row>
    <row r="51" spans="2:16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  <c r="P51" s="103"/>
    </row>
    <row r="52" spans="2:16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</row>
    <row r="53" spans="2:16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  <c r="P53" s="103"/>
    </row>
    <row r="54" spans="2:16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3"/>
    </row>
    <row r="55" spans="2:16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</row>
    <row r="56" spans="2:16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</row>
    <row r="57" spans="2:16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</row>
    <row r="58" spans="2:16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</row>
    <row r="59" spans="2:16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</row>
    <row r="60" spans="2:16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  <c r="P60" s="103"/>
    </row>
    <row r="61" spans="2:16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  <c r="P61" s="103"/>
    </row>
    <row r="62" spans="2:16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  <c r="P62" s="103"/>
    </row>
    <row r="63" spans="2:16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  <c r="P63" s="103"/>
    </row>
    <row r="64" spans="2:16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  <c r="P64" s="103"/>
    </row>
    <row r="65" spans="2:16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  <c r="P65" s="103"/>
    </row>
    <row r="66" spans="2:16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  <c r="P66" s="103"/>
    </row>
    <row r="67" spans="2:16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  <c r="P67" s="103"/>
    </row>
    <row r="68" spans="2:16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  <c r="P68" s="103"/>
    </row>
    <row r="69" spans="2:16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  <c r="P69" s="103"/>
    </row>
    <row r="70" spans="2:16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  <c r="P70" s="103"/>
    </row>
    <row r="71" spans="2:16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  <c r="P71" s="103"/>
    </row>
    <row r="72" spans="2:16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  <c r="P72" s="103"/>
    </row>
    <row r="73" spans="2:16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</row>
    <row r="74" spans="2:16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  <c r="P74" s="103"/>
    </row>
    <row r="75" spans="2:16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  <c r="P75" s="103"/>
    </row>
    <row r="76" spans="2:16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  <c r="P76" s="103"/>
    </row>
    <row r="77" spans="2:16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  <c r="P77" s="103"/>
    </row>
    <row r="78" spans="2:16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  <c r="P78" s="103"/>
    </row>
    <row r="79" spans="2:16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  <c r="P79" s="103"/>
    </row>
    <row r="80" spans="2:16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  <c r="P80" s="103"/>
    </row>
    <row r="81" spans="2:16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  <c r="P81" s="103"/>
    </row>
    <row r="82" spans="2:16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  <c r="P82" s="103"/>
    </row>
    <row r="83" spans="2:16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  <c r="P83" s="103"/>
    </row>
    <row r="84" spans="2:16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  <c r="P84" s="103"/>
    </row>
    <row r="85" spans="2:16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  <c r="P85" s="103"/>
    </row>
    <row r="86" spans="2:16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  <c r="P86" s="103"/>
    </row>
    <row r="87" spans="2:16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  <c r="P87" s="103"/>
    </row>
    <row r="88" spans="2:16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103"/>
    </row>
    <row r="89" spans="2:16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  <c r="P89" s="103"/>
    </row>
    <row r="90" spans="2:16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  <c r="P90" s="103"/>
    </row>
    <row r="91" spans="2:16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  <c r="P91" s="103"/>
    </row>
    <row r="92" spans="2:16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  <c r="P92" s="103"/>
    </row>
    <row r="93" spans="2:16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  <c r="P93" s="103"/>
    </row>
    <row r="94" spans="2:16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  <c r="P94" s="103"/>
    </row>
    <row r="95" spans="2:16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  <c r="P95" s="103"/>
    </row>
    <row r="96" spans="2:16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  <c r="P96" s="103"/>
    </row>
    <row r="97" spans="2:16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  <c r="P97" s="103"/>
    </row>
    <row r="98" spans="2:16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  <c r="P98" s="103"/>
    </row>
    <row r="99" spans="2:16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  <c r="P99" s="103"/>
    </row>
    <row r="100" spans="2:16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  <c r="P100" s="103"/>
    </row>
    <row r="101" spans="2:16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  <c r="P101" s="103"/>
    </row>
    <row r="102" spans="2:16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  <c r="P102" s="103"/>
    </row>
    <row r="103" spans="2:16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  <c r="P103" s="103"/>
    </row>
    <row r="104" spans="2:16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  <c r="P104" s="103"/>
    </row>
    <row r="105" spans="2:16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  <c r="P105" s="103"/>
    </row>
    <row r="106" spans="2:16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  <c r="P106" s="103"/>
    </row>
    <row r="107" spans="2:16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  <c r="P107" s="103"/>
    </row>
    <row r="108" spans="2:16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  <c r="P108" s="103"/>
    </row>
    <row r="109" spans="2:16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  <c r="P109" s="103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5"/>
      <c r="D397" s="1"/>
    </row>
    <row r="398" spans="2:4">
      <c r="B398" s="45"/>
      <c r="D398" s="1"/>
    </row>
    <row r="399" spans="2:4">
      <c r="B399" s="3"/>
      <c r="D399" s="1"/>
    </row>
  </sheetData>
  <sheetProtection sheet="1" objects="1" scenarios="1"/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B1:AM517"/>
  <sheetViews>
    <sheetView rightToLeft="1" zoomScale="90" zoomScaleNormal="90" workbookViewId="0">
      <selection activeCell="J14" sqref="J14"/>
    </sheetView>
  </sheetViews>
  <sheetFormatPr defaultColWidth="9.140625" defaultRowHeight="18"/>
  <cols>
    <col min="1" max="1" width="6.28515625" style="1" customWidth="1"/>
    <col min="2" max="2" width="36.42578125" style="2" bestFit="1" customWidth="1"/>
    <col min="3" max="3" width="46.28515625" style="2" bestFit="1" customWidth="1"/>
    <col min="4" max="4" width="6.5703125" style="2" bestFit="1" customWidth="1"/>
    <col min="5" max="5" width="7" style="1" bestFit="1" customWidth="1"/>
    <col min="6" max="6" width="11.140625" style="1" bestFit="1" customWidth="1"/>
    <col min="7" max="7" width="12.28515625" style="1" bestFit="1" customWidth="1"/>
    <col min="8" max="8" width="6.85546875" style="1" bestFit="1" customWidth="1"/>
    <col min="9" max="9" width="7.5703125" style="1" bestFit="1" customWidth="1"/>
    <col min="10" max="10" width="9" style="1" bestFit="1" customWidth="1"/>
    <col min="11" max="11" width="9.140625" style="1" bestFit="1" customWidth="1"/>
    <col min="12" max="12" width="9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7">
      <c r="B1" s="58" t="s">
        <v>185</v>
      </c>
      <c r="C1" s="80" t="s" vm="1">
        <v>255</v>
      </c>
    </row>
    <row r="2" spans="2:17">
      <c r="B2" s="58" t="s">
        <v>184</v>
      </c>
      <c r="C2" s="80" t="s">
        <v>256</v>
      </c>
    </row>
    <row r="3" spans="2:17">
      <c r="B3" s="58" t="s">
        <v>186</v>
      </c>
      <c r="C3" s="80" t="s">
        <v>257</v>
      </c>
    </row>
    <row r="4" spans="2:17">
      <c r="B4" s="58" t="s">
        <v>187</v>
      </c>
      <c r="C4" s="80">
        <v>9455</v>
      </c>
    </row>
    <row r="6" spans="2:17" ht="26.25" customHeight="1">
      <c r="B6" s="156" t="s">
        <v>214</v>
      </c>
      <c r="C6" s="157"/>
      <c r="D6" s="157"/>
      <c r="E6" s="157"/>
      <c r="F6" s="157"/>
      <c r="G6" s="157"/>
      <c r="H6" s="157"/>
      <c r="I6" s="157"/>
      <c r="J6" s="157"/>
      <c r="K6" s="157"/>
      <c r="L6" s="157"/>
    </row>
    <row r="7" spans="2:17" s="3" customFormat="1" ht="63">
      <c r="B7" s="13" t="s">
        <v>122</v>
      </c>
      <c r="C7" s="14" t="s">
        <v>45</v>
      </c>
      <c r="D7" s="14" t="s">
        <v>124</v>
      </c>
      <c r="E7" s="14" t="s">
        <v>15</v>
      </c>
      <c r="F7" s="14" t="s">
        <v>68</v>
      </c>
      <c r="G7" s="14" t="s">
        <v>107</v>
      </c>
      <c r="H7" s="14" t="s">
        <v>17</v>
      </c>
      <c r="I7" s="14" t="s">
        <v>19</v>
      </c>
      <c r="J7" s="14" t="s">
        <v>64</v>
      </c>
      <c r="K7" s="14" t="s">
        <v>188</v>
      </c>
      <c r="L7" s="14" t="s">
        <v>189</v>
      </c>
      <c r="M7" s="1"/>
    </row>
    <row r="8" spans="2:17" s="3" customFormat="1" ht="28.5" customHeight="1">
      <c r="B8" s="16"/>
      <c r="C8" s="17"/>
      <c r="D8" s="17"/>
      <c r="E8" s="17"/>
      <c r="F8" s="17"/>
      <c r="G8" s="17"/>
      <c r="H8" s="17" t="s">
        <v>20</v>
      </c>
      <c r="I8" s="17" t="s">
        <v>20</v>
      </c>
      <c r="J8" s="17" t="s">
        <v>242</v>
      </c>
      <c r="K8" s="17" t="s">
        <v>20</v>
      </c>
      <c r="L8" s="17" t="s">
        <v>20</v>
      </c>
    </row>
    <row r="9" spans="2:17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</row>
    <row r="10" spans="2:17" s="4" customFormat="1" ht="18" customHeight="1">
      <c r="B10" s="122" t="s">
        <v>44</v>
      </c>
      <c r="C10" s="123"/>
      <c r="D10" s="123"/>
      <c r="E10" s="123"/>
      <c r="F10" s="123"/>
      <c r="G10" s="123"/>
      <c r="H10" s="123"/>
      <c r="I10" s="123"/>
      <c r="J10" s="124">
        <f>J11</f>
        <v>1176.2063828560001</v>
      </c>
      <c r="K10" s="125">
        <v>1</v>
      </c>
      <c r="L10" s="125">
        <f>J10/'סכום נכסי הקרן'!$C$42</f>
        <v>4.5989291397936984E-2</v>
      </c>
      <c r="M10" s="139"/>
      <c r="N10" s="139"/>
      <c r="O10" s="139"/>
      <c r="P10" s="139"/>
      <c r="Q10" s="139"/>
    </row>
    <row r="11" spans="2:17" s="102" customFormat="1">
      <c r="B11" s="126" t="s">
        <v>236</v>
      </c>
      <c r="C11" s="123"/>
      <c r="D11" s="123"/>
      <c r="E11" s="123"/>
      <c r="F11" s="123"/>
      <c r="G11" s="123"/>
      <c r="H11" s="123"/>
      <c r="I11" s="123"/>
      <c r="J11" s="124">
        <f>J12+J19</f>
        <v>1176.2063828560001</v>
      </c>
      <c r="K11" s="125">
        <v>1</v>
      </c>
      <c r="L11" s="125">
        <f>J11/'סכום נכסי הקרן'!$C$42</f>
        <v>4.5989291397936984E-2</v>
      </c>
      <c r="M11" s="140"/>
      <c r="N11" s="140"/>
      <c r="O11" s="140"/>
      <c r="P11" s="140"/>
      <c r="Q11" s="140"/>
    </row>
    <row r="12" spans="2:17">
      <c r="B12" s="104" t="s">
        <v>42</v>
      </c>
      <c r="C12" s="84"/>
      <c r="D12" s="84"/>
      <c r="E12" s="84"/>
      <c r="F12" s="84"/>
      <c r="G12" s="84"/>
      <c r="H12" s="84"/>
      <c r="I12" s="84"/>
      <c r="J12" s="93">
        <f>SUM(J13:J17)</f>
        <v>1135.9207414380001</v>
      </c>
      <c r="K12" s="94">
        <v>0.96599553965420093</v>
      </c>
      <c r="L12" s="94">
        <f>J12/'סכום נכסי הקרן'!$C$42</f>
        <v>4.4414135771059189E-2</v>
      </c>
      <c r="M12" s="141"/>
      <c r="N12" s="141"/>
      <c r="O12" s="141"/>
      <c r="P12" s="141"/>
      <c r="Q12" s="141"/>
    </row>
    <row r="13" spans="2:17">
      <c r="B13" s="89" t="s">
        <v>1419</v>
      </c>
      <c r="C13" s="86" t="s">
        <v>1420</v>
      </c>
      <c r="D13" s="86">
        <v>12</v>
      </c>
      <c r="E13" s="86" t="s">
        <v>318</v>
      </c>
      <c r="F13" s="86" t="s">
        <v>367</v>
      </c>
      <c r="G13" s="99" t="s">
        <v>170</v>
      </c>
      <c r="H13" s="100">
        <v>0</v>
      </c>
      <c r="I13" s="100">
        <v>0</v>
      </c>
      <c r="J13" s="96">
        <v>58.444740449000001</v>
      </c>
      <c r="K13" s="97">
        <v>4.9704702080964627E-2</v>
      </c>
      <c r="L13" s="97">
        <f>J13/'סכום נכסי הקרן'!$C$42</f>
        <v>2.2851705605094644E-3</v>
      </c>
      <c r="M13" s="141"/>
      <c r="N13" s="141"/>
      <c r="O13" s="141"/>
      <c r="P13" s="141"/>
      <c r="Q13" s="141"/>
    </row>
    <row r="14" spans="2:17">
      <c r="B14" s="89" t="s">
        <v>1421</v>
      </c>
      <c r="C14" s="86" t="s">
        <v>1422</v>
      </c>
      <c r="D14" s="86">
        <v>10</v>
      </c>
      <c r="E14" s="86" t="s">
        <v>318</v>
      </c>
      <c r="F14" s="86" t="s">
        <v>367</v>
      </c>
      <c r="G14" s="99" t="s">
        <v>170</v>
      </c>
      <c r="H14" s="100">
        <v>0</v>
      </c>
      <c r="I14" s="100">
        <v>0</v>
      </c>
      <c r="J14" s="96">
        <v>199.96428621199999</v>
      </c>
      <c r="K14" s="97">
        <v>0.1700667216602138</v>
      </c>
      <c r="L14" s="97">
        <f>J14/'סכום נכסי הקרן'!$C$42</f>
        <v>7.818539298736325E-3</v>
      </c>
      <c r="M14" s="141"/>
      <c r="N14" s="141"/>
      <c r="O14" s="141"/>
      <c r="P14" s="141"/>
      <c r="Q14" s="141"/>
    </row>
    <row r="15" spans="2:17">
      <c r="B15" s="89" t="s">
        <v>1421</v>
      </c>
      <c r="C15" s="86" t="s">
        <v>1423</v>
      </c>
      <c r="D15" s="86">
        <v>10</v>
      </c>
      <c r="E15" s="86" t="s">
        <v>318</v>
      </c>
      <c r="F15" s="86" t="s">
        <v>367</v>
      </c>
      <c r="G15" s="99" t="s">
        <v>170</v>
      </c>
      <c r="H15" s="100">
        <v>0</v>
      </c>
      <c r="I15" s="100">
        <v>0</v>
      </c>
      <c r="J15" s="96">
        <v>835.40571378799996</v>
      </c>
      <c r="K15" s="97">
        <v>0.71041357351032008</v>
      </c>
      <c r="L15" s="97">
        <f>J15/'סכום נכסי הקרן'!$C$42</f>
        <v>3.2664094810988198E-2</v>
      </c>
      <c r="M15" s="141"/>
      <c r="N15" s="152"/>
      <c r="O15" s="141"/>
      <c r="P15" s="141"/>
      <c r="Q15" s="141"/>
    </row>
    <row r="16" spans="2:17">
      <c r="B16" s="89" t="s">
        <v>1424</v>
      </c>
      <c r="C16" s="86" t="s">
        <v>1425</v>
      </c>
      <c r="D16" s="86">
        <v>20</v>
      </c>
      <c r="E16" s="86" t="s">
        <v>318</v>
      </c>
      <c r="F16" s="86" t="s">
        <v>367</v>
      </c>
      <c r="G16" s="99" t="s">
        <v>170</v>
      </c>
      <c r="H16" s="100">
        <v>0</v>
      </c>
      <c r="I16" s="100">
        <v>0</v>
      </c>
      <c r="J16" s="96">
        <v>37.294548175999999</v>
      </c>
      <c r="K16" s="97">
        <v>3.1718471654317862E-2</v>
      </c>
      <c r="L16" s="97">
        <f>J16/'סכום נכסי הקרן'!$C$42</f>
        <v>1.4582048428064384E-3</v>
      </c>
      <c r="M16" s="141"/>
      <c r="N16" s="141"/>
      <c r="O16" s="141"/>
      <c r="P16" s="141"/>
      <c r="Q16" s="141"/>
    </row>
    <row r="17" spans="2:17">
      <c r="B17" s="89" t="s">
        <v>1426</v>
      </c>
      <c r="C17" s="86" t="s">
        <v>1427</v>
      </c>
      <c r="D17" s="86">
        <v>11</v>
      </c>
      <c r="E17" s="86" t="s">
        <v>352</v>
      </c>
      <c r="F17" s="86" t="s">
        <v>367</v>
      </c>
      <c r="G17" s="99" t="s">
        <v>170</v>
      </c>
      <c r="H17" s="100">
        <v>0</v>
      </c>
      <c r="I17" s="100">
        <v>0</v>
      </c>
      <c r="J17" s="96">
        <v>4.8114528129999998</v>
      </c>
      <c r="K17" s="97">
        <v>4.0920707483845624E-3</v>
      </c>
      <c r="L17" s="97">
        <f>J17/'סכום נכסי הקרן'!$C$42</f>
        <v>1.8812625801876027E-4</v>
      </c>
      <c r="M17" s="141"/>
      <c r="N17" s="141"/>
      <c r="O17" s="141"/>
      <c r="P17" s="141"/>
      <c r="Q17" s="141"/>
    </row>
    <row r="18" spans="2:17">
      <c r="B18" s="85"/>
      <c r="C18" s="86"/>
      <c r="D18" s="86"/>
      <c r="E18" s="86"/>
      <c r="F18" s="86"/>
      <c r="G18" s="86"/>
      <c r="H18" s="86"/>
      <c r="I18" s="86"/>
      <c r="J18" s="86"/>
      <c r="K18" s="97"/>
      <c r="L18" s="86"/>
      <c r="M18" s="141"/>
      <c r="N18" s="141"/>
      <c r="O18" s="141"/>
      <c r="P18" s="141"/>
      <c r="Q18" s="141"/>
    </row>
    <row r="19" spans="2:17">
      <c r="B19" s="104" t="s">
        <v>43</v>
      </c>
      <c r="C19" s="84"/>
      <c r="D19" s="84"/>
      <c r="E19" s="84"/>
      <c r="F19" s="84"/>
      <c r="G19" s="84"/>
      <c r="H19" s="84"/>
      <c r="I19" s="84"/>
      <c r="J19" s="93">
        <f>SUM(J20:J29)</f>
        <v>40.285641417999997</v>
      </c>
      <c r="K19" s="94">
        <v>3.4004460345799035E-2</v>
      </c>
      <c r="L19" s="94">
        <f>J19/'סכום נכסי הקרן'!$C$42</f>
        <v>1.5751556268777903E-3</v>
      </c>
      <c r="M19" s="141"/>
      <c r="N19" s="141"/>
      <c r="O19" s="141"/>
      <c r="P19" s="141"/>
      <c r="Q19" s="141"/>
    </row>
    <row r="20" spans="2:17">
      <c r="B20" s="89" t="s">
        <v>1419</v>
      </c>
      <c r="C20" s="86" t="s">
        <v>1428</v>
      </c>
      <c r="D20" s="86">
        <v>12</v>
      </c>
      <c r="E20" s="86" t="s">
        <v>318</v>
      </c>
      <c r="F20" s="86" t="s">
        <v>367</v>
      </c>
      <c r="G20" s="99" t="s">
        <v>169</v>
      </c>
      <c r="H20" s="100">
        <v>0</v>
      </c>
      <c r="I20" s="100">
        <v>0</v>
      </c>
      <c r="J20" s="96">
        <v>6.15662E-4</v>
      </c>
      <c r="K20" s="97">
        <v>5.2361159072057946E-7</v>
      </c>
      <c r="L20" s="97">
        <f>J20/'סכום נכסי הקרן'!$C$42</f>
        <v>2.4072186253475783E-8</v>
      </c>
      <c r="M20" s="141"/>
      <c r="N20" s="141"/>
      <c r="O20" s="141"/>
      <c r="P20" s="141"/>
      <c r="Q20" s="141"/>
    </row>
    <row r="21" spans="2:17">
      <c r="B21" s="89" t="s">
        <v>1421</v>
      </c>
      <c r="C21" s="86" t="s">
        <v>1429</v>
      </c>
      <c r="D21" s="86">
        <v>10</v>
      </c>
      <c r="E21" s="86" t="s">
        <v>318</v>
      </c>
      <c r="F21" s="86" t="s">
        <v>367</v>
      </c>
      <c r="G21" s="99" t="s">
        <v>169</v>
      </c>
      <c r="H21" s="100">
        <v>0</v>
      </c>
      <c r="I21" s="100">
        <v>0</v>
      </c>
      <c r="J21" s="96">
        <v>2.586510042</v>
      </c>
      <c r="K21" s="97">
        <v>2.1997892309520042E-3</v>
      </c>
      <c r="L21" s="97">
        <f>J21/'סכום נכסי הקרן'!$C$42</f>
        <v>1.0113171103220512E-4</v>
      </c>
      <c r="M21" s="141"/>
      <c r="N21" s="141"/>
      <c r="O21" s="141"/>
      <c r="P21" s="141"/>
      <c r="Q21" s="141"/>
    </row>
    <row r="22" spans="2:17">
      <c r="B22" s="89" t="s">
        <v>1421</v>
      </c>
      <c r="C22" s="86" t="s">
        <v>1430</v>
      </c>
      <c r="D22" s="86">
        <v>10</v>
      </c>
      <c r="E22" s="86" t="s">
        <v>318</v>
      </c>
      <c r="F22" s="86" t="s">
        <v>367</v>
      </c>
      <c r="G22" s="99" t="s">
        <v>171</v>
      </c>
      <c r="H22" s="100">
        <v>0</v>
      </c>
      <c r="I22" s="100">
        <v>0</v>
      </c>
      <c r="J22" s="96">
        <v>0.46546999999999999</v>
      </c>
      <c r="K22" s="97">
        <v>4.1288518529179925E-4</v>
      </c>
      <c r="L22" s="97">
        <f>J22/'סכום נכסי הקרן'!$C$42</f>
        <v>1.8199727342933901E-5</v>
      </c>
      <c r="M22" s="141"/>
      <c r="N22" s="152"/>
      <c r="O22" s="141"/>
      <c r="P22" s="141"/>
      <c r="Q22" s="141"/>
    </row>
    <row r="23" spans="2:17">
      <c r="B23" s="89" t="s">
        <v>1421</v>
      </c>
      <c r="C23" s="86" t="s">
        <v>1431</v>
      </c>
      <c r="D23" s="86">
        <v>10</v>
      </c>
      <c r="E23" s="86" t="s">
        <v>318</v>
      </c>
      <c r="F23" s="86" t="s">
        <v>367</v>
      </c>
      <c r="G23" s="99" t="s">
        <v>172</v>
      </c>
      <c r="H23" s="100">
        <v>0</v>
      </c>
      <c r="I23" s="100">
        <v>0</v>
      </c>
      <c r="J23" s="96">
        <v>8.5080000000000003E-2</v>
      </c>
      <c r="K23" s="97">
        <v>7.2359304518561967E-5</v>
      </c>
      <c r="L23" s="97">
        <f>J23/'סכום נכסי הקרן'!$C$42</f>
        <v>3.3266006452334552E-6</v>
      </c>
      <c r="M23" s="141"/>
      <c r="N23" s="141"/>
      <c r="O23" s="141"/>
      <c r="P23" s="141"/>
      <c r="Q23" s="141"/>
    </row>
    <row r="24" spans="2:17">
      <c r="B24" s="89" t="s">
        <v>1421</v>
      </c>
      <c r="C24" s="86" t="s">
        <v>1432</v>
      </c>
      <c r="D24" s="86">
        <v>10</v>
      </c>
      <c r="E24" s="86" t="s">
        <v>318</v>
      </c>
      <c r="F24" s="86" t="s">
        <v>367</v>
      </c>
      <c r="G24" s="99" t="s">
        <v>169</v>
      </c>
      <c r="H24" s="100">
        <v>0</v>
      </c>
      <c r="I24" s="100">
        <v>0</v>
      </c>
      <c r="J24" s="96">
        <v>28.303489958</v>
      </c>
      <c r="K24" s="97">
        <v>2.3795103846256483E-2</v>
      </c>
      <c r="L24" s="97">
        <f>J24/'סכום נכסי הקרן'!$C$42</f>
        <v>1.1066573572712907E-3</v>
      </c>
      <c r="M24" s="141"/>
      <c r="N24" s="141"/>
      <c r="O24" s="141"/>
      <c r="P24" s="141"/>
      <c r="Q24" s="141"/>
    </row>
    <row r="25" spans="2:17">
      <c r="B25" s="89" t="s">
        <v>1421</v>
      </c>
      <c r="C25" s="86" t="s">
        <v>1433</v>
      </c>
      <c r="D25" s="86">
        <v>10</v>
      </c>
      <c r="E25" s="86" t="s">
        <v>318</v>
      </c>
      <c r="F25" s="86" t="s">
        <v>367</v>
      </c>
      <c r="G25" s="99" t="s">
        <v>179</v>
      </c>
      <c r="H25" s="100">
        <v>0</v>
      </c>
      <c r="I25" s="100">
        <v>0</v>
      </c>
      <c r="J25" s="96">
        <v>3.3649900000000001</v>
      </c>
      <c r="K25" s="97">
        <v>2.8635761015626819E-3</v>
      </c>
      <c r="L25" s="97">
        <f>J25/'סכום נכסי הקרן'!$C$42</f>
        <v>1.3157002709454779E-4</v>
      </c>
      <c r="M25" s="141"/>
      <c r="N25" s="141"/>
      <c r="O25" s="141"/>
      <c r="P25" s="141"/>
      <c r="Q25" s="141"/>
    </row>
    <row r="26" spans="2:17">
      <c r="B26" s="89" t="s">
        <v>1421</v>
      </c>
      <c r="C26" s="86" t="s">
        <v>1434</v>
      </c>
      <c r="D26" s="86">
        <v>10</v>
      </c>
      <c r="E26" s="86" t="s">
        <v>318</v>
      </c>
      <c r="F26" s="86" t="s">
        <v>367</v>
      </c>
      <c r="G26" s="99" t="s">
        <v>178</v>
      </c>
      <c r="H26" s="100">
        <v>0</v>
      </c>
      <c r="I26" s="100">
        <v>0</v>
      </c>
      <c r="J26" s="96">
        <v>2.0452599999999999</v>
      </c>
      <c r="K26" s="97">
        <v>1.7394639299439826E-3</v>
      </c>
      <c r="L26" s="97">
        <f>J26/'סכום נכסי הקרן'!$C$42</f>
        <v>7.9969008411732214E-5</v>
      </c>
      <c r="M26" s="141"/>
      <c r="N26" s="141"/>
      <c r="O26" s="141"/>
      <c r="P26" s="141"/>
      <c r="Q26" s="141"/>
    </row>
    <row r="27" spans="2:17">
      <c r="B27" s="89" t="s">
        <v>1421</v>
      </c>
      <c r="C27" s="86" t="s">
        <v>1435</v>
      </c>
      <c r="D27" s="86">
        <v>10</v>
      </c>
      <c r="E27" s="86" t="s">
        <v>318</v>
      </c>
      <c r="F27" s="86" t="s">
        <v>367</v>
      </c>
      <c r="G27" s="99" t="s">
        <v>173</v>
      </c>
      <c r="H27" s="100">
        <v>0</v>
      </c>
      <c r="I27" s="100">
        <v>0</v>
      </c>
      <c r="J27" s="96">
        <v>3.4232300000000002</v>
      </c>
      <c r="K27" s="97">
        <v>2.9114074048786662E-3</v>
      </c>
      <c r="L27" s="97">
        <f>J27/'סכום נכסי הקרן'!$C$42</f>
        <v>1.3384719236932913E-4</v>
      </c>
      <c r="M27" s="141"/>
      <c r="N27" s="141"/>
      <c r="O27" s="141"/>
      <c r="P27" s="141"/>
      <c r="Q27" s="141"/>
    </row>
    <row r="28" spans="2:17">
      <c r="B28" s="89" t="s">
        <v>1424</v>
      </c>
      <c r="C28" s="86" t="s">
        <v>1436</v>
      </c>
      <c r="D28" s="86">
        <v>20</v>
      </c>
      <c r="E28" s="86" t="s">
        <v>318</v>
      </c>
      <c r="F28" s="86" t="s">
        <v>367</v>
      </c>
      <c r="G28" s="99" t="s">
        <v>169</v>
      </c>
      <c r="H28" s="100">
        <v>0</v>
      </c>
      <c r="I28" s="100">
        <v>0</v>
      </c>
      <c r="J28" s="96">
        <v>6.6108669999999994E-3</v>
      </c>
      <c r="K28" s="97">
        <v>5.6224463843995322E-6</v>
      </c>
      <c r="L28" s="97">
        <f>J28/'סכום נכסי הקרן'!$C$42</f>
        <v>2.584827741860902E-7</v>
      </c>
      <c r="M28" s="141"/>
      <c r="N28" s="141"/>
      <c r="O28" s="141"/>
      <c r="P28" s="141"/>
      <c r="Q28" s="141"/>
    </row>
    <row r="29" spans="2:17">
      <c r="B29" s="89" t="s">
        <v>1426</v>
      </c>
      <c r="C29" s="86" t="s">
        <v>1437</v>
      </c>
      <c r="D29" s="86">
        <v>11</v>
      </c>
      <c r="E29" s="86" t="s">
        <v>352</v>
      </c>
      <c r="F29" s="86" t="s">
        <v>367</v>
      </c>
      <c r="G29" s="99" t="s">
        <v>169</v>
      </c>
      <c r="H29" s="100">
        <v>0</v>
      </c>
      <c r="I29" s="100">
        <v>0</v>
      </c>
      <c r="J29" s="96">
        <v>4.3848890000000003E-3</v>
      </c>
      <c r="K29" s="97">
        <v>3.729284419735457E-6</v>
      </c>
      <c r="L29" s="97">
        <f>J29/'סכום נכסי הקרן'!$C$42</f>
        <v>1.7144775007848005E-7</v>
      </c>
      <c r="M29" s="141"/>
      <c r="N29" s="141"/>
      <c r="O29" s="141"/>
      <c r="P29" s="141"/>
      <c r="Q29" s="141"/>
    </row>
    <row r="30" spans="2:17">
      <c r="B30" s="85"/>
      <c r="C30" s="86"/>
      <c r="D30" s="86"/>
      <c r="E30" s="86"/>
      <c r="F30" s="86"/>
      <c r="G30" s="86"/>
      <c r="H30" s="86"/>
      <c r="I30" s="86"/>
      <c r="J30" s="86"/>
      <c r="K30" s="97"/>
      <c r="L30" s="86"/>
      <c r="M30" s="141"/>
      <c r="N30" s="141"/>
      <c r="O30" s="141"/>
      <c r="P30" s="141"/>
      <c r="Q30" s="141"/>
    </row>
    <row r="31" spans="2:17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41"/>
      <c r="N31" s="141"/>
      <c r="O31" s="141"/>
      <c r="P31" s="141"/>
      <c r="Q31" s="141"/>
    </row>
    <row r="32" spans="2:17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41"/>
      <c r="N32" s="141"/>
      <c r="O32" s="141"/>
      <c r="P32" s="141"/>
      <c r="Q32" s="141"/>
    </row>
    <row r="33" spans="2:12">
      <c r="B33" s="101" t="s">
        <v>254</v>
      </c>
      <c r="C33" s="103"/>
      <c r="D33" s="103"/>
      <c r="E33" s="103"/>
      <c r="F33" s="103"/>
      <c r="G33" s="103"/>
      <c r="H33" s="103"/>
      <c r="I33" s="103"/>
      <c r="J33" s="103"/>
      <c r="K33" s="103"/>
      <c r="L33" s="103"/>
    </row>
    <row r="34" spans="2:12">
      <c r="B34" s="118"/>
      <c r="C34" s="103"/>
      <c r="D34" s="103"/>
      <c r="E34" s="103"/>
      <c r="F34" s="103"/>
      <c r="G34" s="103"/>
      <c r="H34" s="103"/>
      <c r="I34" s="103"/>
      <c r="J34" s="103"/>
      <c r="K34" s="103"/>
      <c r="L34" s="103"/>
    </row>
    <row r="35" spans="2:12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</row>
    <row r="36" spans="2:12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</row>
    <row r="37" spans="2:12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</row>
    <row r="38" spans="2:12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</row>
    <row r="39" spans="2:12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</row>
    <row r="40" spans="2:12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</row>
    <row r="41" spans="2:12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</row>
    <row r="42" spans="2:12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</row>
    <row r="43" spans="2:12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</row>
    <row r="44" spans="2:12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</row>
    <row r="45" spans="2:12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</row>
    <row r="46" spans="2:12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</row>
    <row r="47" spans="2:12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</row>
    <row r="48" spans="2:12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</row>
    <row r="49" spans="2:12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</row>
    <row r="50" spans="2:12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</row>
    <row r="51" spans="2:12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</row>
    <row r="52" spans="2:12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</row>
    <row r="53" spans="2:12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</row>
    <row r="54" spans="2:12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</row>
    <row r="55" spans="2:12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</row>
    <row r="56" spans="2:12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</row>
    <row r="57" spans="2:12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</row>
    <row r="58" spans="2:12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</row>
    <row r="59" spans="2:12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</row>
    <row r="60" spans="2:12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</row>
    <row r="61" spans="2:12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</row>
    <row r="62" spans="2:12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</row>
    <row r="63" spans="2:12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</row>
    <row r="64" spans="2:12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</row>
    <row r="65" spans="2:12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</row>
    <row r="66" spans="2:12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</row>
    <row r="67" spans="2:12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</row>
    <row r="68" spans="2:12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</row>
    <row r="69" spans="2:12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</row>
    <row r="70" spans="2:12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</row>
    <row r="71" spans="2:12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</row>
    <row r="72" spans="2:12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</row>
    <row r="73" spans="2:12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</row>
    <row r="74" spans="2:12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</row>
    <row r="75" spans="2:12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</row>
    <row r="76" spans="2:12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</row>
    <row r="77" spans="2:12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</row>
    <row r="78" spans="2:12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</row>
    <row r="79" spans="2:12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</row>
    <row r="80" spans="2:12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</row>
    <row r="81" spans="2:12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</row>
    <row r="82" spans="2:12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</row>
    <row r="83" spans="2:12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</row>
    <row r="84" spans="2:12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</row>
    <row r="85" spans="2:12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</row>
    <row r="86" spans="2:12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</row>
    <row r="87" spans="2:12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</row>
    <row r="88" spans="2:12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</row>
    <row r="89" spans="2:12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</row>
    <row r="90" spans="2:12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</row>
    <row r="91" spans="2:12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</row>
    <row r="92" spans="2:12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</row>
    <row r="93" spans="2:12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</row>
    <row r="94" spans="2:12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</row>
    <row r="95" spans="2:12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</row>
    <row r="96" spans="2:12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</row>
    <row r="97" spans="2:12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</row>
    <row r="98" spans="2:12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</row>
    <row r="99" spans="2:12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</row>
    <row r="100" spans="2:12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</row>
    <row r="101" spans="2:12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</row>
    <row r="102" spans="2:12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</row>
    <row r="103" spans="2:12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</row>
    <row r="104" spans="2:12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</row>
    <row r="105" spans="2:12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</row>
    <row r="106" spans="2:12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</row>
    <row r="107" spans="2:12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</row>
    <row r="108" spans="2:12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</row>
    <row r="109" spans="2:12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</row>
    <row r="110" spans="2:12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</row>
    <row r="111" spans="2:12">
      <c r="B111" s="103"/>
      <c r="C111" s="103"/>
      <c r="D111" s="103"/>
      <c r="E111" s="103"/>
      <c r="F111" s="103"/>
      <c r="G111" s="103"/>
      <c r="H111" s="103"/>
      <c r="I111" s="103"/>
      <c r="J111" s="103"/>
      <c r="K111" s="103"/>
      <c r="L111" s="103"/>
    </row>
    <row r="112" spans="2:12">
      <c r="B112" s="103"/>
      <c r="C112" s="103"/>
      <c r="D112" s="103"/>
      <c r="E112" s="103"/>
      <c r="F112" s="103"/>
      <c r="G112" s="103"/>
      <c r="H112" s="103"/>
      <c r="I112" s="103"/>
      <c r="J112" s="103"/>
      <c r="K112" s="103"/>
      <c r="L112" s="103"/>
    </row>
    <row r="113" spans="2:12">
      <c r="B113" s="103"/>
      <c r="C113" s="103"/>
      <c r="D113" s="103"/>
      <c r="E113" s="103"/>
      <c r="F113" s="103"/>
      <c r="G113" s="103"/>
      <c r="H113" s="103"/>
      <c r="I113" s="103"/>
      <c r="J113" s="103"/>
      <c r="K113" s="103"/>
      <c r="L113" s="103"/>
    </row>
    <row r="114" spans="2:12">
      <c r="B114" s="103"/>
      <c r="C114" s="103"/>
      <c r="D114" s="103"/>
      <c r="E114" s="103"/>
      <c r="F114" s="103"/>
      <c r="G114" s="103"/>
      <c r="H114" s="103"/>
      <c r="I114" s="103"/>
      <c r="J114" s="103"/>
      <c r="K114" s="103"/>
      <c r="L114" s="103"/>
    </row>
    <row r="115" spans="2:12">
      <c r="B115" s="103"/>
      <c r="C115" s="103"/>
      <c r="D115" s="103"/>
      <c r="E115" s="103"/>
      <c r="F115" s="103"/>
      <c r="G115" s="103"/>
      <c r="H115" s="103"/>
      <c r="I115" s="103"/>
      <c r="J115" s="103"/>
      <c r="K115" s="103"/>
      <c r="L115" s="103"/>
    </row>
    <row r="116" spans="2:12">
      <c r="B116" s="103"/>
      <c r="C116" s="103"/>
      <c r="D116" s="103"/>
      <c r="E116" s="103"/>
      <c r="F116" s="103"/>
      <c r="G116" s="103"/>
      <c r="H116" s="103"/>
      <c r="I116" s="103"/>
      <c r="J116" s="103"/>
      <c r="K116" s="103"/>
      <c r="L116" s="103"/>
    </row>
    <row r="117" spans="2:12">
      <c r="B117" s="103"/>
      <c r="C117" s="103"/>
      <c r="D117" s="103"/>
      <c r="E117" s="103"/>
      <c r="F117" s="103"/>
      <c r="G117" s="103"/>
      <c r="H117" s="103"/>
      <c r="I117" s="103"/>
      <c r="J117" s="103"/>
      <c r="K117" s="103"/>
      <c r="L117" s="103"/>
    </row>
    <row r="118" spans="2:12">
      <c r="B118" s="103"/>
      <c r="C118" s="103"/>
      <c r="D118" s="103"/>
      <c r="E118" s="103"/>
      <c r="F118" s="103"/>
      <c r="G118" s="103"/>
      <c r="H118" s="103"/>
      <c r="I118" s="103"/>
      <c r="J118" s="103"/>
      <c r="K118" s="103"/>
      <c r="L118" s="103"/>
    </row>
    <row r="119" spans="2:12">
      <c r="B119" s="103"/>
      <c r="C119" s="103"/>
      <c r="D119" s="103"/>
      <c r="E119" s="103"/>
      <c r="F119" s="103"/>
      <c r="G119" s="103"/>
      <c r="H119" s="103"/>
      <c r="I119" s="103"/>
      <c r="J119" s="103"/>
      <c r="K119" s="103"/>
      <c r="L119" s="103"/>
    </row>
    <row r="120" spans="2:12">
      <c r="B120" s="103"/>
      <c r="C120" s="103"/>
      <c r="D120" s="103"/>
      <c r="E120" s="103"/>
      <c r="F120" s="103"/>
      <c r="G120" s="103"/>
      <c r="H120" s="103"/>
      <c r="I120" s="103"/>
      <c r="J120" s="103"/>
      <c r="K120" s="103"/>
      <c r="L120" s="103"/>
    </row>
    <row r="121" spans="2:12">
      <c r="B121" s="103"/>
      <c r="C121" s="103"/>
      <c r="D121" s="103"/>
      <c r="E121" s="103"/>
      <c r="F121" s="103"/>
      <c r="G121" s="103"/>
      <c r="H121" s="103"/>
      <c r="I121" s="103"/>
      <c r="J121" s="103"/>
      <c r="K121" s="103"/>
      <c r="L121" s="103"/>
    </row>
    <row r="122" spans="2:12">
      <c r="B122" s="103"/>
      <c r="C122" s="103"/>
      <c r="D122" s="103"/>
      <c r="E122" s="103"/>
      <c r="F122" s="103"/>
      <c r="G122" s="103"/>
      <c r="H122" s="103"/>
      <c r="I122" s="103"/>
      <c r="J122" s="103"/>
      <c r="K122" s="103"/>
      <c r="L122" s="103"/>
    </row>
    <row r="123" spans="2:12">
      <c r="B123" s="103"/>
      <c r="C123" s="103"/>
      <c r="D123" s="103"/>
      <c r="E123" s="103"/>
      <c r="F123" s="103"/>
      <c r="G123" s="103"/>
      <c r="H123" s="103"/>
      <c r="I123" s="103"/>
      <c r="J123" s="103"/>
      <c r="K123" s="103"/>
      <c r="L123" s="103"/>
    </row>
    <row r="124" spans="2:12">
      <c r="B124" s="103"/>
      <c r="C124" s="103"/>
      <c r="D124" s="103"/>
      <c r="E124" s="103"/>
      <c r="F124" s="103"/>
      <c r="G124" s="103"/>
      <c r="H124" s="103"/>
      <c r="I124" s="103"/>
      <c r="J124" s="103"/>
      <c r="K124" s="103"/>
      <c r="L124" s="103"/>
    </row>
    <row r="125" spans="2:12">
      <c r="B125" s="103"/>
      <c r="C125" s="103"/>
      <c r="D125" s="103"/>
      <c r="E125" s="103"/>
      <c r="F125" s="103"/>
      <c r="G125" s="103"/>
      <c r="H125" s="103"/>
      <c r="I125" s="103"/>
      <c r="J125" s="103"/>
      <c r="K125" s="103"/>
      <c r="L125" s="103"/>
    </row>
    <row r="126" spans="2:12">
      <c r="B126" s="103"/>
      <c r="C126" s="103"/>
      <c r="D126" s="103"/>
      <c r="E126" s="103"/>
      <c r="F126" s="103"/>
      <c r="G126" s="103"/>
      <c r="H126" s="103"/>
      <c r="I126" s="103"/>
      <c r="J126" s="103"/>
      <c r="K126" s="103"/>
      <c r="L126" s="103"/>
    </row>
    <row r="127" spans="2:12">
      <c r="B127" s="103"/>
      <c r="C127" s="103"/>
      <c r="D127" s="103"/>
      <c r="E127" s="103"/>
      <c r="F127" s="103"/>
      <c r="G127" s="103"/>
      <c r="H127" s="103"/>
      <c r="I127" s="103"/>
      <c r="J127" s="103"/>
      <c r="K127" s="103"/>
      <c r="L127" s="103"/>
    </row>
    <row r="128" spans="2:12">
      <c r="B128" s="103"/>
      <c r="C128" s="103"/>
      <c r="D128" s="103"/>
      <c r="E128" s="103"/>
      <c r="F128" s="103"/>
      <c r="G128" s="103"/>
      <c r="H128" s="103"/>
      <c r="I128" s="103"/>
      <c r="J128" s="103"/>
      <c r="K128" s="103"/>
      <c r="L128" s="103"/>
    </row>
    <row r="129" spans="2:12">
      <c r="B129" s="103"/>
      <c r="C129" s="103"/>
      <c r="D129" s="103"/>
      <c r="E129" s="103"/>
      <c r="F129" s="103"/>
      <c r="G129" s="103"/>
      <c r="H129" s="103"/>
      <c r="I129" s="103"/>
      <c r="J129" s="103"/>
      <c r="K129" s="103"/>
      <c r="L129" s="103"/>
    </row>
    <row r="130" spans="2:12">
      <c r="D130" s="1"/>
    </row>
    <row r="131" spans="2:12">
      <c r="D131" s="1"/>
    </row>
    <row r="132" spans="2:12">
      <c r="D132" s="1"/>
    </row>
    <row r="133" spans="2:12">
      <c r="D133" s="1"/>
    </row>
    <row r="134" spans="2:12">
      <c r="D134" s="1"/>
    </row>
    <row r="135" spans="2:12">
      <c r="D135" s="1"/>
    </row>
    <row r="136" spans="2:12">
      <c r="D136" s="1"/>
    </row>
    <row r="137" spans="2:12">
      <c r="D137" s="1"/>
    </row>
    <row r="138" spans="2:12">
      <c r="D138" s="1"/>
    </row>
    <row r="139" spans="2:12">
      <c r="D139" s="1"/>
    </row>
    <row r="140" spans="2:12">
      <c r="D140" s="1"/>
    </row>
    <row r="141" spans="2:12">
      <c r="D141" s="1"/>
    </row>
    <row r="142" spans="2:12">
      <c r="D142" s="1"/>
    </row>
    <row r="143" spans="2:12">
      <c r="D143" s="1"/>
    </row>
    <row r="144" spans="2:12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D514" s="1"/>
    </row>
    <row r="515" spans="4:5">
      <c r="D515" s="1"/>
    </row>
    <row r="516" spans="4:5">
      <c r="D516" s="1"/>
    </row>
    <row r="517" spans="4:5">
      <c r="E517" s="2"/>
    </row>
  </sheetData>
  <sheetProtection sheet="1" objects="1" scenarios="1"/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B1:R4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6.2851562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7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8" t="s">
        <v>185</v>
      </c>
      <c r="C1" s="80" t="s" vm="1">
        <v>255</v>
      </c>
    </row>
    <row r="2" spans="2:18">
      <c r="B2" s="58" t="s">
        <v>184</v>
      </c>
      <c r="C2" s="80" t="s">
        <v>256</v>
      </c>
    </row>
    <row r="3" spans="2:18">
      <c r="B3" s="58" t="s">
        <v>186</v>
      </c>
      <c r="C3" s="80" t="s">
        <v>257</v>
      </c>
    </row>
    <row r="4" spans="2:18">
      <c r="B4" s="58" t="s">
        <v>187</v>
      </c>
      <c r="C4" s="80">
        <v>9455</v>
      </c>
    </row>
    <row r="6" spans="2:18" ht="26.25" customHeight="1">
      <c r="B6" s="167" t="s">
        <v>226</v>
      </c>
      <c r="C6" s="168"/>
      <c r="D6" s="168"/>
      <c r="E6" s="168"/>
      <c r="F6" s="168"/>
      <c r="G6" s="168"/>
      <c r="H6" s="168"/>
      <c r="I6" s="168"/>
      <c r="J6" s="168"/>
      <c r="K6" s="168"/>
      <c r="L6" s="168"/>
      <c r="M6" s="168"/>
      <c r="N6" s="168"/>
      <c r="O6" s="168"/>
      <c r="P6" s="169"/>
    </row>
    <row r="7" spans="2:18" s="3" customFormat="1" ht="78.75">
      <c r="B7" s="23" t="s">
        <v>123</v>
      </c>
      <c r="C7" s="31" t="s">
        <v>45</v>
      </c>
      <c r="D7" s="31" t="s">
        <v>67</v>
      </c>
      <c r="E7" s="31" t="s">
        <v>15</v>
      </c>
      <c r="F7" s="31" t="s">
        <v>68</v>
      </c>
      <c r="G7" s="31" t="s">
        <v>108</v>
      </c>
      <c r="H7" s="31" t="s">
        <v>18</v>
      </c>
      <c r="I7" s="31" t="s">
        <v>107</v>
      </c>
      <c r="J7" s="31" t="s">
        <v>17</v>
      </c>
      <c r="K7" s="31" t="s">
        <v>223</v>
      </c>
      <c r="L7" s="31" t="s">
        <v>239</v>
      </c>
      <c r="M7" s="31" t="s">
        <v>224</v>
      </c>
      <c r="N7" s="31" t="s">
        <v>61</v>
      </c>
      <c r="O7" s="31" t="s">
        <v>188</v>
      </c>
      <c r="P7" s="32" t="s">
        <v>190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246</v>
      </c>
      <c r="M8" s="33" t="s">
        <v>242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0" t="s">
        <v>13</v>
      </c>
      <c r="P9" s="21" t="s">
        <v>14</v>
      </c>
      <c r="Q9" s="5"/>
    </row>
    <row r="10" spans="2:18" s="4" customFormat="1" ht="18" customHeight="1">
      <c r="B10" s="103"/>
      <c r="C10" s="103"/>
      <c r="D10" s="103"/>
      <c r="E10" s="103"/>
      <c r="F10" s="103"/>
      <c r="G10" s="103"/>
      <c r="H10" s="103"/>
      <c r="I10" s="103"/>
      <c r="J10" s="103"/>
      <c r="K10" s="103"/>
      <c r="L10" s="103"/>
      <c r="M10" s="103"/>
      <c r="N10" s="103"/>
      <c r="O10" s="103"/>
      <c r="P10" s="103"/>
      <c r="Q10" s="5"/>
    </row>
    <row r="11" spans="2:18" ht="20.25" customHeight="1">
      <c r="B11" s="101" t="s">
        <v>254</v>
      </c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/>
    </row>
    <row r="12" spans="2:18">
      <c r="B12" s="101" t="s">
        <v>119</v>
      </c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/>
    </row>
    <row r="13" spans="2:18">
      <c r="B13" s="101" t="s">
        <v>245</v>
      </c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</row>
    <row r="14" spans="2:18">
      <c r="B14" s="103"/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P14" s="103"/>
    </row>
    <row r="15" spans="2:18"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  <c r="P15" s="103"/>
    </row>
    <row r="16" spans="2:18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P16" s="103"/>
    </row>
    <row r="17" spans="2:16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  <c r="P17" s="103"/>
    </row>
    <row r="18" spans="2:16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  <c r="P18" s="103"/>
    </row>
    <row r="19" spans="2:16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  <c r="P19" s="103"/>
    </row>
    <row r="20" spans="2:16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  <c r="P20" s="103"/>
    </row>
    <row r="21" spans="2:16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P21" s="103"/>
    </row>
    <row r="22" spans="2:16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</row>
    <row r="23" spans="2:16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</row>
    <row r="24" spans="2:16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</row>
    <row r="25" spans="2:16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</row>
    <row r="26" spans="2:16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</row>
    <row r="27" spans="2:16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</row>
    <row r="28" spans="2:16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</row>
    <row r="29" spans="2:16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</row>
    <row r="30" spans="2:16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</row>
    <row r="31" spans="2:16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  <c r="P31" s="103"/>
    </row>
    <row r="32" spans="2:16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  <c r="P32" s="103"/>
    </row>
    <row r="33" spans="2:16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</row>
    <row r="34" spans="2:16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  <c r="P34" s="103"/>
    </row>
    <row r="35" spans="2:16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03"/>
    </row>
    <row r="36" spans="2:16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3"/>
    </row>
    <row r="37" spans="2:16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</row>
    <row r="38" spans="2:16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</row>
    <row r="39" spans="2:16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</row>
    <row r="40" spans="2:16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</row>
    <row r="41" spans="2:16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</row>
    <row r="42" spans="2:16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</row>
    <row r="43" spans="2:16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</row>
    <row r="44" spans="2:16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</row>
    <row r="45" spans="2:16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  <c r="P45" s="103"/>
    </row>
    <row r="46" spans="2:16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  <c r="P46" s="103"/>
    </row>
    <row r="47" spans="2:16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</row>
    <row r="48" spans="2:16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</row>
    <row r="49" spans="2:16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</row>
    <row r="50" spans="2:16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  <c r="P50" s="103"/>
    </row>
    <row r="51" spans="2:16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  <c r="P51" s="103"/>
    </row>
    <row r="52" spans="2:16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</row>
    <row r="53" spans="2:16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  <c r="P53" s="103"/>
    </row>
    <row r="54" spans="2:16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3"/>
    </row>
    <row r="55" spans="2:16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</row>
    <row r="56" spans="2:16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</row>
    <row r="57" spans="2:16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</row>
    <row r="58" spans="2:16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</row>
    <row r="59" spans="2:16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</row>
    <row r="60" spans="2:16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  <c r="P60" s="103"/>
    </row>
    <row r="61" spans="2:16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  <c r="P61" s="103"/>
    </row>
    <row r="62" spans="2:16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  <c r="P62" s="103"/>
    </row>
    <row r="63" spans="2:16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  <c r="P63" s="103"/>
    </row>
    <row r="64" spans="2:16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  <c r="P64" s="103"/>
    </row>
    <row r="65" spans="2:16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  <c r="P65" s="103"/>
    </row>
    <row r="66" spans="2:16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  <c r="P66" s="103"/>
    </row>
    <row r="67" spans="2:16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  <c r="P67" s="103"/>
    </row>
    <row r="68" spans="2:16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  <c r="P68" s="103"/>
    </row>
    <row r="69" spans="2:16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  <c r="P69" s="103"/>
    </row>
    <row r="70" spans="2:16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  <c r="P70" s="103"/>
    </row>
    <row r="71" spans="2:16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  <c r="P71" s="103"/>
    </row>
    <row r="72" spans="2:16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  <c r="P72" s="103"/>
    </row>
    <row r="73" spans="2:16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</row>
    <row r="74" spans="2:16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  <c r="P74" s="103"/>
    </row>
    <row r="75" spans="2:16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  <c r="P75" s="103"/>
    </row>
    <row r="76" spans="2:16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  <c r="P76" s="103"/>
    </row>
    <row r="77" spans="2:16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  <c r="P77" s="103"/>
    </row>
    <row r="78" spans="2:16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  <c r="P78" s="103"/>
    </row>
    <row r="79" spans="2:16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  <c r="P79" s="103"/>
    </row>
    <row r="80" spans="2:16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  <c r="P80" s="103"/>
    </row>
    <row r="81" spans="2:16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  <c r="P81" s="103"/>
    </row>
    <row r="82" spans="2:16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  <c r="P82" s="103"/>
    </row>
    <row r="83" spans="2:16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  <c r="P83" s="103"/>
    </row>
    <row r="84" spans="2:16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  <c r="P84" s="103"/>
    </row>
    <row r="85" spans="2:16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  <c r="P85" s="103"/>
    </row>
    <row r="86" spans="2:16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  <c r="P86" s="103"/>
    </row>
    <row r="87" spans="2:16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  <c r="P87" s="103"/>
    </row>
    <row r="88" spans="2:16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103"/>
    </row>
    <row r="89" spans="2:16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  <c r="P89" s="103"/>
    </row>
    <row r="90" spans="2:16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  <c r="P90" s="103"/>
    </row>
    <row r="91" spans="2:16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  <c r="P91" s="103"/>
    </row>
    <row r="92" spans="2:16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  <c r="P92" s="103"/>
    </row>
    <row r="93" spans="2:16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  <c r="P93" s="103"/>
    </row>
    <row r="94" spans="2:16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  <c r="P94" s="103"/>
    </row>
    <row r="95" spans="2:16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  <c r="P95" s="103"/>
    </row>
    <row r="96" spans="2:16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  <c r="P96" s="103"/>
    </row>
    <row r="97" spans="2:16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  <c r="P97" s="103"/>
    </row>
    <row r="98" spans="2:16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  <c r="P98" s="103"/>
    </row>
    <row r="99" spans="2:16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  <c r="P99" s="103"/>
    </row>
    <row r="100" spans="2:16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  <c r="P100" s="103"/>
    </row>
    <row r="101" spans="2:16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  <c r="P101" s="103"/>
    </row>
    <row r="102" spans="2:16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  <c r="P102" s="103"/>
    </row>
    <row r="103" spans="2:16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  <c r="P103" s="103"/>
    </row>
    <row r="104" spans="2:16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  <c r="P104" s="103"/>
    </row>
    <row r="105" spans="2:16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  <c r="P105" s="103"/>
    </row>
    <row r="106" spans="2:16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  <c r="P106" s="103"/>
    </row>
    <row r="107" spans="2:16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  <c r="P107" s="103"/>
    </row>
    <row r="108" spans="2:16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  <c r="P108" s="103"/>
    </row>
    <row r="109" spans="2:16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  <c r="P109" s="103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5"/>
      <c r="D397" s="1"/>
    </row>
    <row r="398" spans="2:4">
      <c r="B398" s="45"/>
      <c r="D398" s="1"/>
    </row>
    <row r="399" spans="2:4">
      <c r="B399" s="3"/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</sheetData>
  <sheetProtection sheet="1" objects="1" scenarios="1"/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B1:W4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6.2851562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7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8" t="s">
        <v>185</v>
      </c>
      <c r="C1" s="80" t="s" vm="1">
        <v>255</v>
      </c>
    </row>
    <row r="2" spans="2:18">
      <c r="B2" s="58" t="s">
        <v>184</v>
      </c>
      <c r="C2" s="80" t="s">
        <v>256</v>
      </c>
    </row>
    <row r="3" spans="2:18">
      <c r="B3" s="58" t="s">
        <v>186</v>
      </c>
      <c r="C3" s="80" t="s">
        <v>257</v>
      </c>
    </row>
    <row r="4" spans="2:18">
      <c r="B4" s="58" t="s">
        <v>187</v>
      </c>
      <c r="C4" s="80">
        <v>9455</v>
      </c>
    </row>
    <row r="6" spans="2:18" ht="26.25" customHeight="1">
      <c r="B6" s="167" t="s">
        <v>228</v>
      </c>
      <c r="C6" s="168"/>
      <c r="D6" s="168"/>
      <c r="E6" s="168"/>
      <c r="F6" s="168"/>
      <c r="G6" s="168"/>
      <c r="H6" s="168"/>
      <c r="I6" s="168"/>
      <c r="J6" s="168"/>
      <c r="K6" s="168"/>
      <c r="L6" s="168"/>
      <c r="M6" s="168"/>
      <c r="N6" s="168"/>
      <c r="O6" s="168"/>
      <c r="P6" s="169"/>
    </row>
    <row r="7" spans="2:18" s="3" customFormat="1" ht="78.75">
      <c r="B7" s="23" t="s">
        <v>123</v>
      </c>
      <c r="C7" s="31" t="s">
        <v>45</v>
      </c>
      <c r="D7" s="31" t="s">
        <v>67</v>
      </c>
      <c r="E7" s="31" t="s">
        <v>15</v>
      </c>
      <c r="F7" s="31" t="s">
        <v>68</v>
      </c>
      <c r="G7" s="31" t="s">
        <v>108</v>
      </c>
      <c r="H7" s="31" t="s">
        <v>18</v>
      </c>
      <c r="I7" s="31" t="s">
        <v>107</v>
      </c>
      <c r="J7" s="31" t="s">
        <v>17</v>
      </c>
      <c r="K7" s="31" t="s">
        <v>223</v>
      </c>
      <c r="L7" s="31" t="s">
        <v>239</v>
      </c>
      <c r="M7" s="31" t="s">
        <v>224</v>
      </c>
      <c r="N7" s="31" t="s">
        <v>61</v>
      </c>
      <c r="O7" s="31" t="s">
        <v>188</v>
      </c>
      <c r="P7" s="32" t="s">
        <v>190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246</v>
      </c>
      <c r="M8" s="33" t="s">
        <v>242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0" t="s">
        <v>13</v>
      </c>
      <c r="P9" s="21" t="s">
        <v>14</v>
      </c>
      <c r="Q9" s="5"/>
    </row>
    <row r="10" spans="2:18" s="4" customFormat="1" ht="18" customHeight="1">
      <c r="B10" s="103"/>
      <c r="C10" s="103"/>
      <c r="D10" s="103"/>
      <c r="E10" s="103"/>
      <c r="F10" s="103"/>
      <c r="G10" s="103"/>
      <c r="H10" s="103"/>
      <c r="I10" s="103"/>
      <c r="J10" s="103"/>
      <c r="K10" s="103"/>
      <c r="L10" s="103"/>
      <c r="M10" s="103"/>
      <c r="N10" s="103"/>
      <c r="O10" s="103"/>
      <c r="P10" s="103"/>
      <c r="Q10" s="5"/>
    </row>
    <row r="11" spans="2:18" ht="20.25" customHeight="1">
      <c r="B11" s="101" t="s">
        <v>254</v>
      </c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/>
    </row>
    <row r="12" spans="2:18">
      <c r="B12" s="101" t="s">
        <v>119</v>
      </c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/>
    </row>
    <row r="13" spans="2:18">
      <c r="B13" s="101" t="s">
        <v>245</v>
      </c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</row>
    <row r="14" spans="2:18">
      <c r="B14" s="103"/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P14" s="103"/>
    </row>
    <row r="15" spans="2:18"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  <c r="P15" s="103"/>
    </row>
    <row r="16" spans="2:18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P16" s="103"/>
    </row>
    <row r="17" spans="2:23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  <c r="P17" s="103"/>
    </row>
    <row r="18" spans="2:23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  <c r="P18" s="103"/>
    </row>
    <row r="19" spans="2:23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  <c r="P19" s="103"/>
    </row>
    <row r="20" spans="2:23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  <c r="P20" s="103"/>
    </row>
    <row r="21" spans="2:23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P21" s="103"/>
    </row>
    <row r="22" spans="2:23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</row>
    <row r="23" spans="2:23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</row>
    <row r="24" spans="2:23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</row>
    <row r="25" spans="2:23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</row>
    <row r="26" spans="2:23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</row>
    <row r="27" spans="2:23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</row>
    <row r="28" spans="2:23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</row>
    <row r="29" spans="2:23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</row>
    <row r="30" spans="2:23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</row>
    <row r="31" spans="2:23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  <c r="P31" s="103"/>
      <c r="Q31" s="2"/>
      <c r="R31" s="2"/>
      <c r="S31" s="2"/>
      <c r="T31" s="2"/>
      <c r="U31" s="2"/>
      <c r="V31" s="2"/>
      <c r="W31" s="2"/>
    </row>
    <row r="32" spans="2:23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  <c r="P32" s="103"/>
      <c r="Q32" s="2"/>
      <c r="R32" s="2"/>
      <c r="S32" s="2"/>
      <c r="T32" s="2"/>
      <c r="U32" s="2"/>
      <c r="V32" s="2"/>
      <c r="W32" s="2"/>
    </row>
    <row r="33" spans="2:23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  <c r="Q33" s="2"/>
      <c r="R33" s="2"/>
      <c r="S33" s="2"/>
      <c r="T33" s="2"/>
      <c r="U33" s="2"/>
      <c r="V33" s="2"/>
      <c r="W33" s="2"/>
    </row>
    <row r="34" spans="2:23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  <c r="P34" s="103"/>
      <c r="Q34" s="2"/>
      <c r="R34" s="2"/>
      <c r="S34" s="2"/>
      <c r="T34" s="2"/>
      <c r="U34" s="2"/>
      <c r="V34" s="2"/>
      <c r="W34" s="2"/>
    </row>
    <row r="35" spans="2:23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03"/>
      <c r="Q35" s="2"/>
      <c r="R35" s="2"/>
      <c r="S35" s="2"/>
      <c r="T35" s="2"/>
      <c r="U35" s="2"/>
      <c r="V35" s="2"/>
      <c r="W35" s="2"/>
    </row>
    <row r="36" spans="2:23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3"/>
      <c r="Q36" s="2"/>
      <c r="R36" s="2"/>
      <c r="S36" s="2"/>
      <c r="T36" s="2"/>
      <c r="U36" s="2"/>
      <c r="V36" s="2"/>
      <c r="W36" s="2"/>
    </row>
    <row r="37" spans="2:23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  <c r="Q37" s="2"/>
      <c r="R37" s="2"/>
      <c r="S37" s="2"/>
      <c r="T37" s="2"/>
      <c r="U37" s="2"/>
      <c r="V37" s="2"/>
      <c r="W37" s="2"/>
    </row>
    <row r="38" spans="2:23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  <c r="Q38" s="2"/>
      <c r="R38" s="2"/>
      <c r="S38" s="2"/>
      <c r="T38" s="2"/>
      <c r="U38" s="2"/>
      <c r="V38" s="2"/>
      <c r="W38" s="2"/>
    </row>
    <row r="39" spans="2:23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2"/>
      <c r="R39" s="2"/>
      <c r="S39" s="2"/>
      <c r="T39" s="2"/>
      <c r="U39" s="2"/>
      <c r="V39" s="2"/>
      <c r="W39" s="2"/>
    </row>
    <row r="40" spans="2:23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  <c r="Q40" s="2"/>
      <c r="R40" s="2"/>
      <c r="S40" s="2"/>
      <c r="T40" s="2"/>
      <c r="U40" s="2"/>
      <c r="V40" s="2"/>
      <c r="W40" s="2"/>
    </row>
    <row r="41" spans="2:23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  <c r="Q41" s="2"/>
      <c r="R41" s="2"/>
      <c r="S41" s="2"/>
      <c r="T41" s="2"/>
      <c r="U41" s="2"/>
      <c r="V41" s="2"/>
      <c r="W41" s="2"/>
    </row>
    <row r="42" spans="2:23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  <c r="Q42" s="2"/>
      <c r="R42" s="2"/>
      <c r="S42" s="2"/>
      <c r="T42" s="2"/>
      <c r="U42" s="2"/>
      <c r="V42" s="2"/>
      <c r="W42" s="2"/>
    </row>
    <row r="43" spans="2:23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</row>
    <row r="44" spans="2:23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</row>
    <row r="45" spans="2:23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  <c r="P45" s="103"/>
    </row>
    <row r="46" spans="2:23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  <c r="P46" s="103"/>
    </row>
    <row r="47" spans="2:23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</row>
    <row r="48" spans="2:23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</row>
    <row r="49" spans="2:16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</row>
    <row r="50" spans="2:16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  <c r="P50" s="103"/>
    </row>
    <row r="51" spans="2:16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  <c r="P51" s="103"/>
    </row>
    <row r="52" spans="2:16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</row>
    <row r="53" spans="2:16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  <c r="P53" s="103"/>
    </row>
    <row r="54" spans="2:16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3"/>
    </row>
    <row r="55" spans="2:16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</row>
    <row r="56" spans="2:16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</row>
    <row r="57" spans="2:16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</row>
    <row r="58" spans="2:16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</row>
    <row r="59" spans="2:16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</row>
    <row r="60" spans="2:16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  <c r="P60" s="103"/>
    </row>
    <row r="61" spans="2:16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  <c r="P61" s="103"/>
    </row>
    <row r="62" spans="2:16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  <c r="P62" s="103"/>
    </row>
    <row r="63" spans="2:16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  <c r="P63" s="103"/>
    </row>
    <row r="64" spans="2:16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  <c r="P64" s="103"/>
    </row>
    <row r="65" spans="2:16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  <c r="P65" s="103"/>
    </row>
    <row r="66" spans="2:16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  <c r="P66" s="103"/>
    </row>
    <row r="67" spans="2:16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  <c r="P67" s="103"/>
    </row>
    <row r="68" spans="2:16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  <c r="P68" s="103"/>
    </row>
    <row r="69" spans="2:16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  <c r="P69" s="103"/>
    </row>
    <row r="70" spans="2:16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  <c r="P70" s="103"/>
    </row>
    <row r="71" spans="2:16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  <c r="P71" s="103"/>
    </row>
    <row r="72" spans="2:16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  <c r="P72" s="103"/>
    </row>
    <row r="73" spans="2:16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</row>
    <row r="74" spans="2:16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  <c r="P74" s="103"/>
    </row>
    <row r="75" spans="2:16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  <c r="P75" s="103"/>
    </row>
    <row r="76" spans="2:16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  <c r="P76" s="103"/>
    </row>
    <row r="77" spans="2:16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  <c r="P77" s="103"/>
    </row>
    <row r="78" spans="2:16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  <c r="P78" s="103"/>
    </row>
    <row r="79" spans="2:16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  <c r="P79" s="103"/>
    </row>
    <row r="80" spans="2:16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  <c r="P80" s="103"/>
    </row>
    <row r="81" spans="2:16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  <c r="P81" s="103"/>
    </row>
    <row r="82" spans="2:16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  <c r="P82" s="103"/>
    </row>
    <row r="83" spans="2:16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  <c r="P83" s="103"/>
    </row>
    <row r="84" spans="2:16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  <c r="P84" s="103"/>
    </row>
    <row r="85" spans="2:16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  <c r="P85" s="103"/>
    </row>
    <row r="86" spans="2:16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  <c r="P86" s="103"/>
    </row>
    <row r="87" spans="2:16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  <c r="P87" s="103"/>
    </row>
    <row r="88" spans="2:16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103"/>
    </row>
    <row r="89" spans="2:16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  <c r="P89" s="103"/>
    </row>
    <row r="90" spans="2:16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  <c r="P90" s="103"/>
    </row>
    <row r="91" spans="2:16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  <c r="P91" s="103"/>
    </row>
    <row r="92" spans="2:16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  <c r="P92" s="103"/>
    </row>
    <row r="93" spans="2:16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  <c r="P93" s="103"/>
    </row>
    <row r="94" spans="2:16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  <c r="P94" s="103"/>
    </row>
    <row r="95" spans="2:16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  <c r="P95" s="103"/>
    </row>
    <row r="96" spans="2:16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  <c r="P96" s="103"/>
    </row>
    <row r="97" spans="2:16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  <c r="P97" s="103"/>
    </row>
    <row r="98" spans="2:16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  <c r="P98" s="103"/>
    </row>
    <row r="99" spans="2:16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  <c r="P99" s="103"/>
    </row>
    <row r="100" spans="2:16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  <c r="P100" s="103"/>
    </row>
    <row r="101" spans="2:16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  <c r="P101" s="103"/>
    </row>
    <row r="102" spans="2:16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  <c r="P102" s="103"/>
    </row>
    <row r="103" spans="2:16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  <c r="P103" s="103"/>
    </row>
    <row r="104" spans="2:16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  <c r="P104" s="103"/>
    </row>
    <row r="105" spans="2:16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  <c r="P105" s="103"/>
    </row>
    <row r="106" spans="2:16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  <c r="P106" s="103"/>
    </row>
    <row r="107" spans="2:16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  <c r="P107" s="103"/>
    </row>
    <row r="108" spans="2:16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  <c r="P108" s="103"/>
    </row>
    <row r="109" spans="2:16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  <c r="P109" s="103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5"/>
      <c r="D397" s="1"/>
    </row>
    <row r="398" spans="2:4">
      <c r="B398" s="45"/>
      <c r="D398" s="1"/>
    </row>
    <row r="399" spans="2:4">
      <c r="B399" s="3"/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</sheetData>
  <sheetProtection sheet="1" objects="1" scenarios="1"/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B1:BA878"/>
  <sheetViews>
    <sheetView rightToLeft="1" zoomScale="90" zoomScaleNormal="90" workbookViewId="0">
      <selection activeCell="F17" sqref="F17"/>
    </sheetView>
  </sheetViews>
  <sheetFormatPr defaultColWidth="9.140625" defaultRowHeight="18"/>
  <cols>
    <col min="1" max="1" width="6.28515625" style="1" customWidth="1"/>
    <col min="2" max="2" width="32" style="2" bestFit="1" customWidth="1"/>
    <col min="3" max="3" width="46.28515625" style="2" bestFit="1" customWidth="1"/>
    <col min="4" max="4" width="6.42578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6.140625" style="1" bestFit="1" customWidth="1"/>
    <col min="9" max="9" width="9" style="1" bestFit="1" customWidth="1"/>
    <col min="10" max="10" width="6.85546875" style="1" bestFit="1" customWidth="1"/>
    <col min="11" max="11" width="7.5703125" style="1" bestFit="1" customWidth="1"/>
    <col min="12" max="12" width="11.28515625" style="1" bestFit="1" customWidth="1"/>
    <col min="13" max="13" width="7.28515625" style="1" bestFit="1" customWidth="1"/>
    <col min="14" max="14" width="8.28515625" style="1" bestFit="1" customWidth="1"/>
    <col min="15" max="15" width="9.42578125" style="1" bestFit="1" customWidth="1"/>
    <col min="16" max="16" width="11.28515625" style="1" bestFit="1" customWidth="1"/>
    <col min="17" max="17" width="11.85546875" style="1" bestFit="1" customWidth="1"/>
    <col min="18" max="18" width="9" style="1" bestFit="1" customWidth="1"/>
    <col min="19" max="38" width="7.5703125" style="1" customWidth="1"/>
    <col min="39" max="39" width="6.7109375" style="1" customWidth="1"/>
    <col min="40" max="40" width="7.7109375" style="1" customWidth="1"/>
    <col min="41" max="41" width="7.140625" style="1" customWidth="1"/>
    <col min="42" max="42" width="6" style="1" customWidth="1"/>
    <col min="43" max="43" width="7.85546875" style="1" customWidth="1"/>
    <col min="44" max="44" width="8.140625" style="1" customWidth="1"/>
    <col min="45" max="45" width="1.7109375" style="1" customWidth="1"/>
    <col min="46" max="46" width="15" style="1" customWidth="1"/>
    <col min="47" max="47" width="8.7109375" style="1" customWidth="1"/>
    <col min="48" max="48" width="10" style="1" customWidth="1"/>
    <col min="49" max="49" width="9.5703125" style="1" customWidth="1"/>
    <col min="50" max="50" width="6.140625" style="1" customWidth="1"/>
    <col min="51" max="52" width="5.7109375" style="1" customWidth="1"/>
    <col min="53" max="53" width="6.85546875" style="1" customWidth="1"/>
    <col min="54" max="54" width="6.42578125" style="1" customWidth="1"/>
    <col min="55" max="55" width="6.7109375" style="1" customWidth="1"/>
    <col min="56" max="56" width="7.28515625" style="1" customWidth="1"/>
    <col min="57" max="68" width="5.7109375" style="1" customWidth="1"/>
    <col min="69" max="16384" width="9.140625" style="1"/>
  </cols>
  <sheetData>
    <row r="1" spans="2:53">
      <c r="B1" s="58" t="s">
        <v>185</v>
      </c>
      <c r="C1" s="80" t="s" vm="1">
        <v>255</v>
      </c>
    </row>
    <row r="2" spans="2:53">
      <c r="B2" s="58" t="s">
        <v>184</v>
      </c>
      <c r="C2" s="80" t="s">
        <v>256</v>
      </c>
    </row>
    <row r="3" spans="2:53">
      <c r="B3" s="58" t="s">
        <v>186</v>
      </c>
      <c r="C3" s="80" t="s">
        <v>257</v>
      </c>
    </row>
    <row r="4" spans="2:53">
      <c r="B4" s="58" t="s">
        <v>187</v>
      </c>
      <c r="C4" s="80">
        <v>9455</v>
      </c>
    </row>
    <row r="6" spans="2:53" ht="21.75" customHeight="1">
      <c r="B6" s="158" t="s">
        <v>215</v>
      </c>
      <c r="C6" s="159"/>
      <c r="D6" s="159"/>
      <c r="E6" s="159"/>
      <c r="F6" s="159"/>
      <c r="G6" s="159"/>
      <c r="H6" s="159"/>
      <c r="I6" s="159"/>
      <c r="J6" s="159"/>
      <c r="K6" s="159"/>
      <c r="L6" s="159"/>
      <c r="M6" s="159"/>
      <c r="N6" s="159"/>
      <c r="O6" s="159"/>
      <c r="P6" s="159"/>
      <c r="Q6" s="159"/>
      <c r="R6" s="160"/>
    </row>
    <row r="7" spans="2:53" ht="27.75" customHeight="1">
      <c r="B7" s="161" t="s">
        <v>92</v>
      </c>
      <c r="C7" s="162"/>
      <c r="D7" s="162"/>
      <c r="E7" s="162"/>
      <c r="F7" s="162"/>
      <c r="G7" s="162"/>
      <c r="H7" s="162"/>
      <c r="I7" s="162"/>
      <c r="J7" s="162"/>
      <c r="K7" s="162"/>
      <c r="L7" s="162"/>
      <c r="M7" s="162"/>
      <c r="N7" s="162"/>
      <c r="O7" s="162"/>
      <c r="P7" s="162"/>
      <c r="Q7" s="162"/>
      <c r="R7" s="163"/>
      <c r="AU7" s="3"/>
      <c r="AV7" s="3"/>
    </row>
    <row r="8" spans="2:53" s="3" customFormat="1" ht="66" customHeight="1">
      <c r="B8" s="23" t="s">
        <v>122</v>
      </c>
      <c r="C8" s="31" t="s">
        <v>45</v>
      </c>
      <c r="D8" s="31" t="s">
        <v>127</v>
      </c>
      <c r="E8" s="31" t="s">
        <v>15</v>
      </c>
      <c r="F8" s="31" t="s">
        <v>68</v>
      </c>
      <c r="G8" s="31" t="s">
        <v>108</v>
      </c>
      <c r="H8" s="31" t="s">
        <v>18</v>
      </c>
      <c r="I8" s="31" t="s">
        <v>107</v>
      </c>
      <c r="J8" s="31" t="s">
        <v>17</v>
      </c>
      <c r="K8" s="31" t="s">
        <v>19</v>
      </c>
      <c r="L8" s="31" t="s">
        <v>239</v>
      </c>
      <c r="M8" s="31" t="s">
        <v>238</v>
      </c>
      <c r="N8" s="31" t="s">
        <v>253</v>
      </c>
      <c r="O8" s="31" t="s">
        <v>64</v>
      </c>
      <c r="P8" s="31" t="s">
        <v>241</v>
      </c>
      <c r="Q8" s="31" t="s">
        <v>188</v>
      </c>
      <c r="R8" s="74" t="s">
        <v>190</v>
      </c>
      <c r="AM8" s="1"/>
      <c r="AU8" s="1"/>
      <c r="AV8" s="1"/>
      <c r="AW8" s="1"/>
    </row>
    <row r="9" spans="2:53" s="3" customFormat="1" ht="21.75" customHeight="1">
      <c r="B9" s="16"/>
      <c r="C9" s="33"/>
      <c r="D9" s="33"/>
      <c r="E9" s="33"/>
      <c r="F9" s="33"/>
      <c r="G9" s="33" t="s">
        <v>22</v>
      </c>
      <c r="H9" s="33" t="s">
        <v>21</v>
      </c>
      <c r="I9" s="33"/>
      <c r="J9" s="33" t="s">
        <v>20</v>
      </c>
      <c r="K9" s="33" t="s">
        <v>20</v>
      </c>
      <c r="L9" s="33" t="s">
        <v>246</v>
      </c>
      <c r="M9" s="33"/>
      <c r="N9" s="17" t="s">
        <v>242</v>
      </c>
      <c r="O9" s="33" t="s">
        <v>247</v>
      </c>
      <c r="P9" s="33" t="s">
        <v>20</v>
      </c>
      <c r="Q9" s="33" t="s">
        <v>20</v>
      </c>
      <c r="R9" s="34" t="s">
        <v>20</v>
      </c>
      <c r="AU9" s="1"/>
      <c r="AV9" s="1"/>
    </row>
    <row r="10" spans="2:53" s="4" customFormat="1" ht="18" customHeight="1">
      <c r="B10" s="19"/>
      <c r="C10" s="35" t="s">
        <v>1</v>
      </c>
      <c r="D10" s="35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120</v>
      </c>
      <c r="R10" s="21" t="s">
        <v>121</v>
      </c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U10" s="1"/>
      <c r="AV10" s="1"/>
      <c r="AW10" s="3"/>
    </row>
    <row r="11" spans="2:53" s="139" customFormat="1" ht="18" customHeight="1">
      <c r="B11" s="81" t="s">
        <v>27</v>
      </c>
      <c r="C11" s="82"/>
      <c r="D11" s="82"/>
      <c r="E11" s="82"/>
      <c r="F11" s="82"/>
      <c r="G11" s="82"/>
      <c r="H11" s="90">
        <v>6.038201029005891</v>
      </c>
      <c r="I11" s="82"/>
      <c r="J11" s="82"/>
      <c r="K11" s="91">
        <v>1.0833553914338252E-2</v>
      </c>
      <c r="L11" s="90"/>
      <c r="M11" s="92"/>
      <c r="N11" s="82"/>
      <c r="O11" s="90">
        <v>7824.8524571659991</v>
      </c>
      <c r="P11" s="82"/>
      <c r="Q11" s="91">
        <v>1</v>
      </c>
      <c r="R11" s="91">
        <f>O11/'סכום נכסי הקרן'!$C$42</f>
        <v>0.30594921524288904</v>
      </c>
      <c r="S11" s="142"/>
      <c r="T11" s="142"/>
      <c r="U11" s="142"/>
      <c r="V11" s="142"/>
      <c r="W11" s="142"/>
      <c r="X11" s="142"/>
      <c r="Y11" s="142"/>
      <c r="Z11" s="142"/>
      <c r="AA11" s="142"/>
      <c r="AB11" s="142"/>
      <c r="AC11" s="142"/>
      <c r="AD11" s="142"/>
      <c r="AE11" s="142"/>
      <c r="AF11" s="142"/>
      <c r="AG11" s="142"/>
      <c r="AH11" s="142"/>
      <c r="AI11" s="142"/>
      <c r="AJ11" s="142"/>
      <c r="AK11" s="142"/>
      <c r="AL11" s="142"/>
      <c r="AU11" s="141"/>
      <c r="AV11" s="141"/>
      <c r="AW11" s="143"/>
      <c r="BA11" s="141"/>
    </row>
    <row r="12" spans="2:53" s="141" customFormat="1" ht="22.5" customHeight="1">
      <c r="B12" s="83" t="s">
        <v>236</v>
      </c>
      <c r="C12" s="84"/>
      <c r="D12" s="84"/>
      <c r="E12" s="84"/>
      <c r="F12" s="84"/>
      <c r="G12" s="84"/>
      <c r="H12" s="93">
        <v>6.038201029005891</v>
      </c>
      <c r="I12" s="84"/>
      <c r="J12" s="84"/>
      <c r="K12" s="94">
        <v>1.0833553914338252E-2</v>
      </c>
      <c r="L12" s="93"/>
      <c r="M12" s="95"/>
      <c r="N12" s="84"/>
      <c r="O12" s="93">
        <v>7824.8524571659991</v>
      </c>
      <c r="P12" s="84"/>
      <c r="Q12" s="94">
        <v>1</v>
      </c>
      <c r="R12" s="94">
        <f>O12/'סכום נכסי הקרן'!$C$42</f>
        <v>0.30594921524288904</v>
      </c>
      <c r="AW12" s="139"/>
    </row>
    <row r="13" spans="2:53" s="140" customFormat="1">
      <c r="B13" s="127" t="s">
        <v>25</v>
      </c>
      <c r="C13" s="123"/>
      <c r="D13" s="123"/>
      <c r="E13" s="123"/>
      <c r="F13" s="123"/>
      <c r="G13" s="123"/>
      <c r="H13" s="124">
        <v>5.4494429739173373</v>
      </c>
      <c r="I13" s="123"/>
      <c r="J13" s="123"/>
      <c r="K13" s="125">
        <v>1.1144598001109616E-3</v>
      </c>
      <c r="L13" s="124"/>
      <c r="M13" s="128"/>
      <c r="N13" s="123"/>
      <c r="O13" s="124">
        <v>3095.4887457999998</v>
      </c>
      <c r="P13" s="123"/>
      <c r="Q13" s="125">
        <v>0.39559707518384601</v>
      </c>
      <c r="R13" s="125">
        <f>O13/'סכום נכסי הקרן'!$C$42</f>
        <v>0.12103261470487986</v>
      </c>
    </row>
    <row r="14" spans="2:53" s="141" customFormat="1">
      <c r="B14" s="87" t="s">
        <v>24</v>
      </c>
      <c r="C14" s="84"/>
      <c r="D14" s="84"/>
      <c r="E14" s="84"/>
      <c r="F14" s="84"/>
      <c r="G14" s="84"/>
      <c r="H14" s="93">
        <v>5.4494429739173373</v>
      </c>
      <c r="I14" s="84"/>
      <c r="J14" s="84"/>
      <c r="K14" s="94">
        <v>1.1144598001109616E-3</v>
      </c>
      <c r="L14" s="93"/>
      <c r="M14" s="95"/>
      <c r="N14" s="84"/>
      <c r="O14" s="93">
        <v>3095.4887457999998</v>
      </c>
      <c r="P14" s="84"/>
      <c r="Q14" s="94">
        <v>0.39559707518384601</v>
      </c>
      <c r="R14" s="94">
        <f>O14/'סכום נכסי הקרן'!$C$42</f>
        <v>0.12103261470487986</v>
      </c>
    </row>
    <row r="15" spans="2:53" s="141" customFormat="1">
      <c r="B15" s="88" t="s">
        <v>258</v>
      </c>
      <c r="C15" s="86" t="s">
        <v>259</v>
      </c>
      <c r="D15" s="99" t="s">
        <v>128</v>
      </c>
      <c r="E15" s="86" t="s">
        <v>260</v>
      </c>
      <c r="F15" s="86"/>
      <c r="G15" s="86"/>
      <c r="H15" s="96">
        <v>2.4699999999985232</v>
      </c>
      <c r="I15" s="99" t="s">
        <v>170</v>
      </c>
      <c r="J15" s="100">
        <v>0.04</v>
      </c>
      <c r="K15" s="97">
        <v>-3.8999999999905994E-3</v>
      </c>
      <c r="L15" s="96">
        <v>301724.33406899997</v>
      </c>
      <c r="M15" s="98">
        <v>148.08000000000001</v>
      </c>
      <c r="N15" s="86"/>
      <c r="O15" s="96">
        <v>446.79339187800002</v>
      </c>
      <c r="P15" s="97">
        <v>1.9406230992512319E-5</v>
      </c>
      <c r="Q15" s="97">
        <v>5.7099273669860277E-2</v>
      </c>
      <c r="R15" s="97">
        <f>O15/'סכום נכסי הקרן'!$C$42</f>
        <v>1.7469477970232711E-2</v>
      </c>
    </row>
    <row r="16" spans="2:53" s="141" customFormat="1" ht="20.25">
      <c r="B16" s="88" t="s">
        <v>261</v>
      </c>
      <c r="C16" s="86" t="s">
        <v>262</v>
      </c>
      <c r="D16" s="99" t="s">
        <v>128</v>
      </c>
      <c r="E16" s="86" t="s">
        <v>260</v>
      </c>
      <c r="F16" s="86"/>
      <c r="G16" s="86"/>
      <c r="H16" s="96">
        <v>5.0999999999999996</v>
      </c>
      <c r="I16" s="99" t="s">
        <v>170</v>
      </c>
      <c r="J16" s="100">
        <v>0.04</v>
      </c>
      <c r="K16" s="97">
        <v>2.2999999999867419E-3</v>
      </c>
      <c r="L16" s="96">
        <v>99283.992616000003</v>
      </c>
      <c r="M16" s="98">
        <v>151.94</v>
      </c>
      <c r="N16" s="86"/>
      <c r="O16" s="96">
        <v>150.85209554000002</v>
      </c>
      <c r="P16" s="97">
        <v>8.69204762294139E-6</v>
      </c>
      <c r="Q16" s="97">
        <v>1.9278586576012648E-2</v>
      </c>
      <c r="R16" s="97">
        <f>O16/'סכום נכסי הקרן'!$C$42</f>
        <v>5.8982684339231655E-3</v>
      </c>
      <c r="AU16" s="139"/>
    </row>
    <row r="17" spans="2:48" s="141" customFormat="1" ht="20.25">
      <c r="B17" s="88" t="s">
        <v>263</v>
      </c>
      <c r="C17" s="86" t="s">
        <v>264</v>
      </c>
      <c r="D17" s="99" t="s">
        <v>128</v>
      </c>
      <c r="E17" s="86" t="s">
        <v>260</v>
      </c>
      <c r="F17" s="86"/>
      <c r="G17" s="86"/>
      <c r="H17" s="96">
        <v>8.1500000000004835</v>
      </c>
      <c r="I17" s="99" t="s">
        <v>170</v>
      </c>
      <c r="J17" s="100">
        <v>7.4999999999999997E-3</v>
      </c>
      <c r="K17" s="97">
        <v>6.3999999999980696E-3</v>
      </c>
      <c r="L17" s="96">
        <v>403134.99613699992</v>
      </c>
      <c r="M17" s="98">
        <v>102.75</v>
      </c>
      <c r="N17" s="86"/>
      <c r="O17" s="96">
        <v>414.22120777200001</v>
      </c>
      <c r="P17" s="97">
        <v>3.0450026533787864E-5</v>
      </c>
      <c r="Q17" s="97">
        <v>5.2936615743170504E-2</v>
      </c>
      <c r="R17" s="97">
        <f>O17/'סכום נכסי הקרן'!$C$42</f>
        <v>1.6195916044237382E-2</v>
      </c>
      <c r="AV17" s="139"/>
    </row>
    <row r="18" spans="2:48" s="141" customFormat="1">
      <c r="B18" s="88" t="s">
        <v>265</v>
      </c>
      <c r="C18" s="86" t="s">
        <v>266</v>
      </c>
      <c r="D18" s="99" t="s">
        <v>128</v>
      </c>
      <c r="E18" s="86" t="s">
        <v>260</v>
      </c>
      <c r="F18" s="86"/>
      <c r="G18" s="86"/>
      <c r="H18" s="96">
        <v>13.4799999999876</v>
      </c>
      <c r="I18" s="99" t="s">
        <v>170</v>
      </c>
      <c r="J18" s="100">
        <v>0.04</v>
      </c>
      <c r="K18" s="97">
        <v>1.2699999999995902E-2</v>
      </c>
      <c r="L18" s="96">
        <v>225982.63338499999</v>
      </c>
      <c r="M18" s="98">
        <v>172.7</v>
      </c>
      <c r="N18" s="86"/>
      <c r="O18" s="96">
        <v>390.27200550799995</v>
      </c>
      <c r="P18" s="97">
        <v>1.3930968066781069E-5</v>
      </c>
      <c r="Q18" s="97">
        <v>4.9875957105183354E-2</v>
      </c>
      <c r="R18" s="97">
        <f>O18/'סכום נכסי הקרן'!$C$42</f>
        <v>1.5259509935818844E-2</v>
      </c>
      <c r="AU18" s="143"/>
    </row>
    <row r="19" spans="2:48" s="141" customFormat="1">
      <c r="B19" s="88" t="s">
        <v>267</v>
      </c>
      <c r="C19" s="86" t="s">
        <v>268</v>
      </c>
      <c r="D19" s="99" t="s">
        <v>128</v>
      </c>
      <c r="E19" s="86" t="s">
        <v>260</v>
      </c>
      <c r="F19" s="86"/>
      <c r="G19" s="86"/>
      <c r="H19" s="96">
        <v>17.659999999924644</v>
      </c>
      <c r="I19" s="99" t="s">
        <v>170</v>
      </c>
      <c r="J19" s="100">
        <v>2.75E-2</v>
      </c>
      <c r="K19" s="97">
        <v>1.539999999996786E-2</v>
      </c>
      <c r="L19" s="96">
        <v>42044.301240000001</v>
      </c>
      <c r="M19" s="98">
        <v>133.19999999999999</v>
      </c>
      <c r="N19" s="86"/>
      <c r="O19" s="96">
        <v>56.003008967</v>
      </c>
      <c r="P19" s="97">
        <v>2.3787350418530237E-6</v>
      </c>
      <c r="Q19" s="97">
        <v>7.1570690020758727E-3</v>
      </c>
      <c r="R19" s="97">
        <f>O19/'סכום נכסי הקרן'!$C$42</f>
        <v>2.1896996446243203E-3</v>
      </c>
      <c r="AV19" s="143"/>
    </row>
    <row r="20" spans="2:48" s="141" customFormat="1">
      <c r="B20" s="88" t="s">
        <v>269</v>
      </c>
      <c r="C20" s="86" t="s">
        <v>270</v>
      </c>
      <c r="D20" s="99" t="s">
        <v>128</v>
      </c>
      <c r="E20" s="86" t="s">
        <v>260</v>
      </c>
      <c r="F20" s="86"/>
      <c r="G20" s="86"/>
      <c r="H20" s="96">
        <v>4.5800000000009398</v>
      </c>
      <c r="I20" s="99" t="s">
        <v>170</v>
      </c>
      <c r="J20" s="100">
        <v>1.7500000000000002E-2</v>
      </c>
      <c r="K20" s="97">
        <v>6.0000000001357427E-4</v>
      </c>
      <c r="L20" s="96">
        <v>173025.92935699999</v>
      </c>
      <c r="M20" s="98">
        <v>110.7</v>
      </c>
      <c r="N20" s="86"/>
      <c r="O20" s="96">
        <v>191.53969897900001</v>
      </c>
      <c r="P20" s="97">
        <v>1.2081905090747345E-5</v>
      </c>
      <c r="Q20" s="97">
        <v>2.4478378349944218E-2</v>
      </c>
      <c r="R20" s="97">
        <f>O20/'סכום נכסי הקרן'!$C$42</f>
        <v>7.4891406465839592E-3</v>
      </c>
    </row>
    <row r="21" spans="2:48" s="141" customFormat="1">
      <c r="B21" s="88" t="s">
        <v>271</v>
      </c>
      <c r="C21" s="86" t="s">
        <v>272</v>
      </c>
      <c r="D21" s="99" t="s">
        <v>128</v>
      </c>
      <c r="E21" s="86" t="s">
        <v>260</v>
      </c>
      <c r="F21" s="86"/>
      <c r="G21" s="86"/>
      <c r="H21" s="96">
        <v>0.82999999999873464</v>
      </c>
      <c r="I21" s="99" t="s">
        <v>170</v>
      </c>
      <c r="J21" s="100">
        <v>0.03</v>
      </c>
      <c r="K21" s="97">
        <v>-5.2000000000113613E-3</v>
      </c>
      <c r="L21" s="96">
        <v>338672.95177300001</v>
      </c>
      <c r="M21" s="98">
        <v>114.34</v>
      </c>
      <c r="N21" s="86"/>
      <c r="O21" s="96">
        <v>387.23863730300002</v>
      </c>
      <c r="P21" s="97">
        <v>2.2091795825041181E-5</v>
      </c>
      <c r="Q21" s="97">
        <v>4.9488298906948322E-2</v>
      </c>
      <c r="R21" s="97">
        <f>O21/'סכום נכסי הקרן'!$C$42</f>
        <v>1.5140906214286364E-2</v>
      </c>
    </row>
    <row r="22" spans="2:48" s="141" customFormat="1">
      <c r="B22" s="88" t="s">
        <v>273</v>
      </c>
      <c r="C22" s="86" t="s">
        <v>274</v>
      </c>
      <c r="D22" s="99" t="s">
        <v>128</v>
      </c>
      <c r="E22" s="86" t="s">
        <v>260</v>
      </c>
      <c r="F22" s="86"/>
      <c r="G22" s="86"/>
      <c r="H22" s="96">
        <v>1.8300000000001537</v>
      </c>
      <c r="I22" s="99" t="s">
        <v>170</v>
      </c>
      <c r="J22" s="100">
        <v>1E-3</v>
      </c>
      <c r="K22" s="97">
        <v>-4.6999999999918721E-3</v>
      </c>
      <c r="L22" s="96">
        <v>445081.05674999999</v>
      </c>
      <c r="M22" s="98">
        <v>102.28</v>
      </c>
      <c r="N22" s="86"/>
      <c r="O22" s="96">
        <v>455.22888507100004</v>
      </c>
      <c r="P22" s="97">
        <v>2.9367744263297156E-5</v>
      </c>
      <c r="Q22" s="97">
        <v>5.8177312296042269E-2</v>
      </c>
      <c r="R22" s="97">
        <f>O22/'סכום נכסי הקרן'!$C$42</f>
        <v>1.7799303041914613E-2</v>
      </c>
    </row>
    <row r="23" spans="2:48" s="141" customFormat="1">
      <c r="B23" s="88" t="s">
        <v>275</v>
      </c>
      <c r="C23" s="86" t="s">
        <v>276</v>
      </c>
      <c r="D23" s="99" t="s">
        <v>128</v>
      </c>
      <c r="E23" s="86" t="s">
        <v>260</v>
      </c>
      <c r="F23" s="86"/>
      <c r="G23" s="86"/>
      <c r="H23" s="96">
        <v>6.680000000023699</v>
      </c>
      <c r="I23" s="99" t="s">
        <v>170</v>
      </c>
      <c r="J23" s="100">
        <v>7.4999999999999997E-3</v>
      </c>
      <c r="K23" s="97">
        <v>4.1000000000353939E-3</v>
      </c>
      <c r="L23" s="96">
        <v>125921.36983699999</v>
      </c>
      <c r="M23" s="98">
        <v>103.21</v>
      </c>
      <c r="N23" s="86"/>
      <c r="O23" s="96">
        <v>129.96344389399999</v>
      </c>
      <c r="P23" s="97">
        <v>9.0348882545290903E-6</v>
      </c>
      <c r="Q23" s="97">
        <v>1.6609059992559922E-2</v>
      </c>
      <c r="R23" s="97">
        <f>O23/'סכום נכסי הקרן'!$C$42</f>
        <v>5.0815288706457726E-3</v>
      </c>
    </row>
    <row r="24" spans="2:48" s="141" customFormat="1">
      <c r="B24" s="88" t="s">
        <v>277</v>
      </c>
      <c r="C24" s="86" t="s">
        <v>278</v>
      </c>
      <c r="D24" s="99" t="s">
        <v>128</v>
      </c>
      <c r="E24" s="86" t="s">
        <v>260</v>
      </c>
      <c r="F24" s="86"/>
      <c r="G24" s="86"/>
      <c r="H24" s="96">
        <v>22.839999999875406</v>
      </c>
      <c r="I24" s="99" t="s">
        <v>170</v>
      </c>
      <c r="J24" s="100">
        <v>0.01</v>
      </c>
      <c r="K24" s="97">
        <v>1.7699999999967343E-2</v>
      </c>
      <c r="L24" s="96">
        <v>46610.318371000001</v>
      </c>
      <c r="M24" s="98">
        <v>85.41</v>
      </c>
      <c r="N24" s="86"/>
      <c r="O24" s="96">
        <v>39.809871369</v>
      </c>
      <c r="P24" s="97">
        <v>4.2388365142578445E-6</v>
      </c>
      <c r="Q24" s="97">
        <v>5.0876194262988467E-3</v>
      </c>
      <c r="R24" s="97">
        <f>O24/'סכום נכסי הקרן'!$C$42</f>
        <v>1.5565531709306095E-3</v>
      </c>
    </row>
    <row r="25" spans="2:48" s="141" customFormat="1">
      <c r="B25" s="88" t="s">
        <v>279</v>
      </c>
      <c r="C25" s="86" t="s">
        <v>280</v>
      </c>
      <c r="D25" s="99" t="s">
        <v>128</v>
      </c>
      <c r="E25" s="86" t="s">
        <v>260</v>
      </c>
      <c r="F25" s="86"/>
      <c r="G25" s="86"/>
      <c r="H25" s="96">
        <v>3.5999999999967707</v>
      </c>
      <c r="I25" s="99" t="s">
        <v>170</v>
      </c>
      <c r="J25" s="100">
        <v>2.75E-2</v>
      </c>
      <c r="K25" s="97">
        <v>-1.900000000008995E-3</v>
      </c>
      <c r="L25" s="96">
        <v>373088.817217</v>
      </c>
      <c r="M25" s="98">
        <v>116.21</v>
      </c>
      <c r="N25" s="86"/>
      <c r="O25" s="96">
        <v>433.56649951899999</v>
      </c>
      <c r="P25" s="97">
        <v>2.2500658407754788E-5</v>
      </c>
      <c r="Q25" s="97">
        <v>5.5408904115749794E-2</v>
      </c>
      <c r="R25" s="97">
        <f>O25/'סכום נכסי הקרן'!$C$42</f>
        <v>1.6952310731682133E-2</v>
      </c>
    </row>
    <row r="26" spans="2:48" s="141" customFormat="1">
      <c r="B26" s="89"/>
      <c r="C26" s="86"/>
      <c r="D26" s="86"/>
      <c r="E26" s="86"/>
      <c r="F26" s="86"/>
      <c r="G26" s="86"/>
      <c r="H26" s="86"/>
      <c r="I26" s="86"/>
      <c r="J26" s="86"/>
      <c r="K26" s="97"/>
      <c r="L26" s="96"/>
      <c r="M26" s="98"/>
      <c r="N26" s="86"/>
      <c r="O26" s="86"/>
      <c r="P26" s="86"/>
      <c r="Q26" s="97"/>
      <c r="R26" s="86"/>
    </row>
    <row r="27" spans="2:48" s="140" customFormat="1">
      <c r="B27" s="127" t="s">
        <v>46</v>
      </c>
      <c r="C27" s="123"/>
      <c r="D27" s="123"/>
      <c r="E27" s="123"/>
      <c r="F27" s="123"/>
      <c r="G27" s="123"/>
      <c r="H27" s="124">
        <v>6.4235581393388799</v>
      </c>
      <c r="I27" s="123"/>
      <c r="J27" s="123"/>
      <c r="K27" s="125">
        <v>1.7194948022737654E-2</v>
      </c>
      <c r="L27" s="124"/>
      <c r="M27" s="128"/>
      <c r="N27" s="123"/>
      <c r="O27" s="124">
        <v>4729.3637113659997</v>
      </c>
      <c r="P27" s="123"/>
      <c r="Q27" s="125">
        <v>0.6044029248161541</v>
      </c>
      <c r="R27" s="125">
        <f>O27/'סכום נכסי הקרן'!$C$42</f>
        <v>0.18491660053800921</v>
      </c>
    </row>
    <row r="28" spans="2:48" s="141" customFormat="1">
      <c r="B28" s="87" t="s">
        <v>23</v>
      </c>
      <c r="C28" s="84"/>
      <c r="D28" s="84"/>
      <c r="E28" s="84"/>
      <c r="F28" s="84"/>
      <c r="G28" s="84"/>
      <c r="H28" s="93">
        <v>6.4235581393388799</v>
      </c>
      <c r="I28" s="84"/>
      <c r="J28" s="84"/>
      <c r="K28" s="94">
        <v>1.7194948022737654E-2</v>
      </c>
      <c r="L28" s="93"/>
      <c r="M28" s="95"/>
      <c r="N28" s="84"/>
      <c r="O28" s="93">
        <v>4729.3637113659997</v>
      </c>
      <c r="P28" s="84"/>
      <c r="Q28" s="94">
        <v>0.6044029248161541</v>
      </c>
      <c r="R28" s="94">
        <f>O28/'סכום נכסי הקרן'!$C$42</f>
        <v>0.18491660053800921</v>
      </c>
    </row>
    <row r="29" spans="2:48" s="141" customFormat="1">
      <c r="B29" s="88" t="s">
        <v>281</v>
      </c>
      <c r="C29" s="86" t="s">
        <v>282</v>
      </c>
      <c r="D29" s="99" t="s">
        <v>128</v>
      </c>
      <c r="E29" s="86" t="s">
        <v>260</v>
      </c>
      <c r="F29" s="86"/>
      <c r="G29" s="86"/>
      <c r="H29" s="96">
        <v>0.1600000024001722</v>
      </c>
      <c r="I29" s="99" t="s">
        <v>170</v>
      </c>
      <c r="J29" s="100">
        <v>0.06</v>
      </c>
      <c r="K29" s="97">
        <v>1.200000048003444E-3</v>
      </c>
      <c r="L29" s="96">
        <v>78.625549000000007</v>
      </c>
      <c r="M29" s="98">
        <v>105.98</v>
      </c>
      <c r="N29" s="86"/>
      <c r="O29" s="96">
        <v>8.3327354999999978E-2</v>
      </c>
      <c r="P29" s="97">
        <v>6.8281396956036424E-9</v>
      </c>
      <c r="Q29" s="97">
        <v>1.0649064050235069E-5</v>
      </c>
      <c r="R29" s="97">
        <f>O29/'סכום נכסי הקרן'!$C$42</f>
        <v>3.2580727892406807E-6</v>
      </c>
    </row>
    <row r="30" spans="2:48" s="141" customFormat="1">
      <c r="B30" s="88" t="s">
        <v>283</v>
      </c>
      <c r="C30" s="86" t="s">
        <v>284</v>
      </c>
      <c r="D30" s="99" t="s">
        <v>128</v>
      </c>
      <c r="E30" s="86" t="s">
        <v>260</v>
      </c>
      <c r="F30" s="86"/>
      <c r="G30" s="86"/>
      <c r="H30" s="96">
        <v>6.57999999999487</v>
      </c>
      <c r="I30" s="99" t="s">
        <v>170</v>
      </c>
      <c r="J30" s="100">
        <v>6.25E-2</v>
      </c>
      <c r="K30" s="97">
        <v>1.9699999999974346E-2</v>
      </c>
      <c r="L30" s="96">
        <v>221737.09113299998</v>
      </c>
      <c r="M30" s="98">
        <v>131.86000000000001</v>
      </c>
      <c r="N30" s="86"/>
      <c r="O30" s="96">
        <v>292.38253687499997</v>
      </c>
      <c r="P30" s="97">
        <v>1.3072278087374723E-5</v>
      </c>
      <c r="Q30" s="97">
        <v>3.7365884976813341E-2</v>
      </c>
      <c r="R30" s="97">
        <f>O30/'סכום נכסי הקרן'!$C$42</f>
        <v>1.14320631855121E-2</v>
      </c>
    </row>
    <row r="31" spans="2:48" s="141" customFormat="1">
      <c r="B31" s="88" t="s">
        <v>285</v>
      </c>
      <c r="C31" s="86" t="s">
        <v>286</v>
      </c>
      <c r="D31" s="99" t="s">
        <v>128</v>
      </c>
      <c r="E31" s="86" t="s">
        <v>260</v>
      </c>
      <c r="F31" s="86"/>
      <c r="G31" s="86"/>
      <c r="H31" s="96">
        <v>4.7700000000054334</v>
      </c>
      <c r="I31" s="99" t="s">
        <v>170</v>
      </c>
      <c r="J31" s="100">
        <v>3.7499999999999999E-2</v>
      </c>
      <c r="K31" s="97">
        <v>1.5700000000008419E-2</v>
      </c>
      <c r="L31" s="96">
        <v>229833.86048500001</v>
      </c>
      <c r="M31" s="98">
        <v>113.72</v>
      </c>
      <c r="N31" s="86"/>
      <c r="O31" s="96">
        <v>261.36705795399996</v>
      </c>
      <c r="P31" s="97">
        <v>1.4632588358135674E-5</v>
      </c>
      <c r="Q31" s="97">
        <v>3.3402170761014163E-2</v>
      </c>
      <c r="R31" s="97">
        <f>O31/'סכום נכסי הקרן'!$C$42</f>
        <v>1.0219367931741257E-2</v>
      </c>
    </row>
    <row r="32" spans="2:48" s="141" customFormat="1">
      <c r="B32" s="88" t="s">
        <v>287</v>
      </c>
      <c r="C32" s="86" t="s">
        <v>288</v>
      </c>
      <c r="D32" s="99" t="s">
        <v>128</v>
      </c>
      <c r="E32" s="86" t="s">
        <v>260</v>
      </c>
      <c r="F32" s="86"/>
      <c r="G32" s="86"/>
      <c r="H32" s="96">
        <v>17.709999999990053</v>
      </c>
      <c r="I32" s="99" t="s">
        <v>170</v>
      </c>
      <c r="J32" s="100">
        <v>3.7499999999999999E-2</v>
      </c>
      <c r="K32" s="97">
        <v>3.4399999999976144E-2</v>
      </c>
      <c r="L32" s="96">
        <v>340646.19476599997</v>
      </c>
      <c r="M32" s="98">
        <v>108.29</v>
      </c>
      <c r="N32" s="86"/>
      <c r="O32" s="96">
        <v>368.88575217699997</v>
      </c>
      <c r="P32" s="97">
        <v>3.712623034977081E-5</v>
      </c>
      <c r="Q32" s="97">
        <v>4.714283805302609E-2</v>
      </c>
      <c r="R32" s="97">
        <f>O32/'סכום נכסי הקרן'!$C$42</f>
        <v>1.4423314306645941E-2</v>
      </c>
    </row>
    <row r="33" spans="2:18" s="141" customFormat="1">
      <c r="B33" s="88" t="s">
        <v>289</v>
      </c>
      <c r="C33" s="86" t="s">
        <v>290</v>
      </c>
      <c r="D33" s="99" t="s">
        <v>128</v>
      </c>
      <c r="E33" s="86" t="s">
        <v>260</v>
      </c>
      <c r="F33" s="86"/>
      <c r="G33" s="86"/>
      <c r="H33" s="96">
        <v>0.40999999999973497</v>
      </c>
      <c r="I33" s="99" t="s">
        <v>170</v>
      </c>
      <c r="J33" s="100">
        <v>2.2499999999999999E-2</v>
      </c>
      <c r="K33" s="97">
        <v>2.9000000000159063E-3</v>
      </c>
      <c r="L33" s="96">
        <v>147736.504824</v>
      </c>
      <c r="M33" s="98">
        <v>102.13</v>
      </c>
      <c r="N33" s="86"/>
      <c r="O33" s="96">
        <v>150.88328954400001</v>
      </c>
      <c r="P33" s="97">
        <v>8.5151607517630232E-6</v>
      </c>
      <c r="Q33" s="97">
        <v>1.9282573105365214E-2</v>
      </c>
      <c r="R33" s="97">
        <f>O33/'סכום נכסי הקרן'!$C$42</f>
        <v>5.8994881094501257E-3</v>
      </c>
    </row>
    <row r="34" spans="2:18" s="141" customFormat="1">
      <c r="B34" s="88" t="s">
        <v>291</v>
      </c>
      <c r="C34" s="86" t="s">
        <v>292</v>
      </c>
      <c r="D34" s="99" t="s">
        <v>128</v>
      </c>
      <c r="E34" s="86" t="s">
        <v>260</v>
      </c>
      <c r="F34" s="86"/>
      <c r="G34" s="86"/>
      <c r="H34" s="96">
        <v>3.8399999999913983</v>
      </c>
      <c r="I34" s="99" t="s">
        <v>170</v>
      </c>
      <c r="J34" s="100">
        <v>1.2500000000000001E-2</v>
      </c>
      <c r="K34" s="97">
        <v>1.2499999999987497E-2</v>
      </c>
      <c r="L34" s="96">
        <v>199742.90897700001</v>
      </c>
      <c r="M34" s="98">
        <v>100.11</v>
      </c>
      <c r="N34" s="86"/>
      <c r="O34" s="96">
        <v>199.962634933</v>
      </c>
      <c r="P34" s="97">
        <v>1.719220986379354E-5</v>
      </c>
      <c r="Q34" s="97">
        <v>2.5554812186889767E-2</v>
      </c>
      <c r="R34" s="97">
        <f>O34/'סכום נכסי הקרן'!$C$42</f>
        <v>7.8184747342583405E-3</v>
      </c>
    </row>
    <row r="35" spans="2:18" s="141" customFormat="1">
      <c r="B35" s="88" t="s">
        <v>293</v>
      </c>
      <c r="C35" s="86" t="s">
        <v>294</v>
      </c>
      <c r="D35" s="99" t="s">
        <v>128</v>
      </c>
      <c r="E35" s="86" t="s">
        <v>260</v>
      </c>
      <c r="F35" s="86"/>
      <c r="G35" s="86"/>
      <c r="H35" s="96">
        <v>4.7700000001234697</v>
      </c>
      <c r="I35" s="99" t="s">
        <v>170</v>
      </c>
      <c r="J35" s="100">
        <v>1.4999999999999999E-2</v>
      </c>
      <c r="K35" s="97">
        <v>1.5200000000385133E-2</v>
      </c>
      <c r="L35" s="96">
        <v>17647.5</v>
      </c>
      <c r="M35" s="98">
        <v>100.05</v>
      </c>
      <c r="N35" s="86"/>
      <c r="O35" s="96">
        <v>17.656323266000001</v>
      </c>
      <c r="P35" s="97">
        <v>4.7429176058660329E-6</v>
      </c>
      <c r="Q35" s="97">
        <v>2.2564416853419825E-3</v>
      </c>
      <c r="R35" s="97">
        <f>O35/'סכום נכסי הקרן'!$C$42</f>
        <v>6.9035656287172161E-4</v>
      </c>
    </row>
    <row r="36" spans="2:18" s="141" customFormat="1">
      <c r="B36" s="88" t="s">
        <v>295</v>
      </c>
      <c r="C36" s="86" t="s">
        <v>296</v>
      </c>
      <c r="D36" s="99" t="s">
        <v>128</v>
      </c>
      <c r="E36" s="86" t="s">
        <v>260</v>
      </c>
      <c r="F36" s="86"/>
      <c r="G36" s="86"/>
      <c r="H36" s="96">
        <v>2.0699999999993262</v>
      </c>
      <c r="I36" s="99" t="s">
        <v>170</v>
      </c>
      <c r="J36" s="100">
        <v>5.0000000000000001E-3</v>
      </c>
      <c r="K36" s="97">
        <v>8.1999999999986962E-3</v>
      </c>
      <c r="L36" s="96">
        <v>460931.340172</v>
      </c>
      <c r="M36" s="98">
        <v>99.79</v>
      </c>
      <c r="N36" s="86"/>
      <c r="O36" s="96">
        <v>459.963403933</v>
      </c>
      <c r="P36" s="97">
        <v>4.3572948736304974E-5</v>
      </c>
      <c r="Q36" s="97">
        <v>5.8782374038473473E-2</v>
      </c>
      <c r="R36" s="97">
        <f>O36/'סכום נכסי הקרן'!$C$42</f>
        <v>1.7984421207184933E-2</v>
      </c>
    </row>
    <row r="37" spans="2:18" s="141" customFormat="1">
      <c r="B37" s="88" t="s">
        <v>297</v>
      </c>
      <c r="C37" s="86" t="s">
        <v>298</v>
      </c>
      <c r="D37" s="99" t="s">
        <v>128</v>
      </c>
      <c r="E37" s="86" t="s">
        <v>260</v>
      </c>
      <c r="F37" s="86"/>
      <c r="G37" s="86"/>
      <c r="H37" s="96">
        <v>2.8099999999985013</v>
      </c>
      <c r="I37" s="99" t="s">
        <v>170</v>
      </c>
      <c r="J37" s="100">
        <v>5.5E-2</v>
      </c>
      <c r="K37" s="97">
        <v>1.049999999998839E-2</v>
      </c>
      <c r="L37" s="96">
        <v>399854.37641299999</v>
      </c>
      <c r="M37" s="98">
        <v>118.47</v>
      </c>
      <c r="N37" s="86"/>
      <c r="O37" s="96">
        <v>473.70746659099996</v>
      </c>
      <c r="P37" s="97">
        <v>2.226694922774972E-5</v>
      </c>
      <c r="Q37" s="97">
        <v>6.0538836889784252E-2</v>
      </c>
      <c r="R37" s="97">
        <f>O37/'סכום נכסי הקרן'!$C$42</f>
        <v>1.8521809638146754E-2</v>
      </c>
    </row>
    <row r="38" spans="2:18" s="141" customFormat="1">
      <c r="B38" s="88" t="s">
        <v>299</v>
      </c>
      <c r="C38" s="86" t="s">
        <v>300</v>
      </c>
      <c r="D38" s="99" t="s">
        <v>128</v>
      </c>
      <c r="E38" s="86" t="s">
        <v>260</v>
      </c>
      <c r="F38" s="86"/>
      <c r="G38" s="86"/>
      <c r="H38" s="96">
        <v>14.53000000000225</v>
      </c>
      <c r="I38" s="99" t="s">
        <v>170</v>
      </c>
      <c r="J38" s="100">
        <v>5.5E-2</v>
      </c>
      <c r="K38" s="97">
        <v>3.1800000000016565E-2</v>
      </c>
      <c r="L38" s="96">
        <v>296096.80381399998</v>
      </c>
      <c r="M38" s="98">
        <v>142.68</v>
      </c>
      <c r="N38" s="86"/>
      <c r="O38" s="96">
        <v>422.470905485</v>
      </c>
      <c r="P38" s="97">
        <v>1.6194643437466944E-5</v>
      </c>
      <c r="Q38" s="97">
        <v>5.3990910090336741E-2</v>
      </c>
      <c r="R38" s="97">
        <f>O38/'סכום נכסי הקרן'!$C$42</f>
        <v>1.6518476572387905E-2</v>
      </c>
    </row>
    <row r="39" spans="2:18" s="141" customFormat="1">
      <c r="B39" s="88" t="s">
        <v>301</v>
      </c>
      <c r="C39" s="86" t="s">
        <v>302</v>
      </c>
      <c r="D39" s="99" t="s">
        <v>128</v>
      </c>
      <c r="E39" s="86" t="s">
        <v>260</v>
      </c>
      <c r="F39" s="86"/>
      <c r="G39" s="86"/>
      <c r="H39" s="96">
        <v>3.8800000000046597</v>
      </c>
      <c r="I39" s="99" t="s">
        <v>170</v>
      </c>
      <c r="J39" s="100">
        <v>4.2500000000000003E-2</v>
      </c>
      <c r="K39" s="97">
        <v>1.329999999998387E-2</v>
      </c>
      <c r="L39" s="96">
        <v>96872.941030999995</v>
      </c>
      <c r="M39" s="98">
        <v>115.2</v>
      </c>
      <c r="N39" s="86"/>
      <c r="O39" s="96">
        <v>111.597625046</v>
      </c>
      <c r="P39" s="97">
        <v>5.4070539338399525E-6</v>
      </c>
      <c r="Q39" s="97">
        <v>1.4261946235650604E-2</v>
      </c>
      <c r="R39" s="97">
        <f>O39/'סכום נכסי הקרן'!$C$42</f>
        <v>4.3634312586335782E-3</v>
      </c>
    </row>
    <row r="40" spans="2:18" s="141" customFormat="1">
      <c r="B40" s="88" t="s">
        <v>303</v>
      </c>
      <c r="C40" s="86" t="s">
        <v>304</v>
      </c>
      <c r="D40" s="99" t="s">
        <v>128</v>
      </c>
      <c r="E40" s="86" t="s">
        <v>260</v>
      </c>
      <c r="F40" s="86"/>
      <c r="G40" s="86"/>
      <c r="H40" s="96">
        <v>7.5700000000008743</v>
      </c>
      <c r="I40" s="99" t="s">
        <v>170</v>
      </c>
      <c r="J40" s="100">
        <v>0.02</v>
      </c>
      <c r="K40" s="97">
        <v>2.1000000000010101E-2</v>
      </c>
      <c r="L40" s="96">
        <v>589425.33773599996</v>
      </c>
      <c r="M40" s="98">
        <v>100.77</v>
      </c>
      <c r="N40" s="86"/>
      <c r="O40" s="96">
        <v>593.96390556400002</v>
      </c>
      <c r="P40" s="97">
        <v>4.132179907513731E-5</v>
      </c>
      <c r="Q40" s="97">
        <v>7.5907361680672705E-2</v>
      </c>
      <c r="R40" s="97">
        <f>O40/'סכום נכסי הקרן'!$C$42</f>
        <v>2.3223797737359962E-2</v>
      </c>
    </row>
    <row r="41" spans="2:18" s="141" customFormat="1">
      <c r="B41" s="88" t="s">
        <v>305</v>
      </c>
      <c r="C41" s="86" t="s">
        <v>306</v>
      </c>
      <c r="D41" s="99" t="s">
        <v>128</v>
      </c>
      <c r="E41" s="86" t="s">
        <v>260</v>
      </c>
      <c r="F41" s="86"/>
      <c r="G41" s="86"/>
      <c r="H41" s="96">
        <v>2.2999999999986303</v>
      </c>
      <c r="I41" s="99" t="s">
        <v>170</v>
      </c>
      <c r="J41" s="100">
        <v>0.01</v>
      </c>
      <c r="K41" s="97">
        <v>8.6999999999849368E-3</v>
      </c>
      <c r="L41" s="96">
        <v>361623.71624899999</v>
      </c>
      <c r="M41" s="98">
        <v>100.97</v>
      </c>
      <c r="N41" s="86"/>
      <c r="O41" s="96">
        <v>365.13148236500001</v>
      </c>
      <c r="P41" s="97">
        <v>2.4830649136000206E-5</v>
      </c>
      <c r="Q41" s="97">
        <v>4.6663050116761327E-2</v>
      </c>
      <c r="R41" s="97">
        <f>O41/'סכום נכסי הקרן'!$C$42</f>
        <v>1.427652356406273E-2</v>
      </c>
    </row>
    <row r="42" spans="2:18" s="141" customFormat="1">
      <c r="B42" s="88" t="s">
        <v>307</v>
      </c>
      <c r="C42" s="86" t="s">
        <v>308</v>
      </c>
      <c r="D42" s="99" t="s">
        <v>128</v>
      </c>
      <c r="E42" s="86" t="s">
        <v>260</v>
      </c>
      <c r="F42" s="86"/>
      <c r="G42" s="86"/>
      <c r="H42" s="96">
        <v>6.3199999999968126</v>
      </c>
      <c r="I42" s="99" t="s">
        <v>170</v>
      </c>
      <c r="J42" s="100">
        <v>1.7500000000000002E-2</v>
      </c>
      <c r="K42" s="97">
        <v>1.8699999999984829E-2</v>
      </c>
      <c r="L42" s="96">
        <v>389552.623165</v>
      </c>
      <c r="M42" s="98">
        <v>99.85</v>
      </c>
      <c r="N42" s="86"/>
      <c r="O42" s="96">
        <v>388.96827875700001</v>
      </c>
      <c r="P42" s="97">
        <v>2.1188304981010337E-5</v>
      </c>
      <c r="Q42" s="97">
        <v>4.9709343516219646E-2</v>
      </c>
      <c r="R42" s="97">
        <f>O42/'סכום נכסי הקרן'!$C$42</f>
        <v>1.5208534639026595E-2</v>
      </c>
    </row>
    <row r="43" spans="2:18" s="141" customFormat="1">
      <c r="B43" s="88" t="s">
        <v>309</v>
      </c>
      <c r="C43" s="86" t="s">
        <v>310</v>
      </c>
      <c r="D43" s="99" t="s">
        <v>128</v>
      </c>
      <c r="E43" s="86" t="s">
        <v>260</v>
      </c>
      <c r="F43" s="86"/>
      <c r="G43" s="86"/>
      <c r="H43" s="96">
        <v>8.8100000000130763</v>
      </c>
      <c r="I43" s="99" t="s">
        <v>170</v>
      </c>
      <c r="J43" s="100">
        <v>2.2499999999999999E-2</v>
      </c>
      <c r="K43" s="97">
        <v>2.2900000000042543E-2</v>
      </c>
      <c r="L43" s="96">
        <v>316545.32520000002</v>
      </c>
      <c r="M43" s="98">
        <v>100.24</v>
      </c>
      <c r="N43" s="86"/>
      <c r="O43" s="96">
        <v>317.30504438500003</v>
      </c>
      <c r="P43" s="97">
        <v>5.1675849480744322E-5</v>
      </c>
      <c r="Q43" s="97">
        <v>4.0550930017141995E-2</v>
      </c>
      <c r="R43" s="97">
        <f>O43/'סכום נכסי הקרן'!$C$42</f>
        <v>1.2406525216113908E-2</v>
      </c>
    </row>
    <row r="44" spans="2:18" s="141" customFormat="1">
      <c r="B44" s="88" t="s">
        <v>311</v>
      </c>
      <c r="C44" s="86" t="s">
        <v>312</v>
      </c>
      <c r="D44" s="99" t="s">
        <v>128</v>
      </c>
      <c r="E44" s="86" t="s">
        <v>260</v>
      </c>
      <c r="F44" s="86"/>
      <c r="G44" s="86"/>
      <c r="H44" s="96">
        <v>1.0400000000018359</v>
      </c>
      <c r="I44" s="99" t="s">
        <v>170</v>
      </c>
      <c r="J44" s="100">
        <v>0.05</v>
      </c>
      <c r="K44" s="97">
        <v>5.5999999999947533E-3</v>
      </c>
      <c r="L44" s="96">
        <v>278901.59116399998</v>
      </c>
      <c r="M44" s="98">
        <v>109.37</v>
      </c>
      <c r="N44" s="86"/>
      <c r="O44" s="96">
        <v>305.03467713600003</v>
      </c>
      <c r="P44" s="97">
        <v>1.5068292698375993E-5</v>
      </c>
      <c r="Q44" s="97">
        <v>3.898280239861255E-2</v>
      </c>
      <c r="R44" s="97">
        <f>O44/'סכום נכסי הקרן'!$C$42</f>
        <v>1.1926757801824122E-2</v>
      </c>
    </row>
    <row r="45" spans="2:18" s="141" customFormat="1">
      <c r="B45" s="144"/>
    </row>
    <row r="46" spans="2:18" s="141" customFormat="1">
      <c r="B46" s="144"/>
    </row>
    <row r="47" spans="2:18" s="141" customFormat="1">
      <c r="B47" s="144"/>
    </row>
    <row r="48" spans="2:18" s="141" customFormat="1">
      <c r="B48" s="145" t="s">
        <v>119</v>
      </c>
      <c r="C48" s="140"/>
      <c r="D48" s="140"/>
    </row>
    <row r="49" spans="2:4" s="141" customFormat="1">
      <c r="B49" s="145" t="s">
        <v>237</v>
      </c>
      <c r="C49" s="140"/>
      <c r="D49" s="140"/>
    </row>
    <row r="50" spans="2:4" s="141" customFormat="1">
      <c r="B50" s="164" t="s">
        <v>245</v>
      </c>
      <c r="C50" s="164"/>
      <c r="D50" s="164"/>
    </row>
    <row r="51" spans="2:4" s="141" customFormat="1">
      <c r="B51" s="144"/>
    </row>
    <row r="52" spans="2:4" s="141" customFormat="1">
      <c r="B52" s="144"/>
    </row>
    <row r="53" spans="2:4" s="141" customFormat="1">
      <c r="B53" s="144"/>
    </row>
    <row r="54" spans="2:4" s="141" customFormat="1">
      <c r="B54" s="144"/>
    </row>
    <row r="55" spans="2:4" s="141" customFormat="1">
      <c r="B55" s="144"/>
    </row>
    <row r="56" spans="2:4" s="141" customFormat="1">
      <c r="B56" s="144"/>
    </row>
    <row r="57" spans="2:4" s="141" customFormat="1">
      <c r="B57" s="144"/>
    </row>
    <row r="58" spans="2:4" s="141" customFormat="1">
      <c r="B58" s="144"/>
    </row>
    <row r="59" spans="2:4" s="141" customFormat="1">
      <c r="B59" s="144"/>
    </row>
    <row r="60" spans="2:4" s="141" customFormat="1">
      <c r="B60" s="144"/>
    </row>
    <row r="61" spans="2:4" s="141" customFormat="1">
      <c r="B61" s="144"/>
    </row>
    <row r="62" spans="2:4" s="141" customFormat="1">
      <c r="B62" s="144"/>
    </row>
    <row r="63" spans="2:4" s="141" customFormat="1">
      <c r="B63" s="144"/>
    </row>
    <row r="64" spans="2:4" s="141" customFormat="1">
      <c r="B64" s="144"/>
    </row>
    <row r="65" spans="2:2" s="141" customFormat="1">
      <c r="B65" s="144"/>
    </row>
    <row r="66" spans="2:2" s="141" customFormat="1">
      <c r="B66" s="144"/>
    </row>
    <row r="67" spans="2:2" s="141" customFormat="1">
      <c r="B67" s="144"/>
    </row>
    <row r="68" spans="2:2" s="141" customFormat="1">
      <c r="B68" s="144"/>
    </row>
    <row r="69" spans="2:2" s="141" customFormat="1">
      <c r="B69" s="144"/>
    </row>
    <row r="70" spans="2:2" s="141" customFormat="1">
      <c r="B70" s="144"/>
    </row>
    <row r="71" spans="2:2" s="141" customFormat="1">
      <c r="B71" s="144"/>
    </row>
    <row r="72" spans="2:2" s="141" customFormat="1">
      <c r="B72" s="144"/>
    </row>
    <row r="73" spans="2:2" s="141" customFormat="1">
      <c r="B73" s="144"/>
    </row>
    <row r="74" spans="2:2" s="141" customFormat="1">
      <c r="B74" s="144"/>
    </row>
    <row r="75" spans="2:2" s="141" customFormat="1">
      <c r="B75" s="144"/>
    </row>
    <row r="76" spans="2:2" s="141" customFormat="1">
      <c r="B76" s="144"/>
    </row>
    <row r="77" spans="2:2" s="141" customFormat="1">
      <c r="B77" s="144"/>
    </row>
    <row r="78" spans="2:2" s="141" customFormat="1">
      <c r="B78" s="144"/>
    </row>
    <row r="79" spans="2:2" s="141" customFormat="1">
      <c r="B79" s="144"/>
    </row>
    <row r="80" spans="2:2" s="141" customFormat="1">
      <c r="B80" s="144"/>
    </row>
    <row r="81" spans="2:2" s="141" customFormat="1">
      <c r="B81" s="144"/>
    </row>
    <row r="82" spans="2:2" s="141" customFormat="1">
      <c r="B82" s="144"/>
    </row>
    <row r="83" spans="2:2" s="141" customFormat="1">
      <c r="B83" s="144"/>
    </row>
    <row r="84" spans="2:2" s="141" customFormat="1">
      <c r="B84" s="144"/>
    </row>
    <row r="85" spans="2:2" s="141" customFormat="1">
      <c r="B85" s="144"/>
    </row>
    <row r="86" spans="2:2" s="141" customFormat="1">
      <c r="B86" s="144"/>
    </row>
    <row r="87" spans="2:2" s="141" customFormat="1">
      <c r="B87" s="144"/>
    </row>
    <row r="88" spans="2:2" s="141" customFormat="1">
      <c r="B88" s="144"/>
    </row>
    <row r="89" spans="2:2" s="141" customFormat="1">
      <c r="B89" s="144"/>
    </row>
    <row r="90" spans="2:2" s="141" customFormat="1">
      <c r="B90" s="144"/>
    </row>
    <row r="91" spans="2:2" s="141" customFormat="1">
      <c r="B91" s="144"/>
    </row>
    <row r="92" spans="2:2" s="141" customFormat="1">
      <c r="B92" s="144"/>
    </row>
    <row r="93" spans="2:2" s="141" customFormat="1">
      <c r="B93" s="144"/>
    </row>
    <row r="94" spans="2:2" s="141" customFormat="1">
      <c r="B94" s="144"/>
    </row>
    <row r="95" spans="2:2" s="141" customFormat="1">
      <c r="B95" s="144"/>
    </row>
    <row r="96" spans="2:2" s="141" customFormat="1">
      <c r="B96" s="144"/>
    </row>
    <row r="97" spans="2:2" s="141" customFormat="1">
      <c r="B97" s="144"/>
    </row>
    <row r="98" spans="2:2" s="141" customFormat="1">
      <c r="B98" s="144"/>
    </row>
    <row r="99" spans="2:2" s="141" customFormat="1">
      <c r="B99" s="144"/>
    </row>
    <row r="100" spans="2:2" s="141" customFormat="1">
      <c r="B100" s="144"/>
    </row>
    <row r="101" spans="2:2" s="141" customFormat="1">
      <c r="B101" s="144"/>
    </row>
    <row r="102" spans="2:2" s="141" customFormat="1">
      <c r="B102" s="144"/>
    </row>
    <row r="103" spans="2:2" s="141" customFormat="1">
      <c r="B103" s="144"/>
    </row>
    <row r="104" spans="2:2" s="141" customFormat="1">
      <c r="B104" s="144"/>
    </row>
    <row r="105" spans="2:2" s="141" customFormat="1">
      <c r="B105" s="144"/>
    </row>
    <row r="106" spans="2:2" s="141" customFormat="1">
      <c r="B106" s="144"/>
    </row>
    <row r="107" spans="2:2" s="141" customFormat="1">
      <c r="B107" s="144"/>
    </row>
    <row r="108" spans="2:2" s="141" customFormat="1">
      <c r="B108" s="144"/>
    </row>
    <row r="109" spans="2:2" s="141" customFormat="1">
      <c r="B109" s="144"/>
    </row>
    <row r="110" spans="2:2" s="141" customFormat="1">
      <c r="B110" s="144"/>
    </row>
    <row r="111" spans="2:2" s="141" customFormat="1">
      <c r="B111" s="144"/>
    </row>
    <row r="112" spans="2:2" s="141" customFormat="1">
      <c r="B112" s="144"/>
    </row>
    <row r="113" spans="2:2" s="141" customFormat="1">
      <c r="B113" s="144"/>
    </row>
    <row r="114" spans="2:2" s="141" customFormat="1">
      <c r="B114" s="144"/>
    </row>
    <row r="115" spans="2:2" s="141" customFormat="1">
      <c r="B115" s="144"/>
    </row>
    <row r="116" spans="2:2" s="141" customFormat="1">
      <c r="B116" s="144"/>
    </row>
    <row r="117" spans="2:2" s="141" customFormat="1">
      <c r="B117" s="144"/>
    </row>
    <row r="118" spans="2:2" s="141" customFormat="1">
      <c r="B118" s="144"/>
    </row>
    <row r="119" spans="2:2" s="141" customFormat="1">
      <c r="B119" s="144"/>
    </row>
    <row r="120" spans="2:2" s="141" customFormat="1">
      <c r="B120" s="144"/>
    </row>
    <row r="121" spans="2:2" s="141" customFormat="1">
      <c r="B121" s="144"/>
    </row>
    <row r="122" spans="2:2" s="141" customFormat="1">
      <c r="B122" s="144"/>
    </row>
    <row r="123" spans="2:2" s="141" customFormat="1">
      <c r="B123" s="144"/>
    </row>
    <row r="124" spans="2:2" s="141" customFormat="1">
      <c r="B124" s="144"/>
    </row>
    <row r="125" spans="2:2" s="141" customFormat="1">
      <c r="B125" s="144"/>
    </row>
    <row r="126" spans="2:2" s="141" customFormat="1">
      <c r="B126" s="144"/>
    </row>
    <row r="127" spans="2:2" s="141" customFormat="1">
      <c r="B127" s="144"/>
    </row>
    <row r="128" spans="2:2" s="141" customFormat="1">
      <c r="B128" s="144"/>
    </row>
    <row r="129" spans="2:2" s="141" customFormat="1">
      <c r="B129" s="144"/>
    </row>
    <row r="130" spans="2:2" s="141" customFormat="1">
      <c r="B130" s="144"/>
    </row>
    <row r="131" spans="2:2" s="141" customFormat="1">
      <c r="B131" s="144"/>
    </row>
    <row r="132" spans="2:2" s="141" customFormat="1">
      <c r="B132" s="144"/>
    </row>
    <row r="133" spans="2:2" s="141" customFormat="1">
      <c r="B133" s="144"/>
    </row>
    <row r="134" spans="2:2" s="141" customFormat="1">
      <c r="B134" s="144"/>
    </row>
    <row r="135" spans="2:2" s="141" customFormat="1">
      <c r="B135" s="144"/>
    </row>
    <row r="136" spans="2:2" s="141" customFormat="1">
      <c r="B136" s="144"/>
    </row>
    <row r="137" spans="2:2" s="141" customFormat="1">
      <c r="B137" s="144"/>
    </row>
    <row r="138" spans="2:2" s="141" customFormat="1">
      <c r="B138" s="144"/>
    </row>
    <row r="139" spans="2:2" s="141" customFormat="1">
      <c r="B139" s="144"/>
    </row>
    <row r="140" spans="2:2" s="141" customFormat="1">
      <c r="B140" s="144"/>
    </row>
    <row r="141" spans="2:2" s="141" customFormat="1">
      <c r="B141" s="144"/>
    </row>
    <row r="142" spans="2:2" s="141" customFormat="1">
      <c r="B142" s="144"/>
    </row>
    <row r="143" spans="2:2" s="141" customFormat="1">
      <c r="B143" s="144"/>
    </row>
    <row r="144" spans="2:2" s="141" customFormat="1">
      <c r="B144" s="144"/>
    </row>
    <row r="145" spans="2:4" s="141" customFormat="1">
      <c r="B145" s="144"/>
    </row>
    <row r="146" spans="2:4" s="141" customFormat="1">
      <c r="B146" s="144"/>
    </row>
    <row r="147" spans="2:4">
      <c r="C147" s="1"/>
      <c r="D147" s="1"/>
    </row>
    <row r="148" spans="2:4">
      <c r="C148" s="1"/>
      <c r="D148" s="1"/>
    </row>
    <row r="149" spans="2:4">
      <c r="C149" s="1"/>
      <c r="D149" s="1"/>
    </row>
    <row r="150" spans="2:4">
      <c r="C150" s="1"/>
      <c r="D150" s="1"/>
    </row>
    <row r="151" spans="2:4">
      <c r="C151" s="1"/>
      <c r="D151" s="1"/>
    </row>
    <row r="152" spans="2:4">
      <c r="C152" s="1"/>
      <c r="D152" s="1"/>
    </row>
    <row r="153" spans="2:4">
      <c r="C153" s="1"/>
      <c r="D153" s="1"/>
    </row>
    <row r="154" spans="2:4">
      <c r="C154" s="1"/>
      <c r="D154" s="1"/>
    </row>
    <row r="155" spans="2:4">
      <c r="C155" s="1"/>
      <c r="D155" s="1"/>
    </row>
    <row r="156" spans="2:4">
      <c r="C156" s="1"/>
      <c r="D156" s="1"/>
    </row>
    <row r="157" spans="2:4">
      <c r="C157" s="1"/>
      <c r="D157" s="1"/>
    </row>
    <row r="158" spans="2:4">
      <c r="C158" s="1"/>
      <c r="D158" s="1"/>
    </row>
    <row r="159" spans="2:4">
      <c r="C159" s="1"/>
      <c r="D159" s="1"/>
    </row>
    <row r="160" spans="2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</sheetData>
  <sheetProtection sheet="1" objects="1" scenarios="1"/>
  <mergeCells count="3">
    <mergeCell ref="B6:R6"/>
    <mergeCell ref="B7:R7"/>
    <mergeCell ref="B50:D50"/>
  </mergeCells>
  <phoneticPr fontId="3" type="noConversion"/>
  <dataValidations count="1">
    <dataValidation allowBlank="1" showInputMessage="1" showErrorMessage="1" sqref="N10:Q10 N9 N1:N7 N32:N1048576 C5:C29 O1:Q9 O11:Q1048576 B51:B1048576 J1:M1048576 E1:I30 B48:B50 D1:D29 R1:AF1048576 AJ1:XFD1048576 AG1:AI27 AG31:AI1048576 C48:D49 A1:A1048576 B1:B47 E32:I1048576 C32:D47 C51:D1048576"/>
  </dataValidations>
  <pageMargins left="0" right="0" top="0.5" bottom="0.5" header="0" footer="0.25"/>
  <pageSetup paperSize="9" scale="88" pageOrder="overThenDown" orientation="landscape" blackAndWhite="1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B1:BO713"/>
  <sheetViews>
    <sheetView rightToLeft="1" workbookViewId="0">
      <selection activeCell="E20" sqref="E20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6.28515625" style="2" bestFit="1" customWidth="1"/>
    <col min="4" max="5" width="5.42578125" style="2" bestFit="1" customWidth="1"/>
    <col min="6" max="6" width="6.5703125" style="2" bestFit="1" customWidth="1"/>
    <col min="7" max="7" width="5.28515625" style="2" bestFit="1" customWidth="1"/>
    <col min="8" max="8" width="4.5703125" style="1" bestFit="1" customWidth="1"/>
    <col min="9" max="9" width="7.85546875" style="1" bestFit="1" customWidth="1"/>
    <col min="10" max="10" width="7.140625" style="1" bestFit="1" customWidth="1"/>
    <col min="11" max="11" width="5.140625" style="1" bestFit="1" customWidth="1"/>
    <col min="12" max="12" width="5.28515625" style="1" bestFit="1" customWidth="1"/>
    <col min="13" max="13" width="6.7109375" style="1" bestFit="1" customWidth="1"/>
    <col min="14" max="14" width="7.5703125" style="1" bestFit="1" customWidth="1"/>
    <col min="15" max="15" width="7" style="1" bestFit="1" customWidth="1"/>
    <col min="16" max="16" width="6.42578125" style="1" bestFit="1" customWidth="1"/>
    <col min="17" max="17" width="8" style="1" bestFit="1" customWidth="1"/>
    <col min="18" max="18" width="11.28515625" style="1" bestFit="1" customWidth="1"/>
    <col min="19" max="19" width="11.85546875" style="1" bestFit="1" customWidth="1"/>
    <col min="20" max="20" width="9" style="1" bestFit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58" t="s">
        <v>185</v>
      </c>
      <c r="C1" s="80" t="s" vm="1">
        <v>255</v>
      </c>
    </row>
    <row r="2" spans="2:67">
      <c r="B2" s="58" t="s">
        <v>184</v>
      </c>
      <c r="C2" s="80" t="s">
        <v>256</v>
      </c>
    </row>
    <row r="3" spans="2:67">
      <c r="B3" s="58" t="s">
        <v>186</v>
      </c>
      <c r="C3" s="80" t="s">
        <v>257</v>
      </c>
    </row>
    <row r="4" spans="2:67">
      <c r="B4" s="58" t="s">
        <v>187</v>
      </c>
      <c r="C4" s="80">
        <v>9455</v>
      </c>
    </row>
    <row r="6" spans="2:67" ht="26.25" customHeight="1">
      <c r="B6" s="161" t="s">
        <v>215</v>
      </c>
      <c r="C6" s="165"/>
      <c r="D6" s="165"/>
      <c r="E6" s="165"/>
      <c r="F6" s="165"/>
      <c r="G6" s="165"/>
      <c r="H6" s="165"/>
      <c r="I6" s="165"/>
      <c r="J6" s="165"/>
      <c r="K6" s="165"/>
      <c r="L6" s="165"/>
      <c r="M6" s="165"/>
      <c r="N6" s="165"/>
      <c r="O6" s="165"/>
      <c r="P6" s="165"/>
      <c r="Q6" s="165"/>
      <c r="R6" s="165"/>
      <c r="S6" s="165"/>
      <c r="T6" s="166"/>
      <c r="BO6" s="3"/>
    </row>
    <row r="7" spans="2:67" ht="26.25" customHeight="1">
      <c r="B7" s="161" t="s">
        <v>93</v>
      </c>
      <c r="C7" s="165"/>
      <c r="D7" s="165"/>
      <c r="E7" s="165"/>
      <c r="F7" s="165"/>
      <c r="G7" s="165"/>
      <c r="H7" s="165"/>
      <c r="I7" s="165"/>
      <c r="J7" s="165"/>
      <c r="K7" s="165"/>
      <c r="L7" s="165"/>
      <c r="M7" s="165"/>
      <c r="N7" s="165"/>
      <c r="O7" s="165"/>
      <c r="P7" s="165"/>
      <c r="Q7" s="165"/>
      <c r="R7" s="165"/>
      <c r="S7" s="165"/>
      <c r="T7" s="166"/>
      <c r="AZ7" s="45"/>
      <c r="BJ7" s="3"/>
      <c r="BO7" s="3"/>
    </row>
    <row r="8" spans="2:67" s="3" customFormat="1" ht="78.75">
      <c r="B8" s="39" t="s">
        <v>122</v>
      </c>
      <c r="C8" s="14" t="s">
        <v>45</v>
      </c>
      <c r="D8" s="14" t="s">
        <v>127</v>
      </c>
      <c r="E8" s="14" t="s">
        <v>231</v>
      </c>
      <c r="F8" s="14" t="s">
        <v>124</v>
      </c>
      <c r="G8" s="14" t="s">
        <v>67</v>
      </c>
      <c r="H8" s="14" t="s">
        <v>15</v>
      </c>
      <c r="I8" s="14" t="s">
        <v>68</v>
      </c>
      <c r="J8" s="14" t="s">
        <v>108</v>
      </c>
      <c r="K8" s="14" t="s">
        <v>18</v>
      </c>
      <c r="L8" s="14" t="s">
        <v>107</v>
      </c>
      <c r="M8" s="14" t="s">
        <v>17</v>
      </c>
      <c r="N8" s="14" t="s">
        <v>19</v>
      </c>
      <c r="O8" s="14" t="s">
        <v>239</v>
      </c>
      <c r="P8" s="14" t="s">
        <v>238</v>
      </c>
      <c r="Q8" s="14" t="s">
        <v>64</v>
      </c>
      <c r="R8" s="14" t="s">
        <v>61</v>
      </c>
      <c r="S8" s="14" t="s">
        <v>188</v>
      </c>
      <c r="T8" s="40" t="s">
        <v>190</v>
      </c>
      <c r="V8" s="1"/>
      <c r="AZ8" s="45"/>
      <c r="BJ8" s="1"/>
      <c r="BK8" s="1"/>
      <c r="BL8" s="1"/>
      <c r="BO8" s="4"/>
    </row>
    <row r="9" spans="2:67" s="3" customFormat="1" ht="20.25" customHeight="1">
      <c r="B9" s="41"/>
      <c r="C9" s="17"/>
      <c r="D9" s="17"/>
      <c r="E9" s="17"/>
      <c r="F9" s="17"/>
      <c r="G9" s="17"/>
      <c r="H9" s="17"/>
      <c r="I9" s="17"/>
      <c r="J9" s="17" t="s">
        <v>22</v>
      </c>
      <c r="K9" s="17" t="s">
        <v>21</v>
      </c>
      <c r="L9" s="17"/>
      <c r="M9" s="17" t="s">
        <v>20</v>
      </c>
      <c r="N9" s="17" t="s">
        <v>20</v>
      </c>
      <c r="O9" s="17" t="s">
        <v>246</v>
      </c>
      <c r="P9" s="17"/>
      <c r="Q9" s="17" t="s">
        <v>242</v>
      </c>
      <c r="R9" s="17" t="s">
        <v>20</v>
      </c>
      <c r="S9" s="17" t="s">
        <v>20</v>
      </c>
      <c r="T9" s="76" t="s">
        <v>20</v>
      </c>
      <c r="BJ9" s="1"/>
      <c r="BL9" s="1"/>
      <c r="BO9" s="4"/>
    </row>
    <row r="10" spans="2:67" s="4" customFormat="1" ht="18" customHeight="1">
      <c r="B10" s="42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120</v>
      </c>
      <c r="R10" s="20" t="s">
        <v>121</v>
      </c>
      <c r="S10" s="47" t="s">
        <v>191</v>
      </c>
      <c r="T10" s="75" t="s">
        <v>232</v>
      </c>
      <c r="U10" s="5"/>
      <c r="BJ10" s="1"/>
      <c r="BK10" s="3"/>
      <c r="BL10" s="1"/>
      <c r="BO10" s="1"/>
    </row>
    <row r="11" spans="2:67" s="4" customFormat="1" ht="18" customHeight="1"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/>
      <c r="Q11" s="103"/>
      <c r="R11" s="103"/>
      <c r="S11" s="103"/>
      <c r="T11" s="103"/>
      <c r="U11" s="5"/>
      <c r="BJ11" s="1"/>
      <c r="BK11" s="3"/>
      <c r="BL11" s="1"/>
      <c r="BO11" s="1"/>
    </row>
    <row r="12" spans="2:67" ht="20.25">
      <c r="B12" s="101" t="s">
        <v>254</v>
      </c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/>
      <c r="Q12" s="103"/>
      <c r="R12" s="103"/>
      <c r="S12" s="103"/>
      <c r="T12" s="103"/>
      <c r="BK12" s="4"/>
    </row>
    <row r="13" spans="2:67">
      <c r="B13" s="101" t="s">
        <v>119</v>
      </c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  <c r="Q13" s="103"/>
      <c r="R13" s="103"/>
      <c r="S13" s="103"/>
      <c r="T13" s="103"/>
    </row>
    <row r="14" spans="2:67">
      <c r="B14" s="101" t="s">
        <v>237</v>
      </c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P14" s="103"/>
      <c r="Q14" s="103"/>
      <c r="R14" s="103"/>
      <c r="S14" s="103"/>
      <c r="T14" s="103"/>
    </row>
    <row r="15" spans="2:67">
      <c r="B15" s="101" t="s">
        <v>245</v>
      </c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  <c r="P15" s="103"/>
      <c r="Q15" s="103"/>
      <c r="R15" s="103"/>
      <c r="S15" s="103"/>
      <c r="T15" s="103"/>
    </row>
    <row r="16" spans="2:67" ht="20.25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P16" s="103"/>
      <c r="Q16" s="103"/>
      <c r="R16" s="103"/>
      <c r="S16" s="103"/>
      <c r="T16" s="103"/>
      <c r="BJ16" s="4"/>
    </row>
    <row r="17" spans="2:20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  <c r="P17" s="103"/>
      <c r="Q17" s="103"/>
      <c r="R17" s="103"/>
      <c r="S17" s="103"/>
      <c r="T17" s="103"/>
    </row>
    <row r="18" spans="2:20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  <c r="P18" s="103"/>
      <c r="Q18" s="103"/>
      <c r="R18" s="103"/>
      <c r="S18" s="103"/>
      <c r="T18" s="103"/>
    </row>
    <row r="19" spans="2:20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  <c r="P19" s="103"/>
      <c r="Q19" s="103"/>
      <c r="R19" s="103"/>
      <c r="S19" s="103"/>
      <c r="T19" s="103"/>
    </row>
    <row r="20" spans="2:20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  <c r="P20" s="103"/>
      <c r="Q20" s="103"/>
      <c r="R20" s="103"/>
      <c r="S20" s="103"/>
      <c r="T20" s="103"/>
    </row>
    <row r="21" spans="2:20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P21" s="103"/>
      <c r="Q21" s="103"/>
      <c r="R21" s="103"/>
      <c r="S21" s="103"/>
      <c r="T21" s="103"/>
    </row>
    <row r="22" spans="2:20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  <c r="Q22" s="103"/>
      <c r="R22" s="103"/>
      <c r="S22" s="103"/>
      <c r="T22" s="103"/>
    </row>
    <row r="23" spans="2:20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  <c r="Q23" s="103"/>
      <c r="R23" s="103"/>
      <c r="S23" s="103"/>
      <c r="T23" s="103"/>
    </row>
    <row r="24" spans="2:20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  <c r="Q24" s="103"/>
      <c r="R24" s="103"/>
      <c r="S24" s="103"/>
      <c r="T24" s="103"/>
    </row>
    <row r="25" spans="2:20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  <c r="Q25" s="103"/>
      <c r="R25" s="103"/>
      <c r="S25" s="103"/>
      <c r="T25" s="103"/>
    </row>
    <row r="26" spans="2:20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  <c r="Q26" s="103"/>
      <c r="R26" s="103"/>
      <c r="S26" s="103"/>
      <c r="T26" s="103"/>
    </row>
    <row r="27" spans="2:20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  <c r="Q27" s="103"/>
      <c r="R27" s="103"/>
      <c r="S27" s="103"/>
      <c r="T27" s="103"/>
    </row>
    <row r="28" spans="2:20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  <c r="Q28" s="103"/>
      <c r="R28" s="103"/>
      <c r="S28" s="103"/>
      <c r="T28" s="103"/>
    </row>
    <row r="29" spans="2:20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  <c r="Q29" s="103"/>
      <c r="R29" s="103"/>
      <c r="S29" s="103"/>
      <c r="T29" s="103"/>
    </row>
    <row r="30" spans="2:20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  <c r="Q30" s="103"/>
      <c r="R30" s="103"/>
      <c r="S30" s="103"/>
      <c r="T30" s="103"/>
    </row>
    <row r="31" spans="2:20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  <c r="P31" s="103"/>
      <c r="Q31" s="103"/>
      <c r="R31" s="103"/>
      <c r="S31" s="103"/>
      <c r="T31" s="103"/>
    </row>
    <row r="32" spans="2:20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  <c r="P32" s="103"/>
      <c r="Q32" s="103"/>
      <c r="R32" s="103"/>
      <c r="S32" s="103"/>
      <c r="T32" s="103"/>
    </row>
    <row r="33" spans="2:20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  <c r="Q33" s="103"/>
      <c r="R33" s="103"/>
      <c r="S33" s="103"/>
      <c r="T33" s="103"/>
    </row>
    <row r="34" spans="2:20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  <c r="P34" s="103"/>
      <c r="Q34" s="103"/>
      <c r="R34" s="103"/>
      <c r="S34" s="103"/>
      <c r="T34" s="103"/>
    </row>
    <row r="35" spans="2:20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03"/>
      <c r="Q35" s="103"/>
      <c r="R35" s="103"/>
      <c r="S35" s="103"/>
      <c r="T35" s="103"/>
    </row>
    <row r="36" spans="2:20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3"/>
      <c r="Q36" s="103"/>
      <c r="R36" s="103"/>
      <c r="S36" s="103"/>
      <c r="T36" s="103"/>
    </row>
    <row r="37" spans="2:20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  <c r="Q37" s="103"/>
      <c r="R37" s="103"/>
      <c r="S37" s="103"/>
      <c r="T37" s="103"/>
    </row>
    <row r="38" spans="2:20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  <c r="Q38" s="103"/>
      <c r="R38" s="103"/>
      <c r="S38" s="103"/>
      <c r="T38" s="103"/>
    </row>
    <row r="39" spans="2:20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3"/>
      <c r="S39" s="103"/>
      <c r="T39" s="103"/>
    </row>
    <row r="40" spans="2:20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  <c r="Q40" s="103"/>
      <c r="R40" s="103"/>
      <c r="S40" s="103"/>
      <c r="T40" s="103"/>
    </row>
    <row r="41" spans="2:20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  <c r="Q41" s="103"/>
      <c r="R41" s="103"/>
      <c r="S41" s="103"/>
      <c r="T41" s="103"/>
    </row>
    <row r="42" spans="2:20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  <c r="Q42" s="103"/>
      <c r="R42" s="103"/>
      <c r="S42" s="103"/>
      <c r="T42" s="103"/>
    </row>
    <row r="43" spans="2:20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  <c r="Q43" s="103"/>
      <c r="R43" s="103"/>
      <c r="S43" s="103"/>
      <c r="T43" s="103"/>
    </row>
    <row r="44" spans="2:20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  <c r="Q44" s="103"/>
      <c r="R44" s="103"/>
      <c r="S44" s="103"/>
      <c r="T44" s="103"/>
    </row>
    <row r="45" spans="2:20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  <c r="P45" s="103"/>
      <c r="Q45" s="103"/>
      <c r="R45" s="103"/>
      <c r="S45" s="103"/>
      <c r="T45" s="103"/>
    </row>
    <row r="46" spans="2:20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  <c r="P46" s="103"/>
      <c r="Q46" s="103"/>
      <c r="R46" s="103"/>
      <c r="S46" s="103"/>
      <c r="T46" s="103"/>
    </row>
    <row r="47" spans="2:20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  <c r="Q47" s="103"/>
      <c r="R47" s="103"/>
      <c r="S47" s="103"/>
      <c r="T47" s="103"/>
    </row>
    <row r="48" spans="2:20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  <c r="Q48" s="103"/>
      <c r="R48" s="103"/>
      <c r="S48" s="103"/>
      <c r="T48" s="103"/>
    </row>
    <row r="49" spans="2:20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  <c r="T49" s="103"/>
    </row>
    <row r="50" spans="2:20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  <c r="P50" s="103"/>
      <c r="Q50" s="103"/>
      <c r="R50" s="103"/>
      <c r="S50" s="103"/>
      <c r="T50" s="103"/>
    </row>
    <row r="51" spans="2:20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  <c r="P51" s="103"/>
      <c r="Q51" s="103"/>
      <c r="R51" s="103"/>
      <c r="S51" s="103"/>
      <c r="T51" s="103"/>
    </row>
    <row r="52" spans="2:20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  <c r="Q52" s="103"/>
      <c r="R52" s="103"/>
      <c r="S52" s="103"/>
      <c r="T52" s="103"/>
    </row>
    <row r="53" spans="2:20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  <c r="P53" s="103"/>
      <c r="Q53" s="103"/>
      <c r="R53" s="103"/>
      <c r="S53" s="103"/>
      <c r="T53" s="103"/>
    </row>
    <row r="54" spans="2:20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3"/>
      <c r="Q54" s="103"/>
      <c r="R54" s="103"/>
      <c r="S54" s="103"/>
      <c r="T54" s="103"/>
    </row>
    <row r="55" spans="2:20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  <c r="Q55" s="103"/>
      <c r="R55" s="103"/>
      <c r="S55" s="103"/>
      <c r="T55" s="103"/>
    </row>
    <row r="56" spans="2:20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  <c r="Q56" s="103"/>
      <c r="R56" s="103"/>
      <c r="S56" s="103"/>
      <c r="T56" s="103"/>
    </row>
    <row r="57" spans="2:20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  <c r="Q57" s="103"/>
      <c r="R57" s="103"/>
      <c r="S57" s="103"/>
      <c r="T57" s="103"/>
    </row>
    <row r="58" spans="2:20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  <c r="Q58" s="103"/>
      <c r="R58" s="103"/>
      <c r="S58" s="103"/>
      <c r="T58" s="103"/>
    </row>
    <row r="59" spans="2:20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  <c r="Q59" s="103"/>
      <c r="R59" s="103"/>
      <c r="S59" s="103"/>
      <c r="T59" s="103"/>
    </row>
    <row r="60" spans="2:20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  <c r="P60" s="103"/>
      <c r="Q60" s="103"/>
      <c r="R60" s="103"/>
      <c r="S60" s="103"/>
      <c r="T60" s="103"/>
    </row>
    <row r="61" spans="2:20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  <c r="P61" s="103"/>
      <c r="Q61" s="103"/>
      <c r="R61" s="103"/>
      <c r="S61" s="103"/>
      <c r="T61" s="103"/>
    </row>
    <row r="62" spans="2:20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  <c r="P62" s="103"/>
      <c r="Q62" s="103"/>
      <c r="R62" s="103"/>
      <c r="S62" s="103"/>
      <c r="T62" s="103"/>
    </row>
    <row r="63" spans="2:20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  <c r="P63" s="103"/>
      <c r="Q63" s="103"/>
      <c r="R63" s="103"/>
      <c r="S63" s="103"/>
      <c r="T63" s="103"/>
    </row>
    <row r="64" spans="2:20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  <c r="P64" s="103"/>
      <c r="Q64" s="103"/>
      <c r="R64" s="103"/>
      <c r="S64" s="103"/>
      <c r="T64" s="103"/>
    </row>
    <row r="65" spans="2:20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  <c r="P65" s="103"/>
      <c r="Q65" s="103"/>
      <c r="R65" s="103"/>
      <c r="S65" s="103"/>
      <c r="T65" s="103"/>
    </row>
    <row r="66" spans="2:20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  <c r="P66" s="103"/>
      <c r="Q66" s="103"/>
      <c r="R66" s="103"/>
      <c r="S66" s="103"/>
      <c r="T66" s="103"/>
    </row>
    <row r="67" spans="2:20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  <c r="P67" s="103"/>
      <c r="Q67" s="103"/>
      <c r="R67" s="103"/>
      <c r="S67" s="103"/>
      <c r="T67" s="103"/>
    </row>
    <row r="68" spans="2:20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  <c r="P68" s="103"/>
      <c r="Q68" s="103"/>
      <c r="R68" s="103"/>
      <c r="S68" s="103"/>
      <c r="T68" s="103"/>
    </row>
    <row r="69" spans="2:20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  <c r="P69" s="103"/>
      <c r="Q69" s="103"/>
      <c r="R69" s="103"/>
      <c r="S69" s="103"/>
      <c r="T69" s="103"/>
    </row>
    <row r="70" spans="2:20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  <c r="P70" s="103"/>
      <c r="Q70" s="103"/>
      <c r="R70" s="103"/>
      <c r="S70" s="103"/>
      <c r="T70" s="103"/>
    </row>
    <row r="71" spans="2:20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  <c r="P71" s="103"/>
      <c r="Q71" s="103"/>
      <c r="R71" s="103"/>
      <c r="S71" s="103"/>
      <c r="T71" s="103"/>
    </row>
    <row r="72" spans="2:20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  <c r="P72" s="103"/>
      <c r="Q72" s="103"/>
      <c r="R72" s="103"/>
      <c r="S72" s="103"/>
      <c r="T72" s="103"/>
    </row>
    <row r="73" spans="2:20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  <c r="Q73" s="103"/>
      <c r="R73" s="103"/>
      <c r="S73" s="103"/>
      <c r="T73" s="103"/>
    </row>
    <row r="74" spans="2:20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  <c r="P74" s="103"/>
      <c r="Q74" s="103"/>
      <c r="R74" s="103"/>
      <c r="S74" s="103"/>
      <c r="T74" s="103"/>
    </row>
    <row r="75" spans="2:20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  <c r="P75" s="103"/>
      <c r="Q75" s="103"/>
      <c r="R75" s="103"/>
      <c r="S75" s="103"/>
      <c r="T75" s="103"/>
    </row>
    <row r="76" spans="2:20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  <c r="P76" s="103"/>
      <c r="Q76" s="103"/>
      <c r="R76" s="103"/>
      <c r="S76" s="103"/>
      <c r="T76" s="103"/>
    </row>
    <row r="77" spans="2:20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  <c r="P77" s="103"/>
      <c r="Q77" s="103"/>
      <c r="R77" s="103"/>
      <c r="S77" s="103"/>
      <c r="T77" s="103"/>
    </row>
    <row r="78" spans="2:20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  <c r="P78" s="103"/>
      <c r="Q78" s="103"/>
      <c r="R78" s="103"/>
      <c r="S78" s="103"/>
      <c r="T78" s="103"/>
    </row>
    <row r="79" spans="2:20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  <c r="P79" s="103"/>
      <c r="Q79" s="103"/>
      <c r="R79" s="103"/>
      <c r="S79" s="103"/>
      <c r="T79" s="103"/>
    </row>
    <row r="80" spans="2:20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  <c r="P80" s="103"/>
      <c r="Q80" s="103"/>
      <c r="R80" s="103"/>
      <c r="S80" s="103"/>
      <c r="T80" s="103"/>
    </row>
    <row r="81" spans="2:20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  <c r="P81" s="103"/>
      <c r="Q81" s="103"/>
      <c r="R81" s="103"/>
      <c r="S81" s="103"/>
      <c r="T81" s="103"/>
    </row>
    <row r="82" spans="2:20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  <c r="P82" s="103"/>
      <c r="Q82" s="103"/>
      <c r="R82" s="103"/>
      <c r="S82" s="103"/>
      <c r="T82" s="103"/>
    </row>
    <row r="83" spans="2:20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  <c r="P83" s="103"/>
      <c r="Q83" s="103"/>
      <c r="R83" s="103"/>
      <c r="S83" s="103"/>
      <c r="T83" s="103"/>
    </row>
    <row r="84" spans="2:20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  <c r="P84" s="103"/>
      <c r="Q84" s="103"/>
      <c r="R84" s="103"/>
      <c r="S84" s="103"/>
      <c r="T84" s="103"/>
    </row>
    <row r="85" spans="2:20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  <c r="P85" s="103"/>
      <c r="Q85" s="103"/>
      <c r="R85" s="103"/>
      <c r="S85" s="103"/>
      <c r="T85" s="103"/>
    </row>
    <row r="86" spans="2:20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  <c r="P86" s="103"/>
      <c r="Q86" s="103"/>
      <c r="R86" s="103"/>
      <c r="S86" s="103"/>
      <c r="T86" s="103"/>
    </row>
    <row r="87" spans="2:20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  <c r="P87" s="103"/>
      <c r="Q87" s="103"/>
      <c r="R87" s="103"/>
      <c r="S87" s="103"/>
      <c r="T87" s="103"/>
    </row>
    <row r="88" spans="2:20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103"/>
      <c r="Q88" s="103"/>
      <c r="R88" s="103"/>
      <c r="S88" s="103"/>
      <c r="T88" s="103"/>
    </row>
    <row r="89" spans="2:20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  <c r="P89" s="103"/>
      <c r="Q89" s="103"/>
      <c r="R89" s="103"/>
      <c r="S89" s="103"/>
      <c r="T89" s="103"/>
    </row>
    <row r="90" spans="2:20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  <c r="P90" s="103"/>
      <c r="Q90" s="103"/>
      <c r="R90" s="103"/>
      <c r="S90" s="103"/>
      <c r="T90" s="103"/>
    </row>
    <row r="91" spans="2:20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  <c r="P91" s="103"/>
      <c r="Q91" s="103"/>
      <c r="R91" s="103"/>
      <c r="S91" s="103"/>
      <c r="T91" s="103"/>
    </row>
    <row r="92" spans="2:20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  <c r="P92" s="103"/>
      <c r="Q92" s="103"/>
      <c r="R92" s="103"/>
      <c r="S92" s="103"/>
      <c r="T92" s="103"/>
    </row>
    <row r="93" spans="2:20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  <c r="P93" s="103"/>
      <c r="Q93" s="103"/>
      <c r="R93" s="103"/>
      <c r="S93" s="103"/>
      <c r="T93" s="103"/>
    </row>
    <row r="94" spans="2:20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  <c r="P94" s="103"/>
      <c r="Q94" s="103"/>
      <c r="R94" s="103"/>
      <c r="S94" s="103"/>
      <c r="T94" s="103"/>
    </row>
    <row r="95" spans="2:20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  <c r="P95" s="103"/>
      <c r="Q95" s="103"/>
      <c r="R95" s="103"/>
      <c r="S95" s="103"/>
      <c r="T95" s="103"/>
    </row>
    <row r="96" spans="2:20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  <c r="P96" s="103"/>
      <c r="Q96" s="103"/>
      <c r="R96" s="103"/>
      <c r="S96" s="103"/>
      <c r="T96" s="103"/>
    </row>
    <row r="97" spans="2:20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  <c r="P97" s="103"/>
      <c r="Q97" s="103"/>
      <c r="R97" s="103"/>
      <c r="S97" s="103"/>
      <c r="T97" s="103"/>
    </row>
    <row r="98" spans="2:20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  <c r="P98" s="103"/>
      <c r="Q98" s="103"/>
      <c r="R98" s="103"/>
      <c r="S98" s="103"/>
      <c r="T98" s="103"/>
    </row>
    <row r="99" spans="2:20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  <c r="P99" s="103"/>
      <c r="Q99" s="103"/>
      <c r="R99" s="103"/>
      <c r="S99" s="103"/>
      <c r="T99" s="103"/>
    </row>
    <row r="100" spans="2:20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  <c r="P100" s="103"/>
      <c r="Q100" s="103"/>
      <c r="R100" s="103"/>
      <c r="S100" s="103"/>
      <c r="T100" s="103"/>
    </row>
    <row r="101" spans="2:20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  <c r="P101" s="103"/>
      <c r="Q101" s="103"/>
      <c r="R101" s="103"/>
      <c r="S101" s="103"/>
      <c r="T101" s="103"/>
    </row>
    <row r="102" spans="2:20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  <c r="P102" s="103"/>
      <c r="Q102" s="103"/>
      <c r="R102" s="103"/>
      <c r="S102" s="103"/>
      <c r="T102" s="103"/>
    </row>
    <row r="103" spans="2:20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  <c r="P103" s="103"/>
      <c r="Q103" s="103"/>
      <c r="R103" s="103"/>
      <c r="S103" s="103"/>
      <c r="T103" s="103"/>
    </row>
    <row r="104" spans="2:20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  <c r="P104" s="103"/>
      <c r="Q104" s="103"/>
      <c r="R104" s="103"/>
      <c r="S104" s="103"/>
      <c r="T104" s="103"/>
    </row>
    <row r="105" spans="2:20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  <c r="P105" s="103"/>
      <c r="Q105" s="103"/>
      <c r="R105" s="103"/>
      <c r="S105" s="103"/>
      <c r="T105" s="103"/>
    </row>
    <row r="106" spans="2:20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  <c r="P106" s="103"/>
      <c r="Q106" s="103"/>
      <c r="R106" s="103"/>
      <c r="S106" s="103"/>
      <c r="T106" s="103"/>
    </row>
    <row r="107" spans="2:20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  <c r="P107" s="103"/>
      <c r="Q107" s="103"/>
      <c r="R107" s="103"/>
      <c r="S107" s="103"/>
      <c r="T107" s="103"/>
    </row>
    <row r="108" spans="2:20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  <c r="P108" s="103"/>
      <c r="Q108" s="103"/>
      <c r="R108" s="103"/>
      <c r="S108" s="103"/>
      <c r="T108" s="103"/>
    </row>
    <row r="109" spans="2:20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  <c r="P109" s="103"/>
      <c r="Q109" s="103"/>
      <c r="R109" s="103"/>
      <c r="S109" s="103"/>
      <c r="T109" s="103"/>
    </row>
    <row r="110" spans="2:20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  <c r="M110" s="103"/>
      <c r="N110" s="103"/>
      <c r="O110" s="103"/>
      <c r="P110" s="103"/>
      <c r="Q110" s="103"/>
      <c r="R110" s="103"/>
      <c r="S110" s="103"/>
      <c r="T110" s="103"/>
    </row>
    <row r="111" spans="2:20">
      <c r="C111" s="1"/>
      <c r="D111" s="1"/>
      <c r="E111" s="1"/>
      <c r="F111" s="1"/>
      <c r="G111" s="1"/>
    </row>
    <row r="112" spans="2:20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45"/>
      <c r="C697" s="1"/>
      <c r="D697" s="1"/>
      <c r="E697" s="1"/>
      <c r="F697" s="1"/>
      <c r="G697" s="1"/>
    </row>
    <row r="698" spans="2:7">
      <c r="B698" s="45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sheetProtection sheet="1" objects="1" scenarios="1"/>
  <mergeCells count="2">
    <mergeCell ref="B7:T7"/>
    <mergeCell ref="B6:T6"/>
  </mergeCells>
  <phoneticPr fontId="3" type="noConversion"/>
  <dataValidations count="6">
    <dataValidation type="list" allowBlank="1" showInputMessage="1" showErrorMessage="1" sqref="E205:E712">
      <formula1>$AL$6:$AL$8</formula1>
    </dataValidation>
    <dataValidation allowBlank="1" showInputMessage="1" showErrorMessage="1" sqref="A1 B31:B33 B14:B15"/>
    <dataValidation type="list" allowBlank="1" showInputMessage="1" showErrorMessage="1" sqref="I12:I32 I34:I487">
      <formula1>$BN$6:$BN$9</formula1>
    </dataValidation>
    <dataValidation type="list" allowBlank="1" showInputMessage="1" showErrorMessage="1" sqref="E12:E32 E34:E204">
      <formula1>$BJ$6:$BJ$22</formula1>
    </dataValidation>
    <dataValidation type="list" allowBlank="1" showInputMessage="1" showErrorMessage="1" sqref="L12:L487">
      <formula1>$BO$6:$BO$19</formula1>
    </dataValidation>
    <dataValidation type="list" allowBlank="1" showInputMessage="1" showErrorMessage="1" sqref="G12:G32 G34:G705">
      <formula1>$BL$6:$BL$28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B1:BN830"/>
  <sheetViews>
    <sheetView rightToLeft="1" zoomScale="90" zoomScaleNormal="90" workbookViewId="0">
      <selection activeCell="C12" sqref="C12"/>
    </sheetView>
  </sheetViews>
  <sheetFormatPr defaultColWidth="9.140625" defaultRowHeight="18"/>
  <cols>
    <col min="1" max="1" width="6.28515625" style="1" customWidth="1"/>
    <col min="2" max="2" width="35.42578125" style="2" bestFit="1" customWidth="1"/>
    <col min="3" max="3" width="46.28515625" style="2" bestFit="1" customWidth="1"/>
    <col min="4" max="4" width="6.42578125" style="2" bestFit="1" customWidth="1"/>
    <col min="5" max="5" width="5.7109375" style="2" bestFit="1" customWidth="1"/>
    <col min="6" max="6" width="11.7109375" style="2" bestFit="1" customWidth="1"/>
    <col min="7" max="7" width="16.42578125" style="1" bestFit="1" customWidth="1"/>
    <col min="8" max="8" width="8.7109375" style="1" bestFit="1" customWidth="1"/>
    <col min="9" max="9" width="11.140625" style="1" bestFit="1" customWidth="1"/>
    <col min="10" max="10" width="7.140625" style="1" bestFit="1" customWidth="1"/>
    <col min="11" max="11" width="6.140625" style="1" bestFit="1" customWidth="1"/>
    <col min="12" max="12" width="9" style="1" bestFit="1" customWidth="1"/>
    <col min="13" max="13" width="6.85546875" style="1" bestFit="1" customWidth="1"/>
    <col min="14" max="14" width="9.140625" style="1" bestFit="1" customWidth="1"/>
    <col min="15" max="15" width="11.28515625" style="1" bestFit="1" customWidth="1"/>
    <col min="16" max="16" width="15.5703125" style="1" customWidth="1"/>
    <col min="17" max="17" width="8.28515625" style="1" bestFit="1" customWidth="1"/>
    <col min="18" max="18" width="9" style="1" bestFit="1" customWidth="1"/>
    <col min="19" max="19" width="11.28515625" style="1" bestFit="1" customWidth="1"/>
    <col min="20" max="20" width="11.85546875" style="1" bestFit="1" customWidth="1"/>
    <col min="21" max="21" width="9" style="1" bestFit="1" customWidth="1"/>
    <col min="22" max="22" width="7.5703125" style="1" customWidth="1"/>
    <col min="23" max="23" width="6.7109375" style="1" customWidth="1"/>
    <col min="24" max="24" width="7.7109375" style="1" customWidth="1"/>
    <col min="25" max="25" width="7.140625" style="1" customWidth="1"/>
    <col min="26" max="26" width="6" style="1" customWidth="1"/>
    <col min="27" max="27" width="7.85546875" style="1" customWidth="1"/>
    <col min="28" max="28" width="8.140625" style="1" customWidth="1"/>
    <col min="29" max="29" width="6.28515625" style="1" customWidth="1"/>
    <col min="30" max="30" width="8" style="1" customWidth="1"/>
    <col min="31" max="31" width="8.7109375" style="1" customWidth="1"/>
    <col min="32" max="32" width="10" style="1" customWidth="1"/>
    <col min="33" max="33" width="9.5703125" style="1" customWidth="1"/>
    <col min="34" max="34" width="6.140625" style="1" customWidth="1"/>
    <col min="35" max="36" width="5.7109375" style="1" customWidth="1"/>
    <col min="37" max="37" width="6.85546875" style="1" customWidth="1"/>
    <col min="38" max="38" width="6.42578125" style="1" customWidth="1"/>
    <col min="39" max="39" width="6.7109375" style="1" customWidth="1"/>
    <col min="40" max="40" width="7.28515625" style="1" customWidth="1"/>
    <col min="41" max="52" width="5.7109375" style="1" customWidth="1"/>
    <col min="53" max="16384" width="9.140625" style="1"/>
  </cols>
  <sheetData>
    <row r="1" spans="2:66">
      <c r="B1" s="58" t="s">
        <v>185</v>
      </c>
      <c r="C1" s="80" t="s" vm="1">
        <v>255</v>
      </c>
    </row>
    <row r="2" spans="2:66">
      <c r="B2" s="58" t="s">
        <v>184</v>
      </c>
      <c r="C2" s="80" t="s">
        <v>256</v>
      </c>
    </row>
    <row r="3" spans="2:66">
      <c r="B3" s="58" t="s">
        <v>186</v>
      </c>
      <c r="C3" s="80" t="s">
        <v>257</v>
      </c>
    </row>
    <row r="4" spans="2:66">
      <c r="B4" s="58" t="s">
        <v>187</v>
      </c>
      <c r="C4" s="80">
        <v>9455</v>
      </c>
    </row>
    <row r="6" spans="2:66" ht="26.25" customHeight="1">
      <c r="B6" s="167" t="s">
        <v>215</v>
      </c>
      <c r="C6" s="168"/>
      <c r="D6" s="168"/>
      <c r="E6" s="168"/>
      <c r="F6" s="168"/>
      <c r="G6" s="168"/>
      <c r="H6" s="168"/>
      <c r="I6" s="168"/>
      <c r="J6" s="168"/>
      <c r="K6" s="168"/>
      <c r="L6" s="168"/>
      <c r="M6" s="168"/>
      <c r="N6" s="168"/>
      <c r="O6" s="168"/>
      <c r="P6" s="168"/>
      <c r="Q6" s="168"/>
      <c r="R6" s="168"/>
      <c r="S6" s="168"/>
      <c r="T6" s="168"/>
      <c r="U6" s="169"/>
    </row>
    <row r="7" spans="2:66" ht="26.25" customHeight="1">
      <c r="B7" s="167" t="s">
        <v>94</v>
      </c>
      <c r="C7" s="168"/>
      <c r="D7" s="168"/>
      <c r="E7" s="168"/>
      <c r="F7" s="168"/>
      <c r="G7" s="168"/>
      <c r="H7" s="168"/>
      <c r="I7" s="168"/>
      <c r="J7" s="168"/>
      <c r="K7" s="168"/>
      <c r="L7" s="168"/>
      <c r="M7" s="168"/>
      <c r="N7" s="168"/>
      <c r="O7" s="168"/>
      <c r="P7" s="168"/>
      <c r="Q7" s="168"/>
      <c r="R7" s="168"/>
      <c r="S7" s="168"/>
      <c r="T7" s="168"/>
      <c r="U7" s="169"/>
      <c r="BN7" s="3"/>
    </row>
    <row r="8" spans="2:66" s="3" customFormat="1" ht="78.75">
      <c r="B8" s="23" t="s">
        <v>122</v>
      </c>
      <c r="C8" s="31" t="s">
        <v>45</v>
      </c>
      <c r="D8" s="31" t="s">
        <v>127</v>
      </c>
      <c r="E8" s="31" t="s">
        <v>231</v>
      </c>
      <c r="F8" s="31" t="s">
        <v>124</v>
      </c>
      <c r="G8" s="31" t="s">
        <v>67</v>
      </c>
      <c r="H8" s="31" t="s">
        <v>15</v>
      </c>
      <c r="I8" s="31" t="s">
        <v>68</v>
      </c>
      <c r="J8" s="31" t="s">
        <v>108</v>
      </c>
      <c r="K8" s="31" t="s">
        <v>18</v>
      </c>
      <c r="L8" s="31" t="s">
        <v>107</v>
      </c>
      <c r="M8" s="31" t="s">
        <v>17</v>
      </c>
      <c r="N8" s="31" t="s">
        <v>19</v>
      </c>
      <c r="O8" s="14" t="s">
        <v>239</v>
      </c>
      <c r="P8" s="31" t="s">
        <v>238</v>
      </c>
      <c r="Q8" s="31" t="s">
        <v>253</v>
      </c>
      <c r="R8" s="31" t="s">
        <v>64</v>
      </c>
      <c r="S8" s="14" t="s">
        <v>61</v>
      </c>
      <c r="T8" s="31" t="s">
        <v>188</v>
      </c>
      <c r="U8" s="15" t="s">
        <v>190</v>
      </c>
      <c r="V8" s="1"/>
      <c r="W8" s="1"/>
      <c r="BJ8" s="1"/>
      <c r="BK8" s="1"/>
    </row>
    <row r="9" spans="2:66" s="3" customFormat="1" ht="20.25">
      <c r="B9" s="16"/>
      <c r="C9" s="17"/>
      <c r="D9" s="17"/>
      <c r="E9" s="17"/>
      <c r="F9" s="17"/>
      <c r="G9" s="17"/>
      <c r="H9" s="33"/>
      <c r="I9" s="33"/>
      <c r="J9" s="33" t="s">
        <v>22</v>
      </c>
      <c r="K9" s="33" t="s">
        <v>21</v>
      </c>
      <c r="L9" s="33"/>
      <c r="M9" s="33" t="s">
        <v>20</v>
      </c>
      <c r="N9" s="33" t="s">
        <v>20</v>
      </c>
      <c r="O9" s="33" t="s">
        <v>246</v>
      </c>
      <c r="P9" s="33"/>
      <c r="Q9" s="17" t="s">
        <v>242</v>
      </c>
      <c r="R9" s="33" t="s">
        <v>242</v>
      </c>
      <c r="S9" s="17" t="s">
        <v>20</v>
      </c>
      <c r="T9" s="33" t="s">
        <v>242</v>
      </c>
      <c r="U9" s="18" t="s">
        <v>20</v>
      </c>
      <c r="BI9" s="1"/>
      <c r="BJ9" s="1"/>
      <c r="BK9" s="1"/>
      <c r="BN9" s="4"/>
    </row>
    <row r="10" spans="2:66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35" t="s">
        <v>14</v>
      </c>
      <c r="Q10" s="44" t="s">
        <v>120</v>
      </c>
      <c r="R10" s="20" t="s">
        <v>121</v>
      </c>
      <c r="S10" s="20" t="s">
        <v>191</v>
      </c>
      <c r="T10" s="21" t="s">
        <v>232</v>
      </c>
      <c r="U10" s="21" t="s">
        <v>248</v>
      </c>
      <c r="V10" s="5"/>
      <c r="BI10" s="1"/>
      <c r="BJ10" s="3"/>
      <c r="BK10" s="1"/>
    </row>
    <row r="11" spans="2:66" s="139" customFormat="1" ht="18" customHeight="1">
      <c r="B11" s="81" t="s">
        <v>34</v>
      </c>
      <c r="C11" s="82"/>
      <c r="D11" s="82"/>
      <c r="E11" s="82"/>
      <c r="F11" s="82"/>
      <c r="G11" s="82"/>
      <c r="H11" s="82"/>
      <c r="I11" s="82"/>
      <c r="J11" s="82"/>
      <c r="K11" s="90">
        <v>4.0780503970494708</v>
      </c>
      <c r="L11" s="82"/>
      <c r="M11" s="82"/>
      <c r="N11" s="105">
        <v>2.554809211904709E-2</v>
      </c>
      <c r="O11" s="90"/>
      <c r="P11" s="92"/>
      <c r="Q11" s="90">
        <f>Q12</f>
        <v>40.323649899436298</v>
      </c>
      <c r="R11" s="90">
        <v>8284.5358927109974</v>
      </c>
      <c r="S11" s="82"/>
      <c r="T11" s="91">
        <v>1</v>
      </c>
      <c r="U11" s="91">
        <f>R11/'סכום נכסי הקרן'!$C$42</f>
        <v>0.32392268977611804</v>
      </c>
      <c r="V11" s="142"/>
      <c r="BI11" s="141"/>
      <c r="BJ11" s="143"/>
      <c r="BK11" s="141"/>
      <c r="BN11" s="141"/>
    </row>
    <row r="12" spans="2:66" s="141" customFormat="1">
      <c r="B12" s="83" t="s">
        <v>236</v>
      </c>
      <c r="C12" s="84"/>
      <c r="D12" s="84"/>
      <c r="E12" s="84"/>
      <c r="F12" s="84"/>
      <c r="G12" s="84"/>
      <c r="H12" s="84"/>
      <c r="I12" s="84"/>
      <c r="J12" s="84"/>
      <c r="K12" s="93">
        <v>4.0780503970494708</v>
      </c>
      <c r="L12" s="84"/>
      <c r="M12" s="84"/>
      <c r="N12" s="106">
        <v>2.554809211904709E-2</v>
      </c>
      <c r="O12" s="93"/>
      <c r="P12" s="95"/>
      <c r="Q12" s="93">
        <f>Q13+Q166</f>
        <v>40.323649899436298</v>
      </c>
      <c r="R12" s="93">
        <v>8284.5358927109974</v>
      </c>
      <c r="S12" s="84"/>
      <c r="T12" s="94">
        <v>1</v>
      </c>
      <c r="U12" s="94">
        <f>R12/'סכום נכסי הקרן'!$C$42</f>
        <v>0.32392268977611804</v>
      </c>
      <c r="BJ12" s="143"/>
    </row>
    <row r="13" spans="2:66" s="141" customFormat="1" ht="20.25">
      <c r="B13" s="104" t="s">
        <v>33</v>
      </c>
      <c r="C13" s="84"/>
      <c r="D13" s="84"/>
      <c r="E13" s="84"/>
      <c r="F13" s="84"/>
      <c r="G13" s="84"/>
      <c r="H13" s="84"/>
      <c r="I13" s="84"/>
      <c r="J13" s="84"/>
      <c r="K13" s="93">
        <v>4.0962381573917988</v>
      </c>
      <c r="L13" s="84"/>
      <c r="M13" s="84"/>
      <c r="N13" s="106">
        <v>2.3583932127206816E-2</v>
      </c>
      <c r="O13" s="93"/>
      <c r="P13" s="95"/>
      <c r="Q13" s="93">
        <f>SUM(Q14:Q164)</f>
        <v>37.605498353898</v>
      </c>
      <c r="R13" s="93">
        <v>6335.560146157999</v>
      </c>
      <c r="S13" s="84"/>
      <c r="T13" s="94">
        <v>0.76474533132655387</v>
      </c>
      <c r="U13" s="94">
        <f>R13/'סכום נכסי הקרן'!$C$42</f>
        <v>0.24771836471702591</v>
      </c>
      <c r="BJ13" s="139"/>
    </row>
    <row r="14" spans="2:66" s="141" customFormat="1">
      <c r="B14" s="89" t="s">
        <v>313</v>
      </c>
      <c r="C14" s="86" t="s">
        <v>314</v>
      </c>
      <c r="D14" s="99" t="s">
        <v>128</v>
      </c>
      <c r="E14" s="99" t="s">
        <v>315</v>
      </c>
      <c r="F14" s="86" t="s">
        <v>316</v>
      </c>
      <c r="G14" s="99" t="s">
        <v>317</v>
      </c>
      <c r="H14" s="86" t="s">
        <v>318</v>
      </c>
      <c r="I14" s="86" t="s">
        <v>168</v>
      </c>
      <c r="J14" s="86"/>
      <c r="K14" s="96">
        <v>1.489999999999893</v>
      </c>
      <c r="L14" s="99" t="s">
        <v>170</v>
      </c>
      <c r="M14" s="100">
        <v>5.8999999999999999E-3</v>
      </c>
      <c r="N14" s="100">
        <v>2.6999999999754278E-3</v>
      </c>
      <c r="O14" s="96">
        <v>185404.19190999999</v>
      </c>
      <c r="P14" s="98">
        <v>100.97</v>
      </c>
      <c r="Q14" s="86"/>
      <c r="R14" s="96">
        <v>187.20261319799999</v>
      </c>
      <c r="S14" s="97">
        <v>3.4731912212674386E-5</v>
      </c>
      <c r="T14" s="97">
        <v>2.2596632523821509E-2</v>
      </c>
      <c r="U14" s="97">
        <f>R14/'סכום נכסי הקרן'!$C$42</f>
        <v>7.319561986998774E-3</v>
      </c>
    </row>
    <row r="15" spans="2:66" s="141" customFormat="1">
      <c r="B15" s="89" t="s">
        <v>319</v>
      </c>
      <c r="C15" s="86" t="s">
        <v>320</v>
      </c>
      <c r="D15" s="99" t="s">
        <v>128</v>
      </c>
      <c r="E15" s="99" t="s">
        <v>315</v>
      </c>
      <c r="F15" s="86" t="s">
        <v>316</v>
      </c>
      <c r="G15" s="99" t="s">
        <v>317</v>
      </c>
      <c r="H15" s="86" t="s">
        <v>318</v>
      </c>
      <c r="I15" s="86" t="s">
        <v>168</v>
      </c>
      <c r="J15" s="86"/>
      <c r="K15" s="96">
        <v>6.320000000024975</v>
      </c>
      <c r="L15" s="99" t="s">
        <v>170</v>
      </c>
      <c r="M15" s="100">
        <v>8.3000000000000001E-3</v>
      </c>
      <c r="N15" s="100">
        <v>1.1299999999973243E-2</v>
      </c>
      <c r="O15" s="96">
        <v>56713.530804000002</v>
      </c>
      <c r="P15" s="98">
        <v>98.84</v>
      </c>
      <c r="Q15" s="86"/>
      <c r="R15" s="96">
        <v>56.055651755</v>
      </c>
      <c r="S15" s="97">
        <v>4.4101752610091995E-5</v>
      </c>
      <c r="T15" s="97">
        <v>6.7662995828552779E-3</v>
      </c>
      <c r="U15" s="97">
        <f>R15/'סכום נכסי הקרן'!$C$42</f>
        <v>2.1917579607095071E-3</v>
      </c>
    </row>
    <row r="16" spans="2:66" s="141" customFormat="1">
      <c r="B16" s="89" t="s">
        <v>321</v>
      </c>
      <c r="C16" s="86" t="s">
        <v>322</v>
      </c>
      <c r="D16" s="99" t="s">
        <v>128</v>
      </c>
      <c r="E16" s="99" t="s">
        <v>315</v>
      </c>
      <c r="F16" s="86" t="s">
        <v>323</v>
      </c>
      <c r="G16" s="99" t="s">
        <v>317</v>
      </c>
      <c r="H16" s="86" t="s">
        <v>318</v>
      </c>
      <c r="I16" s="86" t="s">
        <v>168</v>
      </c>
      <c r="J16" s="86"/>
      <c r="K16" s="96">
        <v>2.4800000000136948</v>
      </c>
      <c r="L16" s="99" t="s">
        <v>170</v>
      </c>
      <c r="M16" s="100">
        <v>0.04</v>
      </c>
      <c r="N16" s="100">
        <v>3.5000000000055221E-3</v>
      </c>
      <c r="O16" s="96">
        <v>80092.147949000006</v>
      </c>
      <c r="P16" s="98">
        <v>113.05</v>
      </c>
      <c r="Q16" s="86"/>
      <c r="R16" s="96">
        <v>90.544172237000012</v>
      </c>
      <c r="S16" s="97">
        <v>3.8660183708903239E-5</v>
      </c>
      <c r="T16" s="97">
        <v>1.0929299288408384E-2</v>
      </c>
      <c r="U16" s="97">
        <f>R16/'סכום נכסי הקרן'!$C$42</f>
        <v>3.5402480228694565E-3</v>
      </c>
    </row>
    <row r="17" spans="2:61" s="141" customFormat="1" ht="20.25">
      <c r="B17" s="89" t="s">
        <v>324</v>
      </c>
      <c r="C17" s="86" t="s">
        <v>325</v>
      </c>
      <c r="D17" s="99" t="s">
        <v>128</v>
      </c>
      <c r="E17" s="99" t="s">
        <v>315</v>
      </c>
      <c r="F17" s="86" t="s">
        <v>323</v>
      </c>
      <c r="G17" s="99" t="s">
        <v>317</v>
      </c>
      <c r="H17" s="86" t="s">
        <v>318</v>
      </c>
      <c r="I17" s="86" t="s">
        <v>168</v>
      </c>
      <c r="J17" s="86"/>
      <c r="K17" s="96">
        <v>3.6800000000060504</v>
      </c>
      <c r="L17" s="99" t="s">
        <v>170</v>
      </c>
      <c r="M17" s="100">
        <v>9.8999999999999991E-3</v>
      </c>
      <c r="N17" s="100">
        <v>5.8000000000268939E-3</v>
      </c>
      <c r="O17" s="96">
        <v>115542.08560000001</v>
      </c>
      <c r="P17" s="98">
        <v>102.98</v>
      </c>
      <c r="Q17" s="86"/>
      <c r="R17" s="96">
        <v>118.985239746</v>
      </c>
      <c r="S17" s="97">
        <v>3.8336733917874472E-5</v>
      </c>
      <c r="T17" s="97">
        <v>1.4362330163924701E-2</v>
      </c>
      <c r="U17" s="97">
        <f>R17/'סכום נכסי הקרן'!$C$42</f>
        <v>4.6522846181511635E-3</v>
      </c>
      <c r="BI17" s="139"/>
    </row>
    <row r="18" spans="2:61" s="141" customFormat="1">
      <c r="B18" s="89" t="s">
        <v>326</v>
      </c>
      <c r="C18" s="86" t="s">
        <v>327</v>
      </c>
      <c r="D18" s="99" t="s">
        <v>128</v>
      </c>
      <c r="E18" s="99" t="s">
        <v>315</v>
      </c>
      <c r="F18" s="86" t="s">
        <v>323</v>
      </c>
      <c r="G18" s="99" t="s">
        <v>317</v>
      </c>
      <c r="H18" s="86" t="s">
        <v>318</v>
      </c>
      <c r="I18" s="86" t="s">
        <v>168</v>
      </c>
      <c r="J18" s="86"/>
      <c r="K18" s="96">
        <v>5.6199999999999992</v>
      </c>
      <c r="L18" s="99" t="s">
        <v>170</v>
      </c>
      <c r="M18" s="100">
        <v>8.6E-3</v>
      </c>
      <c r="N18" s="100">
        <v>1.1299999999999999E-2</v>
      </c>
      <c r="O18" s="96">
        <v>88238.069243999998</v>
      </c>
      <c r="P18" s="98">
        <v>100.03</v>
      </c>
      <c r="Q18" s="86"/>
      <c r="R18" s="96">
        <v>88.264539900000003</v>
      </c>
      <c r="S18" s="97">
        <v>3.5276164458326717E-5</v>
      </c>
      <c r="T18" s="97">
        <v>1.0654132113502942E-2</v>
      </c>
      <c r="U18" s="97">
        <f>R18/'סכום נכסי הקרן'!$C$42</f>
        <v>3.4511151314359904E-3</v>
      </c>
    </row>
    <row r="19" spans="2:61" s="141" customFormat="1">
      <c r="B19" s="89" t="s">
        <v>328</v>
      </c>
      <c r="C19" s="86" t="s">
        <v>329</v>
      </c>
      <c r="D19" s="99" t="s">
        <v>128</v>
      </c>
      <c r="E19" s="99" t="s">
        <v>315</v>
      </c>
      <c r="F19" s="86" t="s">
        <v>323</v>
      </c>
      <c r="G19" s="99" t="s">
        <v>317</v>
      </c>
      <c r="H19" s="86" t="s">
        <v>318</v>
      </c>
      <c r="I19" s="86" t="s">
        <v>168</v>
      </c>
      <c r="J19" s="86"/>
      <c r="K19" s="96">
        <v>8.3099999996355454</v>
      </c>
      <c r="L19" s="99" t="s">
        <v>170</v>
      </c>
      <c r="M19" s="100">
        <v>1.2199999999999999E-2</v>
      </c>
      <c r="N19" s="100">
        <v>1.6900000000581904E-2</v>
      </c>
      <c r="O19" s="96">
        <v>3339.96</v>
      </c>
      <c r="P19" s="98">
        <v>97.76</v>
      </c>
      <c r="Q19" s="86"/>
      <c r="R19" s="96">
        <v>3.2651446489999998</v>
      </c>
      <c r="S19" s="97">
        <v>4.1665751838804005E-6</v>
      </c>
      <c r="T19" s="97">
        <v>3.9412523420566983E-4</v>
      </c>
      <c r="U19" s="97">
        <f>R19/'סכום נכסי הקרן'!$C$42</f>
        <v>1.2766610597254304E-4</v>
      </c>
      <c r="BI19" s="143"/>
    </row>
    <row r="20" spans="2:61" s="141" customFormat="1">
      <c r="B20" s="89" t="s">
        <v>330</v>
      </c>
      <c r="C20" s="86" t="s">
        <v>331</v>
      </c>
      <c r="D20" s="99" t="s">
        <v>128</v>
      </c>
      <c r="E20" s="99" t="s">
        <v>315</v>
      </c>
      <c r="F20" s="86" t="s">
        <v>323</v>
      </c>
      <c r="G20" s="99" t="s">
        <v>317</v>
      </c>
      <c r="H20" s="86" t="s">
        <v>318</v>
      </c>
      <c r="I20" s="86" t="s">
        <v>168</v>
      </c>
      <c r="J20" s="86"/>
      <c r="K20" s="96">
        <v>10.82999999989816</v>
      </c>
      <c r="L20" s="99" t="s">
        <v>170</v>
      </c>
      <c r="M20" s="100">
        <v>1.2199999999999999E-2</v>
      </c>
      <c r="N20" s="100">
        <v>1.0299999999833649E-2</v>
      </c>
      <c r="O20" s="96">
        <v>48203.836430000003</v>
      </c>
      <c r="P20" s="98">
        <v>102.26</v>
      </c>
      <c r="Q20" s="86"/>
      <c r="R20" s="96">
        <v>49.293243294</v>
      </c>
      <c r="S20" s="97">
        <v>6.8673574930156554E-5</v>
      </c>
      <c r="T20" s="97">
        <v>5.9500307479348107E-3</v>
      </c>
      <c r="U20" s="97">
        <f>R20/'סכום נכסי הקרן'!$C$42</f>
        <v>1.9273499641216513E-3</v>
      </c>
    </row>
    <row r="21" spans="2:61" s="141" customFormat="1">
      <c r="B21" s="89" t="s">
        <v>332</v>
      </c>
      <c r="C21" s="86" t="s">
        <v>333</v>
      </c>
      <c r="D21" s="99" t="s">
        <v>128</v>
      </c>
      <c r="E21" s="99" t="s">
        <v>315</v>
      </c>
      <c r="F21" s="86" t="s">
        <v>323</v>
      </c>
      <c r="G21" s="99" t="s">
        <v>317</v>
      </c>
      <c r="H21" s="86" t="s">
        <v>318</v>
      </c>
      <c r="I21" s="86" t="s">
        <v>168</v>
      </c>
      <c r="J21" s="86"/>
      <c r="K21" s="96">
        <v>6.0000000003808077E-2</v>
      </c>
      <c r="L21" s="99" t="s">
        <v>170</v>
      </c>
      <c r="M21" s="100">
        <v>2.58E-2</v>
      </c>
      <c r="N21" s="100">
        <v>5.4699999999980937E-2</v>
      </c>
      <c r="O21" s="96">
        <v>79334.961158000006</v>
      </c>
      <c r="P21" s="98">
        <v>105.92</v>
      </c>
      <c r="Q21" s="86"/>
      <c r="R21" s="96">
        <v>84.031591528000021</v>
      </c>
      <c r="S21" s="97">
        <v>2.9128830068707139E-5</v>
      </c>
      <c r="T21" s="97">
        <v>1.0143186367498719E-2</v>
      </c>
      <c r="U21" s="97">
        <f>R21/'סכום נכסי הקרן'!$C$42</f>
        <v>3.2856082110606375E-3</v>
      </c>
    </row>
    <row r="22" spans="2:61" s="141" customFormat="1">
      <c r="B22" s="89" t="s">
        <v>334</v>
      </c>
      <c r="C22" s="86" t="s">
        <v>335</v>
      </c>
      <c r="D22" s="99" t="s">
        <v>128</v>
      </c>
      <c r="E22" s="99" t="s">
        <v>315</v>
      </c>
      <c r="F22" s="86" t="s">
        <v>323</v>
      </c>
      <c r="G22" s="99" t="s">
        <v>317</v>
      </c>
      <c r="H22" s="86" t="s">
        <v>318</v>
      </c>
      <c r="I22" s="86" t="s">
        <v>168</v>
      </c>
      <c r="J22" s="86"/>
      <c r="K22" s="96">
        <v>1.6899999999963102</v>
      </c>
      <c r="L22" s="99" t="s">
        <v>170</v>
      </c>
      <c r="M22" s="100">
        <v>4.0999999999999995E-3</v>
      </c>
      <c r="N22" s="100">
        <v>3.500000000061493E-3</v>
      </c>
      <c r="O22" s="96">
        <v>16226.285734999999</v>
      </c>
      <c r="P22" s="98">
        <v>100.22</v>
      </c>
      <c r="Q22" s="86"/>
      <c r="R22" s="96">
        <v>16.261983273999999</v>
      </c>
      <c r="S22" s="97">
        <v>1.3161744157748951E-5</v>
      </c>
      <c r="T22" s="97">
        <v>1.9629323216895974E-3</v>
      </c>
      <c r="U22" s="97">
        <f>R22/'סכום נכסי הקרן'!$C$42</f>
        <v>6.3583831749017457E-4</v>
      </c>
    </row>
    <row r="23" spans="2:61" s="141" customFormat="1">
      <c r="B23" s="89" t="s">
        <v>336</v>
      </c>
      <c r="C23" s="86" t="s">
        <v>337</v>
      </c>
      <c r="D23" s="99" t="s">
        <v>128</v>
      </c>
      <c r="E23" s="99" t="s">
        <v>315</v>
      </c>
      <c r="F23" s="86" t="s">
        <v>323</v>
      </c>
      <c r="G23" s="99" t="s">
        <v>317</v>
      </c>
      <c r="H23" s="86" t="s">
        <v>318</v>
      </c>
      <c r="I23" s="86" t="s">
        <v>168</v>
      </c>
      <c r="J23" s="86"/>
      <c r="K23" s="96">
        <v>1.0800000000024643</v>
      </c>
      <c r="L23" s="99" t="s">
        <v>170</v>
      </c>
      <c r="M23" s="100">
        <v>6.4000000000000003E-3</v>
      </c>
      <c r="N23" s="100">
        <v>3.300000000046648E-3</v>
      </c>
      <c r="O23" s="96">
        <v>112258.867185</v>
      </c>
      <c r="P23" s="98">
        <v>101.21</v>
      </c>
      <c r="Q23" s="86"/>
      <c r="R23" s="96">
        <v>113.617199859</v>
      </c>
      <c r="S23" s="97">
        <v>3.563666085784714E-5</v>
      </c>
      <c r="T23" s="97">
        <v>1.3714371128377159E-2</v>
      </c>
      <c r="U23" s="97">
        <f>R23/'סכום נכסי הקרן'!$C$42</f>
        <v>4.4423959844918648E-3</v>
      </c>
    </row>
    <row r="24" spans="2:61" s="141" customFormat="1">
      <c r="B24" s="89" t="s">
        <v>338</v>
      </c>
      <c r="C24" s="86" t="s">
        <v>339</v>
      </c>
      <c r="D24" s="99" t="s">
        <v>128</v>
      </c>
      <c r="E24" s="99" t="s">
        <v>315</v>
      </c>
      <c r="F24" s="86" t="s">
        <v>340</v>
      </c>
      <c r="G24" s="99" t="s">
        <v>317</v>
      </c>
      <c r="H24" s="86" t="s">
        <v>318</v>
      </c>
      <c r="I24" s="86" t="s">
        <v>168</v>
      </c>
      <c r="J24" s="86"/>
      <c r="K24" s="96">
        <v>3.3199999999979508</v>
      </c>
      <c r="L24" s="99" t="s">
        <v>170</v>
      </c>
      <c r="M24" s="100">
        <v>0.05</v>
      </c>
      <c r="N24" s="100">
        <v>5.499999999977228E-3</v>
      </c>
      <c r="O24" s="96">
        <v>143914.81144200001</v>
      </c>
      <c r="P24" s="98">
        <v>122.05</v>
      </c>
      <c r="Q24" s="86"/>
      <c r="R24" s="96">
        <v>175.64802324799999</v>
      </c>
      <c r="S24" s="97">
        <v>4.5663945866981513E-5</v>
      </c>
      <c r="T24" s="97">
        <v>2.120191469054299E-2</v>
      </c>
      <c r="U24" s="97">
        <f>R24/'סכום נכסי הקרן'!$C$42</f>
        <v>6.8677812349644766E-3</v>
      </c>
    </row>
    <row r="25" spans="2:61" s="141" customFormat="1">
      <c r="B25" s="89" t="s">
        <v>341</v>
      </c>
      <c r="C25" s="86" t="s">
        <v>342</v>
      </c>
      <c r="D25" s="99" t="s">
        <v>128</v>
      </c>
      <c r="E25" s="99" t="s">
        <v>315</v>
      </c>
      <c r="F25" s="86" t="s">
        <v>340</v>
      </c>
      <c r="G25" s="99" t="s">
        <v>317</v>
      </c>
      <c r="H25" s="86" t="s">
        <v>318</v>
      </c>
      <c r="I25" s="86" t="s">
        <v>168</v>
      </c>
      <c r="J25" s="86"/>
      <c r="K25" s="96">
        <v>1.1999999999743312</v>
      </c>
      <c r="L25" s="99" t="s">
        <v>170</v>
      </c>
      <c r="M25" s="100">
        <v>1.6E-2</v>
      </c>
      <c r="N25" s="100">
        <v>3.000000000256688E-3</v>
      </c>
      <c r="O25" s="96">
        <v>7637.2918559999998</v>
      </c>
      <c r="P25" s="98">
        <v>102.02</v>
      </c>
      <c r="Q25" s="86"/>
      <c r="R25" s="96">
        <v>7.7915652360000003</v>
      </c>
      <c r="S25" s="97">
        <v>3.6381744412817211E-6</v>
      </c>
      <c r="T25" s="97">
        <v>9.4049507865072695E-4</v>
      </c>
      <c r="U25" s="97">
        <f>R25/'סכום נכסי הקרן'!$C$42</f>
        <v>3.0464769559774516E-4</v>
      </c>
    </row>
    <row r="26" spans="2:61" s="141" customFormat="1">
      <c r="B26" s="89" t="s">
        <v>343</v>
      </c>
      <c r="C26" s="86" t="s">
        <v>344</v>
      </c>
      <c r="D26" s="99" t="s">
        <v>128</v>
      </c>
      <c r="E26" s="99" t="s">
        <v>315</v>
      </c>
      <c r="F26" s="86" t="s">
        <v>340</v>
      </c>
      <c r="G26" s="99" t="s">
        <v>317</v>
      </c>
      <c r="H26" s="86" t="s">
        <v>318</v>
      </c>
      <c r="I26" s="86" t="s">
        <v>168</v>
      </c>
      <c r="J26" s="86"/>
      <c r="K26" s="96">
        <v>2.2100000000079429</v>
      </c>
      <c r="L26" s="99" t="s">
        <v>170</v>
      </c>
      <c r="M26" s="100">
        <v>6.9999999999999993E-3</v>
      </c>
      <c r="N26" s="100">
        <v>3.399999999981152E-3</v>
      </c>
      <c r="O26" s="96">
        <v>71919.138787000004</v>
      </c>
      <c r="P26" s="98">
        <v>103.28</v>
      </c>
      <c r="Q26" s="86"/>
      <c r="R26" s="96">
        <v>74.27809172100001</v>
      </c>
      <c r="S26" s="97">
        <v>2.023267596801376E-5</v>
      </c>
      <c r="T26" s="97">
        <v>8.9658724016576808E-3</v>
      </c>
      <c r="U26" s="97">
        <f>R26/'סכום נכסי הקרן'!$C$42</f>
        <v>2.9042495045344193E-3</v>
      </c>
    </row>
    <row r="27" spans="2:61" s="141" customFormat="1">
      <c r="B27" s="89" t="s">
        <v>345</v>
      </c>
      <c r="C27" s="86" t="s">
        <v>346</v>
      </c>
      <c r="D27" s="99" t="s">
        <v>128</v>
      </c>
      <c r="E27" s="99" t="s">
        <v>315</v>
      </c>
      <c r="F27" s="86" t="s">
        <v>340</v>
      </c>
      <c r="G27" s="99" t="s">
        <v>317</v>
      </c>
      <c r="H27" s="86" t="s">
        <v>318</v>
      </c>
      <c r="I27" s="86" t="s">
        <v>168</v>
      </c>
      <c r="J27" s="86"/>
      <c r="K27" s="96">
        <v>4.7100000001691642</v>
      </c>
      <c r="L27" s="99" t="s">
        <v>170</v>
      </c>
      <c r="M27" s="100">
        <v>6.0000000000000001E-3</v>
      </c>
      <c r="N27" s="100">
        <v>8.6000000005809658E-3</v>
      </c>
      <c r="O27" s="96">
        <v>11673.1602</v>
      </c>
      <c r="P27" s="98">
        <v>100.27</v>
      </c>
      <c r="Q27" s="86"/>
      <c r="R27" s="96">
        <v>11.704677662</v>
      </c>
      <c r="S27" s="97">
        <v>5.2483809284017002E-6</v>
      </c>
      <c r="T27" s="97">
        <v>1.4128344440269918E-3</v>
      </c>
      <c r="U27" s="97">
        <f>R27/'סכום נכסי הקרן'!$C$42</f>
        <v>4.5764913331756946E-4</v>
      </c>
    </row>
    <row r="28" spans="2:61" s="141" customFormat="1">
      <c r="B28" s="89" t="s">
        <v>347</v>
      </c>
      <c r="C28" s="86" t="s">
        <v>348</v>
      </c>
      <c r="D28" s="99" t="s">
        <v>128</v>
      </c>
      <c r="E28" s="99" t="s">
        <v>315</v>
      </c>
      <c r="F28" s="86" t="s">
        <v>340</v>
      </c>
      <c r="G28" s="99" t="s">
        <v>317</v>
      </c>
      <c r="H28" s="86" t="s">
        <v>318</v>
      </c>
      <c r="I28" s="86" t="s">
        <v>168</v>
      </c>
      <c r="J28" s="86"/>
      <c r="K28" s="96">
        <v>6.1000000000116072</v>
      </c>
      <c r="L28" s="99" t="s">
        <v>170</v>
      </c>
      <c r="M28" s="100">
        <v>1.7500000000000002E-2</v>
      </c>
      <c r="N28" s="100">
        <v>1.199999999994196E-2</v>
      </c>
      <c r="O28" s="96">
        <v>66799.199999999997</v>
      </c>
      <c r="P28" s="98">
        <v>103.17</v>
      </c>
      <c r="Q28" s="86"/>
      <c r="R28" s="96">
        <v>68.916739042000003</v>
      </c>
      <c r="S28" s="97">
        <v>3.3370450911129128E-5</v>
      </c>
      <c r="T28" s="97">
        <v>8.3187205577363935E-3</v>
      </c>
      <c r="U28" s="97">
        <f>R28/'סכום נכסי הקרן'!$C$42</f>
        <v>2.6946223385578617E-3</v>
      </c>
    </row>
    <row r="29" spans="2:61" s="141" customFormat="1">
      <c r="B29" s="89" t="s">
        <v>349</v>
      </c>
      <c r="C29" s="86" t="s">
        <v>350</v>
      </c>
      <c r="D29" s="99" t="s">
        <v>128</v>
      </c>
      <c r="E29" s="99" t="s">
        <v>315</v>
      </c>
      <c r="F29" s="86" t="s">
        <v>351</v>
      </c>
      <c r="G29" s="99" t="s">
        <v>317</v>
      </c>
      <c r="H29" s="86" t="s">
        <v>352</v>
      </c>
      <c r="I29" s="86" t="s">
        <v>168</v>
      </c>
      <c r="J29" s="86"/>
      <c r="K29" s="96">
        <v>1.2400000000057905</v>
      </c>
      <c r="L29" s="99" t="s">
        <v>170</v>
      </c>
      <c r="M29" s="100">
        <v>8.0000000000000002E-3</v>
      </c>
      <c r="N29" s="100">
        <v>5.300000000033089E-3</v>
      </c>
      <c r="O29" s="96">
        <v>47005.239075999998</v>
      </c>
      <c r="P29" s="98">
        <v>102.87</v>
      </c>
      <c r="Q29" s="86"/>
      <c r="R29" s="96">
        <v>48.354288527999998</v>
      </c>
      <c r="S29" s="97">
        <v>7.292835056939833E-5</v>
      </c>
      <c r="T29" s="97">
        <v>5.8366925020559889E-3</v>
      </c>
      <c r="U29" s="97">
        <f>R29/'סכום נכסי הקרן'!$C$42</f>
        <v>1.8906371346620763E-3</v>
      </c>
    </row>
    <row r="30" spans="2:61" s="141" customFormat="1">
      <c r="B30" s="89" t="s">
        <v>353</v>
      </c>
      <c r="C30" s="86" t="s">
        <v>354</v>
      </c>
      <c r="D30" s="99" t="s">
        <v>128</v>
      </c>
      <c r="E30" s="99" t="s">
        <v>315</v>
      </c>
      <c r="F30" s="86" t="s">
        <v>316</v>
      </c>
      <c r="G30" s="99" t="s">
        <v>317</v>
      </c>
      <c r="H30" s="86" t="s">
        <v>352</v>
      </c>
      <c r="I30" s="86" t="s">
        <v>168</v>
      </c>
      <c r="J30" s="86"/>
      <c r="K30" s="96">
        <v>1.8300000000037553</v>
      </c>
      <c r="L30" s="99" t="s">
        <v>170</v>
      </c>
      <c r="M30" s="100">
        <v>3.4000000000000002E-2</v>
      </c>
      <c r="N30" s="100">
        <v>2.9999999999802355E-3</v>
      </c>
      <c r="O30" s="96">
        <v>45988.837892000003</v>
      </c>
      <c r="P30" s="98">
        <v>110.02</v>
      </c>
      <c r="Q30" s="86"/>
      <c r="R30" s="96">
        <v>50.596919806999999</v>
      </c>
      <c r="S30" s="97">
        <v>2.4583167610764696E-5</v>
      </c>
      <c r="T30" s="97">
        <v>6.1073933968367267E-3</v>
      </c>
      <c r="U30" s="97">
        <f>R30/'סכום נכסי הקרן'!$C$42</f>
        <v>1.9783232966242548E-3</v>
      </c>
    </row>
    <row r="31" spans="2:61" s="141" customFormat="1">
      <c r="B31" s="89" t="s">
        <v>355</v>
      </c>
      <c r="C31" s="86" t="s">
        <v>356</v>
      </c>
      <c r="D31" s="99" t="s">
        <v>128</v>
      </c>
      <c r="E31" s="99" t="s">
        <v>315</v>
      </c>
      <c r="F31" s="86" t="s">
        <v>323</v>
      </c>
      <c r="G31" s="99" t="s">
        <v>317</v>
      </c>
      <c r="H31" s="86" t="s">
        <v>352</v>
      </c>
      <c r="I31" s="86" t="s">
        <v>168</v>
      </c>
      <c r="J31" s="86"/>
      <c r="K31" s="96">
        <v>0.72000000001922149</v>
      </c>
      <c r="L31" s="99" t="s">
        <v>170</v>
      </c>
      <c r="M31" s="100">
        <v>0.03</v>
      </c>
      <c r="N31" s="100">
        <v>3.0000000000800898E-4</v>
      </c>
      <c r="O31" s="96">
        <v>34024.931449000003</v>
      </c>
      <c r="P31" s="98">
        <v>110.09</v>
      </c>
      <c r="Q31" s="86"/>
      <c r="R31" s="96">
        <v>37.458047598999997</v>
      </c>
      <c r="S31" s="97">
        <v>7.088527385208334E-5</v>
      </c>
      <c r="T31" s="97">
        <v>4.5214418869205216E-3</v>
      </c>
      <c r="U31" s="97">
        <f>R31/'סכום נכסי הקרן'!$C$42</f>
        <v>1.4645976176777017E-3</v>
      </c>
    </row>
    <row r="32" spans="2:61" s="141" customFormat="1">
      <c r="B32" s="89" t="s">
        <v>357</v>
      </c>
      <c r="C32" s="86" t="s">
        <v>358</v>
      </c>
      <c r="D32" s="99" t="s">
        <v>128</v>
      </c>
      <c r="E32" s="99" t="s">
        <v>315</v>
      </c>
      <c r="F32" s="86" t="s">
        <v>359</v>
      </c>
      <c r="G32" s="99" t="s">
        <v>360</v>
      </c>
      <c r="H32" s="86" t="s">
        <v>352</v>
      </c>
      <c r="I32" s="86" t="s">
        <v>168</v>
      </c>
      <c r="J32" s="86"/>
      <c r="K32" s="96">
        <v>6.4500000000130049</v>
      </c>
      <c r="L32" s="99" t="s">
        <v>170</v>
      </c>
      <c r="M32" s="100">
        <v>8.3000000000000001E-3</v>
      </c>
      <c r="N32" s="100">
        <v>1.2500000000022422E-2</v>
      </c>
      <c r="O32" s="96">
        <v>113173.879233</v>
      </c>
      <c r="P32" s="98">
        <v>98.51</v>
      </c>
      <c r="Q32" s="86"/>
      <c r="R32" s="96">
        <v>111.48758897900001</v>
      </c>
      <c r="S32" s="97">
        <v>7.3901171090006538E-5</v>
      </c>
      <c r="T32" s="97">
        <v>1.3457312566789698E-2</v>
      </c>
      <c r="U32" s="97">
        <f>R32/'סכום נכסי הקרן'!$C$42</f>
        <v>4.3591288837924735E-3</v>
      </c>
    </row>
    <row r="33" spans="2:21" s="141" customFormat="1">
      <c r="B33" s="89" t="s">
        <v>361</v>
      </c>
      <c r="C33" s="86" t="s">
        <v>362</v>
      </c>
      <c r="D33" s="99" t="s">
        <v>128</v>
      </c>
      <c r="E33" s="99" t="s">
        <v>315</v>
      </c>
      <c r="F33" s="86" t="s">
        <v>359</v>
      </c>
      <c r="G33" s="99" t="s">
        <v>360</v>
      </c>
      <c r="H33" s="86" t="s">
        <v>352</v>
      </c>
      <c r="I33" s="86" t="s">
        <v>168</v>
      </c>
      <c r="J33" s="86"/>
      <c r="K33" s="96">
        <v>10.069999999803766</v>
      </c>
      <c r="L33" s="99" t="s">
        <v>170</v>
      </c>
      <c r="M33" s="100">
        <v>1.6500000000000001E-2</v>
      </c>
      <c r="N33" s="100">
        <v>2.0199999999612375E-2</v>
      </c>
      <c r="O33" s="96">
        <v>16915.119979999999</v>
      </c>
      <c r="P33" s="98">
        <v>97.61</v>
      </c>
      <c r="Q33" s="86"/>
      <c r="R33" s="96">
        <v>16.510848532000001</v>
      </c>
      <c r="S33" s="97">
        <v>4.0001229659584026E-5</v>
      </c>
      <c r="T33" s="97">
        <v>1.9929720561083909E-3</v>
      </c>
      <c r="U33" s="97">
        <f>R33/'סכום נכסי הקרן'!$C$42</f>
        <v>6.4556886906327047E-4</v>
      </c>
    </row>
    <row r="34" spans="2:21" s="141" customFormat="1">
      <c r="B34" s="89" t="s">
        <v>363</v>
      </c>
      <c r="C34" s="86" t="s">
        <v>364</v>
      </c>
      <c r="D34" s="99" t="s">
        <v>128</v>
      </c>
      <c r="E34" s="99" t="s">
        <v>315</v>
      </c>
      <c r="F34" s="86" t="s">
        <v>365</v>
      </c>
      <c r="G34" s="99" t="s">
        <v>366</v>
      </c>
      <c r="H34" s="86" t="s">
        <v>352</v>
      </c>
      <c r="I34" s="86" t="s">
        <v>367</v>
      </c>
      <c r="J34" s="86"/>
      <c r="K34" s="96">
        <v>3.2000000000253555</v>
      </c>
      <c r="L34" s="99" t="s">
        <v>170</v>
      </c>
      <c r="M34" s="100">
        <v>6.5000000000000006E-3</v>
      </c>
      <c r="N34" s="100">
        <v>6.4000000000507106E-3</v>
      </c>
      <c r="O34" s="96">
        <v>54954.695485999997</v>
      </c>
      <c r="P34" s="98">
        <v>100.47</v>
      </c>
      <c r="Q34" s="86"/>
      <c r="R34" s="96">
        <v>55.212984273000011</v>
      </c>
      <c r="S34" s="97">
        <v>5.2003716018487133E-5</v>
      </c>
      <c r="T34" s="97">
        <v>6.6645838690346168E-3</v>
      </c>
      <c r="U34" s="97">
        <f>R34/'סכום נכסי הקרן'!$C$42</f>
        <v>2.1588099330962208E-3</v>
      </c>
    </row>
    <row r="35" spans="2:21" s="141" customFormat="1">
      <c r="B35" s="89" t="s">
        <v>368</v>
      </c>
      <c r="C35" s="86" t="s">
        <v>369</v>
      </c>
      <c r="D35" s="99" t="s">
        <v>128</v>
      </c>
      <c r="E35" s="99" t="s">
        <v>315</v>
      </c>
      <c r="F35" s="86" t="s">
        <v>365</v>
      </c>
      <c r="G35" s="99" t="s">
        <v>366</v>
      </c>
      <c r="H35" s="86" t="s">
        <v>352</v>
      </c>
      <c r="I35" s="86" t="s">
        <v>367</v>
      </c>
      <c r="J35" s="86"/>
      <c r="K35" s="96">
        <v>4.340000000016798</v>
      </c>
      <c r="L35" s="99" t="s">
        <v>170</v>
      </c>
      <c r="M35" s="100">
        <v>1.6399999999999998E-2</v>
      </c>
      <c r="N35" s="100">
        <v>1.0500000000017743E-2</v>
      </c>
      <c r="O35" s="96">
        <v>81540.907177000001</v>
      </c>
      <c r="P35" s="98">
        <v>102.85</v>
      </c>
      <c r="Q35" s="96">
        <v>0.67052931900000001</v>
      </c>
      <c r="R35" s="96">
        <v>84.535352236999998</v>
      </c>
      <c r="S35" s="97">
        <v>7.6511493042213813E-5</v>
      </c>
      <c r="T35" s="97">
        <v>1.020399372176985E-2</v>
      </c>
      <c r="U35" s="97">
        <f>R35/'סכום נכסי הקרן'!$C$42</f>
        <v>3.3053050928143115E-3</v>
      </c>
    </row>
    <row r="36" spans="2:21" s="141" customFormat="1">
      <c r="B36" s="89" t="s">
        <v>370</v>
      </c>
      <c r="C36" s="86" t="s">
        <v>371</v>
      </c>
      <c r="D36" s="99" t="s">
        <v>128</v>
      </c>
      <c r="E36" s="99" t="s">
        <v>315</v>
      </c>
      <c r="F36" s="86" t="s">
        <v>365</v>
      </c>
      <c r="G36" s="99" t="s">
        <v>366</v>
      </c>
      <c r="H36" s="86" t="s">
        <v>352</v>
      </c>
      <c r="I36" s="86" t="s">
        <v>168</v>
      </c>
      <c r="J36" s="86"/>
      <c r="K36" s="96">
        <v>5.6999999999958151</v>
      </c>
      <c r="L36" s="99" t="s">
        <v>170</v>
      </c>
      <c r="M36" s="100">
        <v>1.34E-2</v>
      </c>
      <c r="N36" s="100">
        <v>1.5899999999991629E-2</v>
      </c>
      <c r="O36" s="96">
        <v>272390.09642490582</v>
      </c>
      <c r="P36" s="98">
        <v>100.2</v>
      </c>
      <c r="Q36" s="146">
        <v>13.967748175768202</v>
      </c>
      <c r="R36" s="96">
        <v>286.736501836</v>
      </c>
      <c r="S36" s="97">
        <v>6.7979601355658636E-5</v>
      </c>
      <c r="T36" s="97">
        <v>3.4611051910376785E-2</v>
      </c>
      <c r="U36" s="97">
        <f>R36/'סכום נכסי הקרן'!$C$42</f>
        <v>1.1211305030790097E-2</v>
      </c>
    </row>
    <row r="37" spans="2:21" s="141" customFormat="1">
      <c r="B37" s="89" t="s">
        <v>372</v>
      </c>
      <c r="C37" s="86" t="s">
        <v>373</v>
      </c>
      <c r="D37" s="99" t="s">
        <v>128</v>
      </c>
      <c r="E37" s="99" t="s">
        <v>315</v>
      </c>
      <c r="F37" s="86" t="s">
        <v>340</v>
      </c>
      <c r="G37" s="99" t="s">
        <v>317</v>
      </c>
      <c r="H37" s="86" t="s">
        <v>352</v>
      </c>
      <c r="I37" s="86" t="s">
        <v>168</v>
      </c>
      <c r="J37" s="86"/>
      <c r="K37" s="96">
        <v>3.2000000000337065</v>
      </c>
      <c r="L37" s="99" t="s">
        <v>170</v>
      </c>
      <c r="M37" s="100">
        <v>4.2000000000000003E-2</v>
      </c>
      <c r="N37" s="100">
        <v>5.6999999999213522E-3</v>
      </c>
      <c r="O37" s="96">
        <v>15174.121636000002</v>
      </c>
      <c r="P37" s="98">
        <v>117.31</v>
      </c>
      <c r="Q37" s="86"/>
      <c r="R37" s="96">
        <v>17.800761401999999</v>
      </c>
      <c r="S37" s="97">
        <v>1.5208584287996603E-5</v>
      </c>
      <c r="T37" s="97">
        <v>2.1486733394035611E-3</v>
      </c>
      <c r="U37" s="97">
        <f>R37/'סכום נכסי הקרן'!$C$42</f>
        <v>6.9600404754983523E-4</v>
      </c>
    </row>
    <row r="38" spans="2:21" s="141" customFormat="1">
      <c r="B38" s="89" t="s">
        <v>374</v>
      </c>
      <c r="C38" s="86" t="s">
        <v>375</v>
      </c>
      <c r="D38" s="99" t="s">
        <v>128</v>
      </c>
      <c r="E38" s="99" t="s">
        <v>315</v>
      </c>
      <c r="F38" s="86" t="s">
        <v>340</v>
      </c>
      <c r="G38" s="99" t="s">
        <v>317</v>
      </c>
      <c r="H38" s="86" t="s">
        <v>352</v>
      </c>
      <c r="I38" s="86" t="s">
        <v>168</v>
      </c>
      <c r="J38" s="86"/>
      <c r="K38" s="96">
        <v>1.2100000000057471</v>
      </c>
      <c r="L38" s="99" t="s">
        <v>170</v>
      </c>
      <c r="M38" s="100">
        <v>4.0999999999999995E-2</v>
      </c>
      <c r="N38" s="100">
        <v>7.4000000000143682E-3</v>
      </c>
      <c r="O38" s="96">
        <v>106666.90641999998</v>
      </c>
      <c r="P38" s="98">
        <v>130.5</v>
      </c>
      <c r="Q38" s="86"/>
      <c r="R38" s="96">
        <v>139.20031112000001</v>
      </c>
      <c r="S38" s="97">
        <v>4.5636138135487852E-5</v>
      </c>
      <c r="T38" s="97">
        <v>1.6802427187559529E-2</v>
      </c>
      <c r="U38" s="97">
        <f>R38/'סכום נכסי הקרן'!$C$42</f>
        <v>5.4426874093616564E-3</v>
      </c>
    </row>
    <row r="39" spans="2:21" s="141" customFormat="1">
      <c r="B39" s="89" t="s">
        <v>376</v>
      </c>
      <c r="C39" s="86" t="s">
        <v>377</v>
      </c>
      <c r="D39" s="99" t="s">
        <v>128</v>
      </c>
      <c r="E39" s="99" t="s">
        <v>315</v>
      </c>
      <c r="F39" s="86" t="s">
        <v>340</v>
      </c>
      <c r="G39" s="99" t="s">
        <v>317</v>
      </c>
      <c r="H39" s="86" t="s">
        <v>352</v>
      </c>
      <c r="I39" s="86" t="s">
        <v>168</v>
      </c>
      <c r="J39" s="86"/>
      <c r="K39" s="96">
        <v>2.36000000000125</v>
      </c>
      <c r="L39" s="99" t="s">
        <v>170</v>
      </c>
      <c r="M39" s="100">
        <v>0.04</v>
      </c>
      <c r="N39" s="100">
        <v>3.4999999999947924E-3</v>
      </c>
      <c r="O39" s="96">
        <v>82779.472867999997</v>
      </c>
      <c r="P39" s="98">
        <v>115.98</v>
      </c>
      <c r="Q39" s="86"/>
      <c r="R39" s="96">
        <v>96.007627282999991</v>
      </c>
      <c r="S39" s="97">
        <v>2.8498802053937372E-5</v>
      </c>
      <c r="T39" s="97">
        <v>1.1588775584576876E-2</v>
      </c>
      <c r="U39" s="97">
        <f>R39/'סכום נכסי הקרן'!$C$42</f>
        <v>3.7538673585679459E-3</v>
      </c>
    </row>
    <row r="40" spans="2:21" s="141" customFormat="1">
      <c r="B40" s="89" t="s">
        <v>378</v>
      </c>
      <c r="C40" s="86" t="s">
        <v>379</v>
      </c>
      <c r="D40" s="99" t="s">
        <v>128</v>
      </c>
      <c r="E40" s="99" t="s">
        <v>315</v>
      </c>
      <c r="F40" s="86" t="s">
        <v>380</v>
      </c>
      <c r="G40" s="99" t="s">
        <v>366</v>
      </c>
      <c r="H40" s="86" t="s">
        <v>381</v>
      </c>
      <c r="I40" s="86" t="s">
        <v>367</v>
      </c>
      <c r="J40" s="86"/>
      <c r="K40" s="96">
        <v>1.0700000000157359</v>
      </c>
      <c r="L40" s="99" t="s">
        <v>170</v>
      </c>
      <c r="M40" s="100">
        <v>1.6399999999999998E-2</v>
      </c>
      <c r="N40" s="100">
        <v>7.3000000003671725E-3</v>
      </c>
      <c r="O40" s="96">
        <v>18758.826043000001</v>
      </c>
      <c r="P40" s="98">
        <v>101.63</v>
      </c>
      <c r="Q40" s="86"/>
      <c r="R40" s="96">
        <v>19.06459551</v>
      </c>
      <c r="S40" s="97">
        <v>3.6033362987227799E-5</v>
      </c>
      <c r="T40" s="97">
        <v>2.3012267382139834E-3</v>
      </c>
      <c r="U40" s="97">
        <f>R40/'סכום נכסי הקרן'!$C$42</f>
        <v>7.4541955482699618E-4</v>
      </c>
    </row>
    <row r="41" spans="2:21" s="141" customFormat="1">
      <c r="B41" s="89" t="s">
        <v>382</v>
      </c>
      <c r="C41" s="86" t="s">
        <v>383</v>
      </c>
      <c r="D41" s="99" t="s">
        <v>128</v>
      </c>
      <c r="E41" s="99" t="s">
        <v>315</v>
      </c>
      <c r="F41" s="86" t="s">
        <v>380</v>
      </c>
      <c r="G41" s="99" t="s">
        <v>366</v>
      </c>
      <c r="H41" s="86" t="s">
        <v>381</v>
      </c>
      <c r="I41" s="86" t="s">
        <v>367</v>
      </c>
      <c r="J41" s="86"/>
      <c r="K41" s="96">
        <v>5.1600000000046569</v>
      </c>
      <c r="L41" s="99" t="s">
        <v>170</v>
      </c>
      <c r="M41" s="100">
        <v>2.3399999999999997E-2</v>
      </c>
      <c r="N41" s="100">
        <v>1.6199999999983564E-2</v>
      </c>
      <c r="O41" s="96">
        <v>138008.216827</v>
      </c>
      <c r="P41" s="98">
        <v>105.82</v>
      </c>
      <c r="Q41" s="86"/>
      <c r="R41" s="96">
        <v>146.040308052</v>
      </c>
      <c r="S41" s="97">
        <v>5.6202257694346197E-5</v>
      </c>
      <c r="T41" s="97">
        <v>1.7628061480244293E-2</v>
      </c>
      <c r="U41" s="97">
        <f>R41/'סכום נכסי הקרן'!$C$42</f>
        <v>5.7101290902195085E-3</v>
      </c>
    </row>
    <row r="42" spans="2:21" s="141" customFormat="1">
      <c r="B42" s="89" t="s">
        <v>384</v>
      </c>
      <c r="C42" s="86" t="s">
        <v>385</v>
      </c>
      <c r="D42" s="99" t="s">
        <v>128</v>
      </c>
      <c r="E42" s="99" t="s">
        <v>315</v>
      </c>
      <c r="F42" s="86" t="s">
        <v>380</v>
      </c>
      <c r="G42" s="99" t="s">
        <v>366</v>
      </c>
      <c r="H42" s="86" t="s">
        <v>381</v>
      </c>
      <c r="I42" s="86" t="s">
        <v>367</v>
      </c>
      <c r="J42" s="86"/>
      <c r="K42" s="96">
        <v>2.0499999999781617</v>
      </c>
      <c r="L42" s="99" t="s">
        <v>170</v>
      </c>
      <c r="M42" s="100">
        <v>0.03</v>
      </c>
      <c r="N42" s="100">
        <v>7.6999999999411315E-3</v>
      </c>
      <c r="O42" s="96">
        <v>49031.729077000004</v>
      </c>
      <c r="P42" s="98">
        <v>107.4</v>
      </c>
      <c r="Q42" s="86"/>
      <c r="R42" s="96">
        <v>52.660074602999998</v>
      </c>
      <c r="S42" s="97">
        <v>9.0575039086701817E-5</v>
      </c>
      <c r="T42" s="97">
        <v>6.3564302557168034E-3</v>
      </c>
      <c r="U42" s="97">
        <f>R42/'סכום נכסי הקרן'!$C$42</f>
        <v>2.0589919858060848E-3</v>
      </c>
    </row>
    <row r="43" spans="2:21" s="141" customFormat="1">
      <c r="B43" s="89" t="s">
        <v>386</v>
      </c>
      <c r="C43" s="86" t="s">
        <v>387</v>
      </c>
      <c r="D43" s="99" t="s">
        <v>128</v>
      </c>
      <c r="E43" s="99" t="s">
        <v>315</v>
      </c>
      <c r="F43" s="86" t="s">
        <v>388</v>
      </c>
      <c r="G43" s="99" t="s">
        <v>366</v>
      </c>
      <c r="H43" s="86" t="s">
        <v>381</v>
      </c>
      <c r="I43" s="86" t="s">
        <v>168</v>
      </c>
      <c r="J43" s="86"/>
      <c r="K43" s="96">
        <v>0.50999999975117527</v>
      </c>
      <c r="L43" s="99" t="s">
        <v>170</v>
      </c>
      <c r="M43" s="100">
        <v>4.9500000000000002E-2</v>
      </c>
      <c r="N43" s="100">
        <v>2.2999999977432184E-3</v>
      </c>
      <c r="O43" s="96">
        <v>1381.725684</v>
      </c>
      <c r="P43" s="98">
        <v>125.07</v>
      </c>
      <c r="Q43" s="86"/>
      <c r="R43" s="96">
        <v>1.7281243930000001</v>
      </c>
      <c r="S43" s="97">
        <v>1.0712349752144388E-5</v>
      </c>
      <c r="T43" s="97">
        <v>2.0859640363444617E-4</v>
      </c>
      <c r="U43" s="97">
        <f>R43/'סכום נכסי הקרן'!$C$42</f>
        <v>6.7569108142894612E-5</v>
      </c>
    </row>
    <row r="44" spans="2:21" s="141" customFormat="1">
      <c r="B44" s="89" t="s">
        <v>389</v>
      </c>
      <c r="C44" s="86" t="s">
        <v>390</v>
      </c>
      <c r="D44" s="99" t="s">
        <v>128</v>
      </c>
      <c r="E44" s="99" t="s">
        <v>315</v>
      </c>
      <c r="F44" s="86" t="s">
        <v>388</v>
      </c>
      <c r="G44" s="99" t="s">
        <v>366</v>
      </c>
      <c r="H44" s="86" t="s">
        <v>381</v>
      </c>
      <c r="I44" s="86" t="s">
        <v>168</v>
      </c>
      <c r="J44" s="86"/>
      <c r="K44" s="96">
        <v>2.2100000000038795</v>
      </c>
      <c r="L44" s="99" t="s">
        <v>170</v>
      </c>
      <c r="M44" s="100">
        <v>4.8000000000000001E-2</v>
      </c>
      <c r="N44" s="100">
        <v>6.899999999981624E-3</v>
      </c>
      <c r="O44" s="96">
        <v>128542.358935</v>
      </c>
      <c r="P44" s="98">
        <v>114.3</v>
      </c>
      <c r="Q44" s="86"/>
      <c r="R44" s="96">
        <v>146.923926583</v>
      </c>
      <c r="S44" s="97">
        <v>9.4548002741356299E-5</v>
      </c>
      <c r="T44" s="97">
        <v>1.7734720265050505E-2</v>
      </c>
      <c r="U44" s="97">
        <f>R44/'סכום נכסי הקרן'!$C$42</f>
        <v>5.7446782906821888E-3</v>
      </c>
    </row>
    <row r="45" spans="2:21" s="141" customFormat="1">
      <c r="B45" s="89" t="s">
        <v>391</v>
      </c>
      <c r="C45" s="86" t="s">
        <v>392</v>
      </c>
      <c r="D45" s="99" t="s">
        <v>128</v>
      </c>
      <c r="E45" s="99" t="s">
        <v>315</v>
      </c>
      <c r="F45" s="86" t="s">
        <v>388</v>
      </c>
      <c r="G45" s="99" t="s">
        <v>366</v>
      </c>
      <c r="H45" s="86" t="s">
        <v>381</v>
      </c>
      <c r="I45" s="86" t="s">
        <v>168</v>
      </c>
      <c r="J45" s="86"/>
      <c r="K45" s="96">
        <v>6.1600000000167192</v>
      </c>
      <c r="L45" s="99" t="s">
        <v>170</v>
      </c>
      <c r="M45" s="100">
        <v>3.2000000000000001E-2</v>
      </c>
      <c r="N45" s="100">
        <v>1.7500000000059152E-2</v>
      </c>
      <c r="O45" s="96">
        <v>114392.223617</v>
      </c>
      <c r="P45" s="98">
        <v>110.84</v>
      </c>
      <c r="Q45" s="86"/>
      <c r="R45" s="96">
        <v>126.79234444299999</v>
      </c>
      <c r="S45" s="97">
        <v>6.9344758790530644E-5</v>
      </c>
      <c r="T45" s="97">
        <v>1.5304700961529541E-2</v>
      </c>
      <c r="U45" s="97">
        <f>R45/'סכום נכסי הקרן'!$C$42</f>
        <v>4.9575399016777884E-3</v>
      </c>
    </row>
    <row r="46" spans="2:21" s="141" customFormat="1">
      <c r="B46" s="89" t="s">
        <v>393</v>
      </c>
      <c r="C46" s="86" t="s">
        <v>394</v>
      </c>
      <c r="D46" s="99" t="s">
        <v>128</v>
      </c>
      <c r="E46" s="99" t="s">
        <v>315</v>
      </c>
      <c r="F46" s="86" t="s">
        <v>388</v>
      </c>
      <c r="G46" s="99" t="s">
        <v>366</v>
      </c>
      <c r="H46" s="86" t="s">
        <v>381</v>
      </c>
      <c r="I46" s="86" t="s">
        <v>168</v>
      </c>
      <c r="J46" s="86"/>
      <c r="K46" s="96">
        <v>1.4799999999813751</v>
      </c>
      <c r="L46" s="99" t="s">
        <v>170</v>
      </c>
      <c r="M46" s="100">
        <v>4.9000000000000002E-2</v>
      </c>
      <c r="N46" s="100">
        <v>6.6999999999825385E-3</v>
      </c>
      <c r="O46" s="96">
        <v>14879.465038</v>
      </c>
      <c r="P46" s="98">
        <v>115.47</v>
      </c>
      <c r="Q46" s="86"/>
      <c r="R46" s="96">
        <v>17.181318308999998</v>
      </c>
      <c r="S46" s="97">
        <v>7.5109463551146024E-5</v>
      </c>
      <c r="T46" s="97">
        <v>2.0739023321893839E-3</v>
      </c>
      <c r="U46" s="97">
        <f>R46/'סכום נכסי הקרן'!$C$42</f>
        <v>6.7178402177574953E-4</v>
      </c>
    </row>
    <row r="47" spans="2:21" s="141" customFormat="1">
      <c r="B47" s="89" t="s">
        <v>395</v>
      </c>
      <c r="C47" s="86" t="s">
        <v>396</v>
      </c>
      <c r="D47" s="99" t="s">
        <v>128</v>
      </c>
      <c r="E47" s="99" t="s">
        <v>315</v>
      </c>
      <c r="F47" s="86" t="s">
        <v>397</v>
      </c>
      <c r="G47" s="99" t="s">
        <v>398</v>
      </c>
      <c r="H47" s="86" t="s">
        <v>381</v>
      </c>
      <c r="I47" s="86" t="s">
        <v>168</v>
      </c>
      <c r="J47" s="86"/>
      <c r="K47" s="96">
        <v>2.3499999999931207</v>
      </c>
      <c r="L47" s="99" t="s">
        <v>170</v>
      </c>
      <c r="M47" s="100">
        <v>3.7000000000000005E-2</v>
      </c>
      <c r="N47" s="100">
        <v>6.2999999999449659E-3</v>
      </c>
      <c r="O47" s="96">
        <v>77922.823334999994</v>
      </c>
      <c r="P47" s="98">
        <v>111.93</v>
      </c>
      <c r="Q47" s="86"/>
      <c r="R47" s="96">
        <v>87.219017195999996</v>
      </c>
      <c r="S47" s="97">
        <v>3.2468042098876416E-5</v>
      </c>
      <c r="T47" s="97">
        <v>1.0527930390492738E-2</v>
      </c>
      <c r="U47" s="97">
        <f>R47/'סכום נכסי הקרן'!$C$42</f>
        <v>3.4102355298641445E-3</v>
      </c>
    </row>
    <row r="48" spans="2:21" s="141" customFormat="1">
      <c r="B48" s="89" t="s">
        <v>399</v>
      </c>
      <c r="C48" s="86" t="s">
        <v>400</v>
      </c>
      <c r="D48" s="99" t="s">
        <v>128</v>
      </c>
      <c r="E48" s="99" t="s">
        <v>315</v>
      </c>
      <c r="F48" s="86" t="s">
        <v>397</v>
      </c>
      <c r="G48" s="99" t="s">
        <v>398</v>
      </c>
      <c r="H48" s="86" t="s">
        <v>381</v>
      </c>
      <c r="I48" s="86" t="s">
        <v>168</v>
      </c>
      <c r="J48" s="86"/>
      <c r="K48" s="96">
        <v>5.3999999999856678</v>
      </c>
      <c r="L48" s="99" t="s">
        <v>170</v>
      </c>
      <c r="M48" s="100">
        <v>2.2000000000000002E-2</v>
      </c>
      <c r="N48" s="100">
        <v>1.6199999999992835E-2</v>
      </c>
      <c r="O48" s="96">
        <v>53724.339795000007</v>
      </c>
      <c r="P48" s="98">
        <v>103.89</v>
      </c>
      <c r="Q48" s="86"/>
      <c r="R48" s="96">
        <v>55.814217041999996</v>
      </c>
      <c r="S48" s="97">
        <v>6.0933794300779542E-5</v>
      </c>
      <c r="T48" s="97">
        <v>6.7371567659097412E-3</v>
      </c>
      <c r="U48" s="97">
        <f>R48/'סכום נכסי הקרן'!$C$42</f>
        <v>2.1823179410568557E-3</v>
      </c>
    </row>
    <row r="49" spans="2:21" s="141" customFormat="1">
      <c r="B49" s="89" t="s">
        <v>401</v>
      </c>
      <c r="C49" s="86" t="s">
        <v>402</v>
      </c>
      <c r="D49" s="99" t="s">
        <v>128</v>
      </c>
      <c r="E49" s="99" t="s">
        <v>315</v>
      </c>
      <c r="F49" s="86" t="s">
        <v>403</v>
      </c>
      <c r="G49" s="99" t="s">
        <v>366</v>
      </c>
      <c r="H49" s="86" t="s">
        <v>381</v>
      </c>
      <c r="I49" s="86" t="s">
        <v>367</v>
      </c>
      <c r="J49" s="86"/>
      <c r="K49" s="96">
        <v>6.7500000000207327</v>
      </c>
      <c r="L49" s="99" t="s">
        <v>170</v>
      </c>
      <c r="M49" s="100">
        <v>1.8200000000000001E-2</v>
      </c>
      <c r="N49" s="100">
        <v>1.7700000000174142E-2</v>
      </c>
      <c r="O49" s="96">
        <v>23898.77853</v>
      </c>
      <c r="P49" s="98">
        <v>100.92</v>
      </c>
      <c r="Q49" s="86"/>
      <c r="R49" s="96">
        <v>24.118646653999996</v>
      </c>
      <c r="S49" s="97">
        <v>9.0869880342205316E-5</v>
      </c>
      <c r="T49" s="97">
        <v>2.9112851904257377E-3</v>
      </c>
      <c r="U49" s="97">
        <f>R49/'סכום נכסי הקרן'!$C$42</f>
        <v>9.4303132958808294E-4</v>
      </c>
    </row>
    <row r="50" spans="2:21" s="141" customFormat="1">
      <c r="B50" s="89" t="s">
        <v>404</v>
      </c>
      <c r="C50" s="86" t="s">
        <v>405</v>
      </c>
      <c r="D50" s="99" t="s">
        <v>128</v>
      </c>
      <c r="E50" s="99" t="s">
        <v>315</v>
      </c>
      <c r="F50" s="86" t="s">
        <v>351</v>
      </c>
      <c r="G50" s="99" t="s">
        <v>317</v>
      </c>
      <c r="H50" s="86" t="s">
        <v>381</v>
      </c>
      <c r="I50" s="86" t="s">
        <v>168</v>
      </c>
      <c r="J50" s="86"/>
      <c r="K50" s="96">
        <v>1.0500000000079417</v>
      </c>
      <c r="L50" s="99" t="s">
        <v>170</v>
      </c>
      <c r="M50" s="100">
        <v>3.1E-2</v>
      </c>
      <c r="N50" s="100">
        <v>2.1999999999047001E-3</v>
      </c>
      <c r="O50" s="96">
        <v>27971.845837000004</v>
      </c>
      <c r="P50" s="98">
        <v>112.54</v>
      </c>
      <c r="Q50" s="86"/>
      <c r="R50" s="96">
        <v>31.479517115</v>
      </c>
      <c r="S50" s="97">
        <v>5.4203520180710412E-5</v>
      </c>
      <c r="T50" s="97">
        <v>3.79979247150063E-3</v>
      </c>
      <c r="U50" s="97">
        <f>R50/'סכום נכסי הקרן'!$C$42</f>
        <v>1.2308389979595275E-3</v>
      </c>
    </row>
    <row r="51" spans="2:21" s="141" customFormat="1">
      <c r="B51" s="89" t="s">
        <v>406</v>
      </c>
      <c r="C51" s="86" t="s">
        <v>407</v>
      </c>
      <c r="D51" s="99" t="s">
        <v>128</v>
      </c>
      <c r="E51" s="99" t="s">
        <v>315</v>
      </c>
      <c r="F51" s="86" t="s">
        <v>351</v>
      </c>
      <c r="G51" s="99" t="s">
        <v>317</v>
      </c>
      <c r="H51" s="86" t="s">
        <v>381</v>
      </c>
      <c r="I51" s="86" t="s">
        <v>168</v>
      </c>
      <c r="J51" s="86"/>
      <c r="K51" s="96">
        <v>0.51999999999946411</v>
      </c>
      <c r="L51" s="99" t="s">
        <v>170</v>
      </c>
      <c r="M51" s="100">
        <v>2.7999999999999997E-2</v>
      </c>
      <c r="N51" s="100">
        <v>-2.199999999941062E-3</v>
      </c>
      <c r="O51" s="96">
        <v>70910.810070000007</v>
      </c>
      <c r="P51" s="98">
        <v>105.28</v>
      </c>
      <c r="Q51" s="86"/>
      <c r="R51" s="96">
        <v>74.654894402000011</v>
      </c>
      <c r="S51" s="97">
        <v>7.2098048636903898E-5</v>
      </c>
      <c r="T51" s="97">
        <v>9.0113550558316487E-3</v>
      </c>
      <c r="U51" s="97">
        <f>R51/'סכום נכסי הקרן'!$C$42</f>
        <v>2.9189823682126081E-3</v>
      </c>
    </row>
    <row r="52" spans="2:21" s="141" customFormat="1">
      <c r="B52" s="89" t="s">
        <v>408</v>
      </c>
      <c r="C52" s="86" t="s">
        <v>409</v>
      </c>
      <c r="D52" s="99" t="s">
        <v>128</v>
      </c>
      <c r="E52" s="99" t="s">
        <v>315</v>
      </c>
      <c r="F52" s="86" t="s">
        <v>351</v>
      </c>
      <c r="G52" s="99" t="s">
        <v>317</v>
      </c>
      <c r="H52" s="86" t="s">
        <v>381</v>
      </c>
      <c r="I52" s="86" t="s">
        <v>168</v>
      </c>
      <c r="J52" s="86"/>
      <c r="K52" s="96">
        <v>1.2000000001907942</v>
      </c>
      <c r="L52" s="99" t="s">
        <v>170</v>
      </c>
      <c r="M52" s="100">
        <v>4.2000000000000003E-2</v>
      </c>
      <c r="N52" s="100">
        <v>5.0000000047698554E-4</v>
      </c>
      <c r="O52" s="96">
        <v>1621.5479850000002</v>
      </c>
      <c r="P52" s="98">
        <v>129.29</v>
      </c>
      <c r="Q52" s="86"/>
      <c r="R52" s="96">
        <v>2.0964993380000001</v>
      </c>
      <c r="S52" s="97">
        <v>2.072292278495572E-5</v>
      </c>
      <c r="T52" s="97">
        <v>2.5306177257854217E-4</v>
      </c>
      <c r="U52" s="97">
        <f>R52/'סכום נכסי הקרן'!$C$42</f>
        <v>8.1972450053153647E-5</v>
      </c>
    </row>
    <row r="53" spans="2:21" s="141" customFormat="1">
      <c r="B53" s="89" t="s">
        <v>410</v>
      </c>
      <c r="C53" s="86" t="s">
        <v>411</v>
      </c>
      <c r="D53" s="99" t="s">
        <v>128</v>
      </c>
      <c r="E53" s="99" t="s">
        <v>315</v>
      </c>
      <c r="F53" s="86" t="s">
        <v>316</v>
      </c>
      <c r="G53" s="99" t="s">
        <v>317</v>
      </c>
      <c r="H53" s="86" t="s">
        <v>381</v>
      </c>
      <c r="I53" s="86" t="s">
        <v>168</v>
      </c>
      <c r="J53" s="86"/>
      <c r="K53" s="96">
        <v>2.0100000000035063</v>
      </c>
      <c r="L53" s="99" t="s">
        <v>170</v>
      </c>
      <c r="M53" s="100">
        <v>0.04</v>
      </c>
      <c r="N53" s="100">
        <v>4.2999999999914721E-3</v>
      </c>
      <c r="O53" s="96">
        <v>89886.918603000013</v>
      </c>
      <c r="P53" s="98">
        <v>117.4</v>
      </c>
      <c r="Q53" s="86"/>
      <c r="R53" s="96">
        <v>105.527245863</v>
      </c>
      <c r="S53" s="97">
        <v>6.6583001310372325E-5</v>
      </c>
      <c r="T53" s="97">
        <v>1.2737858490763048E-2</v>
      </c>
      <c r="U53" s="97">
        <f>R53/'סכום נכסי הקרן'!$C$42</f>
        <v>4.1260813843155301E-3</v>
      </c>
    </row>
    <row r="54" spans="2:21" s="141" customFormat="1">
      <c r="B54" s="89" t="s">
        <v>412</v>
      </c>
      <c r="C54" s="86" t="s">
        <v>413</v>
      </c>
      <c r="D54" s="99" t="s">
        <v>128</v>
      </c>
      <c r="E54" s="99" t="s">
        <v>315</v>
      </c>
      <c r="F54" s="86" t="s">
        <v>414</v>
      </c>
      <c r="G54" s="99" t="s">
        <v>366</v>
      </c>
      <c r="H54" s="86" t="s">
        <v>381</v>
      </c>
      <c r="I54" s="86" t="s">
        <v>168</v>
      </c>
      <c r="J54" s="86"/>
      <c r="K54" s="96">
        <v>4.3200000000091539</v>
      </c>
      <c r="L54" s="99" t="s">
        <v>170</v>
      </c>
      <c r="M54" s="100">
        <v>4.7500000000000001E-2</v>
      </c>
      <c r="N54" s="100">
        <v>1.3099999999992744E-2</v>
      </c>
      <c r="O54" s="96">
        <v>125917.99158099999</v>
      </c>
      <c r="P54" s="98">
        <v>142.29</v>
      </c>
      <c r="Q54" s="86"/>
      <c r="R54" s="96">
        <v>179.16871032299997</v>
      </c>
      <c r="S54" s="97">
        <v>6.6718588237694063E-5</v>
      </c>
      <c r="T54" s="97">
        <v>2.1626885638897211E-2</v>
      </c>
      <c r="U54" s="97">
        <f>R54/'סכום נכסי הקרן'!$C$42</f>
        <v>7.005438967632084E-3</v>
      </c>
    </row>
    <row r="55" spans="2:21" s="141" customFormat="1">
      <c r="B55" s="89" t="s">
        <v>415</v>
      </c>
      <c r="C55" s="86" t="s">
        <v>416</v>
      </c>
      <c r="D55" s="99" t="s">
        <v>128</v>
      </c>
      <c r="E55" s="99" t="s">
        <v>315</v>
      </c>
      <c r="F55" s="86" t="s">
        <v>417</v>
      </c>
      <c r="G55" s="99" t="s">
        <v>317</v>
      </c>
      <c r="H55" s="86" t="s">
        <v>381</v>
      </c>
      <c r="I55" s="86" t="s">
        <v>168</v>
      </c>
      <c r="J55" s="86"/>
      <c r="K55" s="96">
        <v>1.9000000000437591</v>
      </c>
      <c r="L55" s="99" t="s">
        <v>170</v>
      </c>
      <c r="M55" s="100">
        <v>3.85E-2</v>
      </c>
      <c r="N55" s="100">
        <v>3.7000000000687637E-3</v>
      </c>
      <c r="O55" s="96">
        <v>13822.364147</v>
      </c>
      <c r="P55" s="98">
        <v>115.73</v>
      </c>
      <c r="Q55" s="86"/>
      <c r="R55" s="96">
        <v>15.996622897</v>
      </c>
      <c r="S55" s="97">
        <v>3.2451968142876934E-5</v>
      </c>
      <c r="T55" s="97">
        <v>1.9309015138765161E-3</v>
      </c>
      <c r="U55" s="97">
        <f>R55/'סכום נכסי הקרן'!$C$42</f>
        <v>6.2546281206765945E-4</v>
      </c>
    </row>
    <row r="56" spans="2:21" s="141" customFormat="1">
      <c r="B56" s="89" t="s">
        <v>418</v>
      </c>
      <c r="C56" s="86" t="s">
        <v>419</v>
      </c>
      <c r="D56" s="99" t="s">
        <v>128</v>
      </c>
      <c r="E56" s="99" t="s">
        <v>315</v>
      </c>
      <c r="F56" s="86" t="s">
        <v>417</v>
      </c>
      <c r="G56" s="99" t="s">
        <v>317</v>
      </c>
      <c r="H56" s="86" t="s">
        <v>381</v>
      </c>
      <c r="I56" s="86" t="s">
        <v>168</v>
      </c>
      <c r="J56" s="86"/>
      <c r="K56" s="96">
        <v>2.2699999999930895</v>
      </c>
      <c r="L56" s="99" t="s">
        <v>170</v>
      </c>
      <c r="M56" s="100">
        <v>4.7500000000000001E-2</v>
      </c>
      <c r="N56" s="100">
        <v>5.8000000001075004E-3</v>
      </c>
      <c r="O56" s="96">
        <v>9955.904826</v>
      </c>
      <c r="P56" s="98">
        <v>130.81</v>
      </c>
      <c r="Q56" s="86"/>
      <c r="R56" s="96">
        <v>13.023319066999999</v>
      </c>
      <c r="S56" s="97">
        <v>3.4302459995011006E-5</v>
      </c>
      <c r="T56" s="97">
        <v>1.5720034574849674E-3</v>
      </c>
      <c r="U56" s="97">
        <f>R56/'סכום נכסי הקרן'!$C$42</f>
        <v>5.0920758828588812E-4</v>
      </c>
    </row>
    <row r="57" spans="2:21" s="141" customFormat="1">
      <c r="B57" s="89" t="s">
        <v>420</v>
      </c>
      <c r="C57" s="86" t="s">
        <v>421</v>
      </c>
      <c r="D57" s="99" t="s">
        <v>128</v>
      </c>
      <c r="E57" s="99" t="s">
        <v>315</v>
      </c>
      <c r="F57" s="86" t="s">
        <v>422</v>
      </c>
      <c r="G57" s="99" t="s">
        <v>317</v>
      </c>
      <c r="H57" s="86" t="s">
        <v>381</v>
      </c>
      <c r="I57" s="86" t="s">
        <v>367</v>
      </c>
      <c r="J57" s="86"/>
      <c r="K57" s="96">
        <v>2.5099999999258125</v>
      </c>
      <c r="L57" s="99" t="s">
        <v>170</v>
      </c>
      <c r="M57" s="100">
        <v>3.5499999999999997E-2</v>
      </c>
      <c r="N57" s="100">
        <v>3.8999999999175701E-3</v>
      </c>
      <c r="O57" s="96">
        <v>16370.421435</v>
      </c>
      <c r="P57" s="98">
        <v>118.57</v>
      </c>
      <c r="Q57" s="86"/>
      <c r="R57" s="96">
        <v>19.410407844000002</v>
      </c>
      <c r="S57" s="97">
        <v>4.5936989612179863E-5</v>
      </c>
      <c r="T57" s="97">
        <v>2.3429686460864881E-3</v>
      </c>
      <c r="U57" s="97">
        <f>R57/'סכום נכסי הקרן'!$C$42</f>
        <v>7.5894070590144488E-4</v>
      </c>
    </row>
    <row r="58" spans="2:21" s="141" customFormat="1">
      <c r="B58" s="89" t="s">
        <v>423</v>
      </c>
      <c r="C58" s="86" t="s">
        <v>424</v>
      </c>
      <c r="D58" s="99" t="s">
        <v>128</v>
      </c>
      <c r="E58" s="99" t="s">
        <v>315</v>
      </c>
      <c r="F58" s="86" t="s">
        <v>422</v>
      </c>
      <c r="G58" s="99" t="s">
        <v>317</v>
      </c>
      <c r="H58" s="86" t="s">
        <v>381</v>
      </c>
      <c r="I58" s="86" t="s">
        <v>367</v>
      </c>
      <c r="J58" s="86"/>
      <c r="K58" s="96">
        <v>1.4199999999152677</v>
      </c>
      <c r="L58" s="99" t="s">
        <v>170</v>
      </c>
      <c r="M58" s="100">
        <v>4.6500000000000007E-2</v>
      </c>
      <c r="N58" s="100">
        <v>3.699999999428976E-3</v>
      </c>
      <c r="O58" s="96">
        <v>8453.5025499999992</v>
      </c>
      <c r="P58" s="98">
        <v>128.44</v>
      </c>
      <c r="Q58" s="86"/>
      <c r="R58" s="96">
        <v>10.857678525999997</v>
      </c>
      <c r="S58" s="97">
        <v>3.8645774347229363E-5</v>
      </c>
      <c r="T58" s="97">
        <v>1.3105958700176475E-3</v>
      </c>
      <c r="U58" s="97">
        <f>R58/'סכום נכסי הקרן'!$C$42</f>
        <v>4.2453173942558794E-4</v>
      </c>
    </row>
    <row r="59" spans="2:21" s="141" customFormat="1">
      <c r="B59" s="89" t="s">
        <v>425</v>
      </c>
      <c r="C59" s="86" t="s">
        <v>426</v>
      </c>
      <c r="D59" s="99" t="s">
        <v>128</v>
      </c>
      <c r="E59" s="99" t="s">
        <v>315</v>
      </c>
      <c r="F59" s="86" t="s">
        <v>422</v>
      </c>
      <c r="G59" s="99" t="s">
        <v>317</v>
      </c>
      <c r="H59" s="86" t="s">
        <v>381</v>
      </c>
      <c r="I59" s="86" t="s">
        <v>367</v>
      </c>
      <c r="J59" s="86"/>
      <c r="K59" s="96">
        <v>5.2800000000009035</v>
      </c>
      <c r="L59" s="99" t="s">
        <v>170</v>
      </c>
      <c r="M59" s="100">
        <v>1.4999999999999999E-2</v>
      </c>
      <c r="N59" s="100">
        <v>1.2099999999893765E-2</v>
      </c>
      <c r="O59" s="96">
        <v>42865.929966000003</v>
      </c>
      <c r="P59" s="98">
        <v>103.21</v>
      </c>
      <c r="Q59" s="86"/>
      <c r="R59" s="96">
        <v>44.241926807000006</v>
      </c>
      <c r="S59" s="97">
        <v>7.6878065172393122E-5</v>
      </c>
      <c r="T59" s="97">
        <v>5.3403023874790002E-3</v>
      </c>
      <c r="U59" s="97">
        <f>R59/'סכום נכסי הקרן'!$C$42</f>
        <v>1.7298451135700226E-3</v>
      </c>
    </row>
    <row r="60" spans="2:21" s="141" customFormat="1">
      <c r="B60" s="89" t="s">
        <v>427</v>
      </c>
      <c r="C60" s="86" t="s">
        <v>428</v>
      </c>
      <c r="D60" s="99" t="s">
        <v>128</v>
      </c>
      <c r="E60" s="99" t="s">
        <v>315</v>
      </c>
      <c r="F60" s="86" t="s">
        <v>429</v>
      </c>
      <c r="G60" s="99" t="s">
        <v>430</v>
      </c>
      <c r="H60" s="86" t="s">
        <v>381</v>
      </c>
      <c r="I60" s="86" t="s">
        <v>367</v>
      </c>
      <c r="J60" s="86"/>
      <c r="K60" s="96">
        <v>1.9699999971130395</v>
      </c>
      <c r="L60" s="99" t="s">
        <v>170</v>
      </c>
      <c r="M60" s="100">
        <v>4.6500000000000007E-2</v>
      </c>
      <c r="N60" s="100">
        <v>7.1999999921519521E-3</v>
      </c>
      <c r="O60" s="96">
        <v>273.748648</v>
      </c>
      <c r="P60" s="98">
        <v>130.33000000000001</v>
      </c>
      <c r="Q60" s="86"/>
      <c r="R60" s="96">
        <v>0.35677659899999997</v>
      </c>
      <c r="S60" s="97">
        <v>3.6020414906175272E-6</v>
      </c>
      <c r="T60" s="97">
        <v>4.3065369457075266E-5</v>
      </c>
      <c r="U60" s="97">
        <f>R60/'סכום נכסי הקרן'!$C$42</f>
        <v>1.3949850310738101E-5</v>
      </c>
    </row>
    <row r="61" spans="2:21" s="141" customFormat="1">
      <c r="B61" s="89" t="s">
        <v>431</v>
      </c>
      <c r="C61" s="86" t="s">
        <v>432</v>
      </c>
      <c r="D61" s="99" t="s">
        <v>128</v>
      </c>
      <c r="E61" s="99" t="s">
        <v>315</v>
      </c>
      <c r="F61" s="86" t="s">
        <v>433</v>
      </c>
      <c r="G61" s="99" t="s">
        <v>366</v>
      </c>
      <c r="H61" s="86" t="s">
        <v>381</v>
      </c>
      <c r="I61" s="86" t="s">
        <v>367</v>
      </c>
      <c r="J61" s="86"/>
      <c r="K61" s="96">
        <v>2.1000000000970567</v>
      </c>
      <c r="L61" s="99" t="s">
        <v>170</v>
      </c>
      <c r="M61" s="100">
        <v>3.6400000000000002E-2</v>
      </c>
      <c r="N61" s="100">
        <v>8.2999999993206008E-3</v>
      </c>
      <c r="O61" s="96">
        <v>2636.2228869999999</v>
      </c>
      <c r="P61" s="98">
        <v>117.25</v>
      </c>
      <c r="Q61" s="86"/>
      <c r="R61" s="96">
        <v>3.0909713870000002</v>
      </c>
      <c r="S61" s="97">
        <v>3.5866978054421766E-5</v>
      </c>
      <c r="T61" s="97">
        <v>3.7310133325869671E-4</v>
      </c>
      <c r="U61" s="97">
        <f>R61/'סכום נכסי הקרן'!$C$42</f>
        <v>1.2085598742821284E-4</v>
      </c>
    </row>
    <row r="62" spans="2:21" s="141" customFormat="1">
      <c r="B62" s="89" t="s">
        <v>434</v>
      </c>
      <c r="C62" s="86" t="s">
        <v>435</v>
      </c>
      <c r="D62" s="99" t="s">
        <v>128</v>
      </c>
      <c r="E62" s="99" t="s">
        <v>315</v>
      </c>
      <c r="F62" s="86" t="s">
        <v>436</v>
      </c>
      <c r="G62" s="99" t="s">
        <v>437</v>
      </c>
      <c r="H62" s="86" t="s">
        <v>381</v>
      </c>
      <c r="I62" s="86" t="s">
        <v>168</v>
      </c>
      <c r="J62" s="86"/>
      <c r="K62" s="96">
        <v>7.7300000000280154</v>
      </c>
      <c r="L62" s="99" t="s">
        <v>170</v>
      </c>
      <c r="M62" s="100">
        <v>3.85E-2</v>
      </c>
      <c r="N62" s="100">
        <v>2.0200000000046191E-2</v>
      </c>
      <c r="O62" s="96">
        <v>85135.416821999999</v>
      </c>
      <c r="P62" s="98">
        <v>116.97</v>
      </c>
      <c r="Q62" s="86"/>
      <c r="R62" s="96">
        <v>99.582897977000016</v>
      </c>
      <c r="S62" s="97">
        <v>3.1282734895664623E-5</v>
      </c>
      <c r="T62" s="97">
        <v>1.2020335148118106E-2</v>
      </c>
      <c r="U62" s="97">
        <f>R62/'סכום נכסי הקרן'!$C$42</f>
        <v>3.8936592931888294E-3</v>
      </c>
    </row>
    <row r="63" spans="2:21" s="141" customFormat="1">
      <c r="B63" s="89" t="s">
        <v>438</v>
      </c>
      <c r="C63" s="86" t="s">
        <v>439</v>
      </c>
      <c r="D63" s="99" t="s">
        <v>128</v>
      </c>
      <c r="E63" s="99" t="s">
        <v>315</v>
      </c>
      <c r="F63" s="86" t="s">
        <v>436</v>
      </c>
      <c r="G63" s="99" t="s">
        <v>437</v>
      </c>
      <c r="H63" s="86" t="s">
        <v>381</v>
      </c>
      <c r="I63" s="86" t="s">
        <v>168</v>
      </c>
      <c r="J63" s="86"/>
      <c r="K63" s="96">
        <v>5.8399999999974952</v>
      </c>
      <c r="L63" s="99" t="s">
        <v>170</v>
      </c>
      <c r="M63" s="100">
        <v>4.4999999999999998E-2</v>
      </c>
      <c r="N63" s="100">
        <v>1.5099999999980844E-2</v>
      </c>
      <c r="O63" s="96">
        <v>221616.37121099996</v>
      </c>
      <c r="P63" s="98">
        <v>122.5</v>
      </c>
      <c r="Q63" s="86"/>
      <c r="R63" s="96">
        <v>271.48005715200003</v>
      </c>
      <c r="S63" s="97">
        <v>7.5341688484792014E-5</v>
      </c>
      <c r="T63" s="97">
        <v>3.2769494956362853E-2</v>
      </c>
      <c r="U63" s="97">
        <f>R63/'סכום נכסי הקרן'!$C$42</f>
        <v>1.0614782948869987E-2</v>
      </c>
    </row>
    <row r="64" spans="2:21" s="141" customFormat="1">
      <c r="B64" s="89" t="s">
        <v>440</v>
      </c>
      <c r="C64" s="86" t="s">
        <v>441</v>
      </c>
      <c r="D64" s="99" t="s">
        <v>128</v>
      </c>
      <c r="E64" s="99" t="s">
        <v>315</v>
      </c>
      <c r="F64" s="86" t="s">
        <v>436</v>
      </c>
      <c r="G64" s="99" t="s">
        <v>437</v>
      </c>
      <c r="H64" s="86" t="s">
        <v>381</v>
      </c>
      <c r="I64" s="86" t="s">
        <v>168</v>
      </c>
      <c r="J64" s="86"/>
      <c r="K64" s="96">
        <v>10.419999999957126</v>
      </c>
      <c r="L64" s="99" t="s">
        <v>170</v>
      </c>
      <c r="M64" s="100">
        <v>2.3900000000000001E-2</v>
      </c>
      <c r="N64" s="100">
        <v>2.6299999999952361E-2</v>
      </c>
      <c r="O64" s="96">
        <v>85654.36</v>
      </c>
      <c r="P64" s="98">
        <v>98.03</v>
      </c>
      <c r="Q64" s="86"/>
      <c r="R64" s="96">
        <v>83.966970279999998</v>
      </c>
      <c r="S64" s="97">
        <v>6.9121304336949404E-5</v>
      </c>
      <c r="T64" s="97">
        <v>1.0135386142013925E-2</v>
      </c>
      <c r="U64" s="97">
        <f>R64/'סכום נכסי הקרן'!$C$42</f>
        <v>3.2830815410407423E-3</v>
      </c>
    </row>
    <row r="65" spans="2:21" s="141" customFormat="1">
      <c r="B65" s="89" t="s">
        <v>442</v>
      </c>
      <c r="C65" s="86" t="s">
        <v>443</v>
      </c>
      <c r="D65" s="99" t="s">
        <v>128</v>
      </c>
      <c r="E65" s="99" t="s">
        <v>315</v>
      </c>
      <c r="F65" s="86" t="s">
        <v>444</v>
      </c>
      <c r="G65" s="99" t="s">
        <v>430</v>
      </c>
      <c r="H65" s="86" t="s">
        <v>381</v>
      </c>
      <c r="I65" s="86" t="s">
        <v>168</v>
      </c>
      <c r="J65" s="86"/>
      <c r="K65" s="96">
        <v>1.3799999997161603</v>
      </c>
      <c r="L65" s="99" t="s">
        <v>170</v>
      </c>
      <c r="M65" s="100">
        <v>4.8899999999999999E-2</v>
      </c>
      <c r="N65" s="100">
        <v>5.4999999929040023E-3</v>
      </c>
      <c r="O65" s="96">
        <v>542.05895499999997</v>
      </c>
      <c r="P65" s="98">
        <v>129.99</v>
      </c>
      <c r="Q65" s="86"/>
      <c r="R65" s="96">
        <v>0.70462248999999999</v>
      </c>
      <c r="S65" s="97">
        <v>9.7119147521359813E-6</v>
      </c>
      <c r="T65" s="97">
        <v>8.5052741532564259E-5</v>
      </c>
      <c r="U65" s="97">
        <f>R65/'סכום נכסי הקרן'!$C$42</f>
        <v>2.7550512810061165E-5</v>
      </c>
    </row>
    <row r="66" spans="2:21" s="141" customFormat="1">
      <c r="B66" s="89" t="s">
        <v>445</v>
      </c>
      <c r="C66" s="86" t="s">
        <v>446</v>
      </c>
      <c r="D66" s="99" t="s">
        <v>128</v>
      </c>
      <c r="E66" s="99" t="s">
        <v>315</v>
      </c>
      <c r="F66" s="86" t="s">
        <v>316</v>
      </c>
      <c r="G66" s="99" t="s">
        <v>317</v>
      </c>
      <c r="H66" s="86" t="s">
        <v>381</v>
      </c>
      <c r="I66" s="86" t="s">
        <v>367</v>
      </c>
      <c r="J66" s="86"/>
      <c r="K66" s="96">
        <v>4.4100000000059421</v>
      </c>
      <c r="L66" s="99" t="s">
        <v>170</v>
      </c>
      <c r="M66" s="100">
        <v>1.6399999999999998E-2</v>
      </c>
      <c r="N66" s="100">
        <v>1.8900000000059414E-2</v>
      </c>
      <c r="O66" s="96">
        <f>42267.1938/50000</f>
        <v>0.84534387600000005</v>
      </c>
      <c r="P66" s="98">
        <v>4977439</v>
      </c>
      <c r="Q66" s="86"/>
      <c r="R66" s="96">
        <v>42.076477574999998</v>
      </c>
      <c r="S66" s="97">
        <f>344.307541544477%/50000</f>
        <v>6.8861508308895385E-5</v>
      </c>
      <c r="T66" s="97">
        <v>5.0789178923131041E-3</v>
      </c>
      <c r="U66" s="97">
        <f>R66/'סכום נכסי הקרן'!$C$42</f>
        <v>1.6451767448301129E-3</v>
      </c>
    </row>
    <row r="67" spans="2:21" s="141" customFormat="1">
      <c r="B67" s="89" t="s">
        <v>447</v>
      </c>
      <c r="C67" s="86" t="s">
        <v>448</v>
      </c>
      <c r="D67" s="99" t="s">
        <v>128</v>
      </c>
      <c r="E67" s="99" t="s">
        <v>315</v>
      </c>
      <c r="F67" s="86" t="s">
        <v>316</v>
      </c>
      <c r="G67" s="99" t="s">
        <v>317</v>
      </c>
      <c r="H67" s="86" t="s">
        <v>381</v>
      </c>
      <c r="I67" s="86" t="s">
        <v>367</v>
      </c>
      <c r="J67" s="86"/>
      <c r="K67" s="96">
        <v>8.3800000002414325</v>
      </c>
      <c r="L67" s="99" t="s">
        <v>170</v>
      </c>
      <c r="M67" s="100">
        <v>2.7799999999999998E-2</v>
      </c>
      <c r="N67" s="100">
        <v>3.2000000001270699E-2</v>
      </c>
      <c r="O67" s="96">
        <f>16132.0068/50000</f>
        <v>0.32264013599999997</v>
      </c>
      <c r="P67" s="98">
        <v>4878299</v>
      </c>
      <c r="Q67" s="86"/>
      <c r="R67" s="96">
        <v>15.739351740000002</v>
      </c>
      <c r="S67" s="97">
        <f>385.748608321377%/50000</f>
        <v>7.7149721664275392E-5</v>
      </c>
      <c r="T67" s="97">
        <v>1.8998471301027247E-3</v>
      </c>
      <c r="U67" s="97">
        <f>R67/'סכום נכסי הקרן'!$C$42</f>
        <v>6.1540359254631306E-4</v>
      </c>
    </row>
    <row r="68" spans="2:21" s="141" customFormat="1">
      <c r="B68" s="89" t="s">
        <v>449</v>
      </c>
      <c r="C68" s="86" t="s">
        <v>450</v>
      </c>
      <c r="D68" s="99" t="s">
        <v>128</v>
      </c>
      <c r="E68" s="99" t="s">
        <v>315</v>
      </c>
      <c r="F68" s="86" t="s">
        <v>316</v>
      </c>
      <c r="G68" s="99" t="s">
        <v>317</v>
      </c>
      <c r="H68" s="86" t="s">
        <v>381</v>
      </c>
      <c r="I68" s="86" t="s">
        <v>168</v>
      </c>
      <c r="J68" s="86"/>
      <c r="K68" s="96">
        <v>1.5500000000067433</v>
      </c>
      <c r="L68" s="99" t="s">
        <v>170</v>
      </c>
      <c r="M68" s="100">
        <v>0.05</v>
      </c>
      <c r="N68" s="100">
        <v>4.0999999999685325E-3</v>
      </c>
      <c r="O68" s="96">
        <v>55873.458557000005</v>
      </c>
      <c r="P68" s="98">
        <v>119.44</v>
      </c>
      <c r="Q68" s="86"/>
      <c r="R68" s="96">
        <v>66.735262680999995</v>
      </c>
      <c r="S68" s="97">
        <v>5.5873514430514434E-5</v>
      </c>
      <c r="T68" s="97">
        <v>8.0554014787618741E-3</v>
      </c>
      <c r="U68" s="97">
        <f>R68/'סכום נכסי הקרן'!$C$42</f>
        <v>2.6093273142270652E-3</v>
      </c>
    </row>
    <row r="69" spans="2:21" s="141" customFormat="1">
      <c r="B69" s="89" t="s">
        <v>451</v>
      </c>
      <c r="C69" s="86" t="s">
        <v>452</v>
      </c>
      <c r="D69" s="99" t="s">
        <v>128</v>
      </c>
      <c r="E69" s="99" t="s">
        <v>315</v>
      </c>
      <c r="F69" s="86" t="s">
        <v>453</v>
      </c>
      <c r="G69" s="99" t="s">
        <v>366</v>
      </c>
      <c r="H69" s="86" t="s">
        <v>381</v>
      </c>
      <c r="I69" s="86" t="s">
        <v>367</v>
      </c>
      <c r="J69" s="86"/>
      <c r="K69" s="96">
        <v>1.4699999999619515</v>
      </c>
      <c r="L69" s="99" t="s">
        <v>170</v>
      </c>
      <c r="M69" s="100">
        <v>5.0999999999999997E-2</v>
      </c>
      <c r="N69" s="100">
        <v>2.6999999999150377E-3</v>
      </c>
      <c r="O69" s="96">
        <v>21867.744059000001</v>
      </c>
      <c r="P69" s="98">
        <v>119.44</v>
      </c>
      <c r="Q69" s="96">
        <v>0.93043844899999995</v>
      </c>
      <c r="R69" s="96">
        <v>27.070711848999998</v>
      </c>
      <c r="S69" s="97">
        <v>4.8601447330082479E-5</v>
      </c>
      <c r="T69" s="97">
        <v>3.2676195986811631E-3</v>
      </c>
      <c r="U69" s="97">
        <f>R69/'סכום נכסי הקרן'!$C$42</f>
        <v>1.0584561295699617E-3</v>
      </c>
    </row>
    <row r="70" spans="2:21" s="141" customFormat="1">
      <c r="B70" s="89" t="s">
        <v>454</v>
      </c>
      <c r="C70" s="86" t="s">
        <v>455</v>
      </c>
      <c r="D70" s="99" t="s">
        <v>128</v>
      </c>
      <c r="E70" s="99" t="s">
        <v>315</v>
      </c>
      <c r="F70" s="86" t="s">
        <v>453</v>
      </c>
      <c r="G70" s="99" t="s">
        <v>366</v>
      </c>
      <c r="H70" s="86" t="s">
        <v>381</v>
      </c>
      <c r="I70" s="86" t="s">
        <v>367</v>
      </c>
      <c r="J70" s="86"/>
      <c r="K70" s="96">
        <v>1.7400003079433999</v>
      </c>
      <c r="L70" s="99" t="s">
        <v>170</v>
      </c>
      <c r="M70" s="100">
        <v>3.4000000000000002E-2</v>
      </c>
      <c r="N70" s="100">
        <v>1.0200009238302001E-2</v>
      </c>
      <c r="O70" s="96">
        <v>0.30227100000000001</v>
      </c>
      <c r="P70" s="98">
        <v>107.43</v>
      </c>
      <c r="Q70" s="86"/>
      <c r="R70" s="96">
        <v>3.2473499999999999E-4</v>
      </c>
      <c r="S70" s="97">
        <v>4.356794691943478E-9</v>
      </c>
      <c r="T70" s="97">
        <v>3.9197729867488695E-8</v>
      </c>
      <c r="U70" s="97">
        <f>R70/'סכום נכסי הקרן'!$C$42</f>
        <v>1.2697034091794617E-8</v>
      </c>
    </row>
    <row r="71" spans="2:21" s="141" customFormat="1">
      <c r="B71" s="89" t="s">
        <v>456</v>
      </c>
      <c r="C71" s="86" t="s">
        <v>457</v>
      </c>
      <c r="D71" s="99" t="s">
        <v>128</v>
      </c>
      <c r="E71" s="99" t="s">
        <v>315</v>
      </c>
      <c r="F71" s="86" t="s">
        <v>453</v>
      </c>
      <c r="G71" s="99" t="s">
        <v>366</v>
      </c>
      <c r="H71" s="86" t="s">
        <v>381</v>
      </c>
      <c r="I71" s="86" t="s">
        <v>367</v>
      </c>
      <c r="J71" s="86"/>
      <c r="K71" s="96">
        <v>2.8399999999763716</v>
      </c>
      <c r="L71" s="99" t="s">
        <v>170</v>
      </c>
      <c r="M71" s="100">
        <v>2.5499999999999998E-2</v>
      </c>
      <c r="N71" s="100">
        <v>8.9999999999999993E-3</v>
      </c>
      <c r="O71" s="96">
        <v>31121.088024999994</v>
      </c>
      <c r="P71" s="98">
        <v>106.29</v>
      </c>
      <c r="Q71" s="96">
        <v>0.76202529099999994</v>
      </c>
      <c r="R71" s="96">
        <v>33.85745652</v>
      </c>
      <c r="S71" s="97">
        <v>3.6288466635496616E-5</v>
      </c>
      <c r="T71" s="97">
        <v>4.0868259801721523E-3</v>
      </c>
      <c r="U71" s="97">
        <f>R71/'סכום נכסי הקרן'!$C$42</f>
        <v>1.3238156641442837E-3</v>
      </c>
    </row>
    <row r="72" spans="2:21" s="141" customFormat="1">
      <c r="B72" s="89" t="s">
        <v>458</v>
      </c>
      <c r="C72" s="86" t="s">
        <v>459</v>
      </c>
      <c r="D72" s="99" t="s">
        <v>128</v>
      </c>
      <c r="E72" s="99" t="s">
        <v>315</v>
      </c>
      <c r="F72" s="86" t="s">
        <v>453</v>
      </c>
      <c r="G72" s="99" t="s">
        <v>366</v>
      </c>
      <c r="H72" s="86" t="s">
        <v>381</v>
      </c>
      <c r="I72" s="86" t="s">
        <v>367</v>
      </c>
      <c r="J72" s="86"/>
      <c r="K72" s="96">
        <v>6.8899999999945667</v>
      </c>
      <c r="L72" s="99" t="s">
        <v>170</v>
      </c>
      <c r="M72" s="100">
        <v>2.35E-2</v>
      </c>
      <c r="N72" s="100">
        <v>2.2599999999963781E-2</v>
      </c>
      <c r="O72" s="96">
        <v>64428.380384999997</v>
      </c>
      <c r="P72" s="98">
        <v>102.84</v>
      </c>
      <c r="Q72" s="86"/>
      <c r="R72" s="96">
        <v>66.258148124000002</v>
      </c>
      <c r="S72" s="97">
        <v>7.9523785610471944E-5</v>
      </c>
      <c r="T72" s="97">
        <v>7.997810496819269E-3</v>
      </c>
      <c r="U72" s="97">
        <f>R72/'סכום נכסי הקרן'!$C$42</f>
        <v>2.5906722884493682E-3</v>
      </c>
    </row>
    <row r="73" spans="2:21" s="141" customFormat="1">
      <c r="B73" s="89" t="s">
        <v>460</v>
      </c>
      <c r="C73" s="86" t="s">
        <v>461</v>
      </c>
      <c r="D73" s="99" t="s">
        <v>128</v>
      </c>
      <c r="E73" s="99" t="s">
        <v>315</v>
      </c>
      <c r="F73" s="86" t="s">
        <v>453</v>
      </c>
      <c r="G73" s="99" t="s">
        <v>366</v>
      </c>
      <c r="H73" s="86" t="s">
        <v>381</v>
      </c>
      <c r="I73" s="86" t="s">
        <v>367</v>
      </c>
      <c r="J73" s="86"/>
      <c r="K73" s="96">
        <v>5.8100000000019696</v>
      </c>
      <c r="L73" s="99" t="s">
        <v>170</v>
      </c>
      <c r="M73" s="100">
        <v>1.7600000000000001E-2</v>
      </c>
      <c r="N73" s="100">
        <v>1.789999999998031E-2</v>
      </c>
      <c r="O73" s="96">
        <v>73445.882970999999</v>
      </c>
      <c r="P73" s="98">
        <v>101.72</v>
      </c>
      <c r="Q73" s="96">
        <v>1.4706078280000001</v>
      </c>
      <c r="R73" s="96">
        <v>76.178241284999999</v>
      </c>
      <c r="S73" s="97">
        <v>6.7734718248485982E-5</v>
      </c>
      <c r="T73" s="97">
        <v>9.1952334170009552E-3</v>
      </c>
      <c r="U73" s="97">
        <f>R73/'סכום נכסי הקרן'!$C$42</f>
        <v>2.978544741554194E-3</v>
      </c>
    </row>
    <row r="74" spans="2:21" s="141" customFormat="1">
      <c r="B74" s="89" t="s">
        <v>462</v>
      </c>
      <c r="C74" s="86" t="s">
        <v>463</v>
      </c>
      <c r="D74" s="99" t="s">
        <v>128</v>
      </c>
      <c r="E74" s="99" t="s">
        <v>315</v>
      </c>
      <c r="F74" s="86" t="s">
        <v>453</v>
      </c>
      <c r="G74" s="99" t="s">
        <v>366</v>
      </c>
      <c r="H74" s="86" t="s">
        <v>381</v>
      </c>
      <c r="I74" s="86" t="s">
        <v>367</v>
      </c>
      <c r="J74" s="86"/>
      <c r="K74" s="96">
        <v>6.289999999955338</v>
      </c>
      <c r="L74" s="99" t="s">
        <v>170</v>
      </c>
      <c r="M74" s="100">
        <v>2.1499999999999998E-2</v>
      </c>
      <c r="N74" s="100">
        <v>2.2199999999884742E-2</v>
      </c>
      <c r="O74" s="96">
        <v>67934.958964999998</v>
      </c>
      <c r="P74" s="98">
        <v>102.17</v>
      </c>
      <c r="Q74" s="86"/>
      <c r="R74" s="96">
        <v>69.409150389999994</v>
      </c>
      <c r="S74" s="97">
        <v>8.5735030803497656E-5</v>
      </c>
      <c r="T74" s="97">
        <v>8.378157966708601E-3</v>
      </c>
      <c r="U74" s="97">
        <f>R74/'סכום נכסי הקרן'!$C$42</f>
        <v>2.7138754639454621E-3</v>
      </c>
    </row>
    <row r="75" spans="2:21" s="141" customFormat="1">
      <c r="B75" s="89" t="s">
        <v>464</v>
      </c>
      <c r="C75" s="86" t="s">
        <v>465</v>
      </c>
      <c r="D75" s="99" t="s">
        <v>128</v>
      </c>
      <c r="E75" s="99" t="s">
        <v>315</v>
      </c>
      <c r="F75" s="86" t="s">
        <v>417</v>
      </c>
      <c r="G75" s="99" t="s">
        <v>317</v>
      </c>
      <c r="H75" s="86" t="s">
        <v>381</v>
      </c>
      <c r="I75" s="86" t="s">
        <v>168</v>
      </c>
      <c r="J75" s="86"/>
      <c r="K75" s="96">
        <v>0.91999999991169512</v>
      </c>
      <c r="L75" s="99" t="s">
        <v>170</v>
      </c>
      <c r="M75" s="100">
        <v>5.2499999999999998E-2</v>
      </c>
      <c r="N75" s="100">
        <v>-5.0000000015768746E-4</v>
      </c>
      <c r="O75" s="96">
        <v>4859.5102059999999</v>
      </c>
      <c r="P75" s="98">
        <v>130.5</v>
      </c>
      <c r="Q75" s="86"/>
      <c r="R75" s="96">
        <v>6.3416606179999997</v>
      </c>
      <c r="S75" s="97">
        <v>4.0495918383333335E-5</v>
      </c>
      <c r="T75" s="97">
        <v>7.6548169989577787E-4</v>
      </c>
      <c r="U75" s="97">
        <f>R75/'סכום נכסי הקרן'!$C$42</f>
        <v>2.4795689120463556E-4</v>
      </c>
    </row>
    <row r="76" spans="2:21" s="141" customFormat="1">
      <c r="B76" s="89" t="s">
        <v>466</v>
      </c>
      <c r="C76" s="86" t="s">
        <v>467</v>
      </c>
      <c r="D76" s="99" t="s">
        <v>128</v>
      </c>
      <c r="E76" s="99" t="s">
        <v>315</v>
      </c>
      <c r="F76" s="86" t="s">
        <v>340</v>
      </c>
      <c r="G76" s="99" t="s">
        <v>317</v>
      </c>
      <c r="H76" s="86" t="s">
        <v>381</v>
      </c>
      <c r="I76" s="86" t="s">
        <v>367</v>
      </c>
      <c r="J76" s="86"/>
      <c r="K76" s="96">
        <v>1.4400000000017361</v>
      </c>
      <c r="L76" s="99" t="s">
        <v>170</v>
      </c>
      <c r="M76" s="100">
        <v>6.5000000000000002E-2</v>
      </c>
      <c r="N76" s="100">
        <v>6.3000000000166412E-3</v>
      </c>
      <c r="O76" s="96">
        <v>112959.717645</v>
      </c>
      <c r="P76" s="98">
        <v>121.26</v>
      </c>
      <c r="Q76" s="96">
        <v>1.2320599999999999</v>
      </c>
      <c r="R76" s="96">
        <v>138.207023179</v>
      </c>
      <c r="S76" s="97">
        <v>7.1720455647619039E-5</v>
      </c>
      <c r="T76" s="97">
        <v>1.668253055679305E-2</v>
      </c>
      <c r="U76" s="97">
        <f>R76/'סכום נכסי הקרן'!$C$42</f>
        <v>5.4038501702286853E-3</v>
      </c>
    </row>
    <row r="77" spans="2:21" s="141" customFormat="1">
      <c r="B77" s="89" t="s">
        <v>468</v>
      </c>
      <c r="C77" s="86" t="s">
        <v>469</v>
      </c>
      <c r="D77" s="99" t="s">
        <v>128</v>
      </c>
      <c r="E77" s="99" t="s">
        <v>315</v>
      </c>
      <c r="F77" s="86" t="s">
        <v>470</v>
      </c>
      <c r="G77" s="99" t="s">
        <v>366</v>
      </c>
      <c r="H77" s="86" t="s">
        <v>381</v>
      </c>
      <c r="I77" s="86" t="s">
        <v>367</v>
      </c>
      <c r="J77" s="86"/>
      <c r="K77" s="96">
        <v>7.869999999701208</v>
      </c>
      <c r="L77" s="99" t="s">
        <v>170</v>
      </c>
      <c r="M77" s="100">
        <v>3.5000000000000003E-2</v>
      </c>
      <c r="N77" s="100">
        <v>2.3799999998385668E-2</v>
      </c>
      <c r="O77" s="96">
        <v>6291.0747119999987</v>
      </c>
      <c r="P77" s="98">
        <v>112.25</v>
      </c>
      <c r="Q77" s="86"/>
      <c r="R77" s="96">
        <v>7.0617314529999993</v>
      </c>
      <c r="S77" s="97">
        <v>2.3226528182921409E-5</v>
      </c>
      <c r="T77" s="97">
        <v>8.5239916205965616E-4</v>
      </c>
      <c r="U77" s="97">
        <f>R77/'סכום נכסי הקרן'!$C$42</f>
        <v>2.7611142933727298E-4</v>
      </c>
    </row>
    <row r="78" spans="2:21" s="141" customFormat="1">
      <c r="B78" s="89" t="s">
        <v>471</v>
      </c>
      <c r="C78" s="86" t="s">
        <v>472</v>
      </c>
      <c r="D78" s="99" t="s">
        <v>128</v>
      </c>
      <c r="E78" s="99" t="s">
        <v>315</v>
      </c>
      <c r="F78" s="86" t="s">
        <v>470</v>
      </c>
      <c r="G78" s="99" t="s">
        <v>366</v>
      </c>
      <c r="H78" s="86" t="s">
        <v>381</v>
      </c>
      <c r="I78" s="86" t="s">
        <v>367</v>
      </c>
      <c r="J78" s="86"/>
      <c r="K78" s="96">
        <v>3.8400000000397538</v>
      </c>
      <c r="L78" s="99" t="s">
        <v>170</v>
      </c>
      <c r="M78" s="100">
        <v>0.04</v>
      </c>
      <c r="N78" s="100">
        <v>9.5000000000261559E-3</v>
      </c>
      <c r="O78" s="96">
        <v>33681.874322000003</v>
      </c>
      <c r="P78" s="98">
        <v>113.52</v>
      </c>
      <c r="Q78" s="86"/>
      <c r="R78" s="96">
        <v>38.235664621999994</v>
      </c>
      <c r="S78" s="97">
        <v>4.9254223495232019E-5</v>
      </c>
      <c r="T78" s="97">
        <v>4.6153055665605807E-3</v>
      </c>
      <c r="U78" s="97">
        <f>R78/'סכום נכסי הקרן'!$C$42</f>
        <v>1.4950021932589937E-3</v>
      </c>
    </row>
    <row r="79" spans="2:21" s="141" customFormat="1">
      <c r="B79" s="89" t="s">
        <v>473</v>
      </c>
      <c r="C79" s="86" t="s">
        <v>474</v>
      </c>
      <c r="D79" s="99" t="s">
        <v>128</v>
      </c>
      <c r="E79" s="99" t="s">
        <v>315</v>
      </c>
      <c r="F79" s="86" t="s">
        <v>470</v>
      </c>
      <c r="G79" s="99" t="s">
        <v>366</v>
      </c>
      <c r="H79" s="86" t="s">
        <v>381</v>
      </c>
      <c r="I79" s="86" t="s">
        <v>367</v>
      </c>
      <c r="J79" s="86"/>
      <c r="K79" s="96">
        <v>6.5299999999707135</v>
      </c>
      <c r="L79" s="99" t="s">
        <v>170</v>
      </c>
      <c r="M79" s="100">
        <v>0.04</v>
      </c>
      <c r="N79" s="100">
        <v>1.8499999999949505E-2</v>
      </c>
      <c r="O79" s="96">
        <v>67694.307526000004</v>
      </c>
      <c r="P79" s="98">
        <v>117.02</v>
      </c>
      <c r="Q79" s="86"/>
      <c r="R79" s="96">
        <v>79.215876644000005</v>
      </c>
      <c r="S79" s="97">
        <v>9.3462861725719312E-5</v>
      </c>
      <c r="T79" s="97">
        <v>9.5618967278175114E-3</v>
      </c>
      <c r="U79" s="97">
        <f>R79/'סכום נכסי הקרן'!$C$42</f>
        <v>3.0973153074361098E-3</v>
      </c>
    </row>
    <row r="80" spans="2:21" s="141" customFormat="1">
      <c r="B80" s="89" t="s">
        <v>475</v>
      </c>
      <c r="C80" s="86" t="s">
        <v>476</v>
      </c>
      <c r="D80" s="99" t="s">
        <v>128</v>
      </c>
      <c r="E80" s="99" t="s">
        <v>315</v>
      </c>
      <c r="F80" s="86" t="s">
        <v>477</v>
      </c>
      <c r="G80" s="99" t="s">
        <v>159</v>
      </c>
      <c r="H80" s="86" t="s">
        <v>381</v>
      </c>
      <c r="I80" s="86" t="s">
        <v>367</v>
      </c>
      <c r="J80" s="86"/>
      <c r="K80" s="96">
        <v>0.23999743965967169</v>
      </c>
      <c r="L80" s="99" t="s">
        <v>170</v>
      </c>
      <c r="M80" s="100">
        <v>5.2000000000000005E-2</v>
      </c>
      <c r="N80" s="100">
        <v>2.3599986213552079E-2</v>
      </c>
      <c r="O80" s="96">
        <v>0.15603600000000001</v>
      </c>
      <c r="P80" s="98">
        <v>130.16</v>
      </c>
      <c r="Q80" s="86"/>
      <c r="R80" s="96">
        <v>2.03098E-4</v>
      </c>
      <c r="S80" s="97">
        <v>3.2951939976937697E-9</v>
      </c>
      <c r="T80" s="97">
        <v>2.4515314150390993E-8</v>
      </c>
      <c r="U80" s="97">
        <f>R80/'סכום נכסי הקרן'!$C$42</f>
        <v>7.9410665003011792E-9</v>
      </c>
    </row>
    <row r="81" spans="2:21" s="141" customFormat="1">
      <c r="B81" s="89" t="s">
        <v>478</v>
      </c>
      <c r="C81" s="86" t="s">
        <v>479</v>
      </c>
      <c r="D81" s="99" t="s">
        <v>128</v>
      </c>
      <c r="E81" s="99" t="s">
        <v>315</v>
      </c>
      <c r="F81" s="86" t="s">
        <v>480</v>
      </c>
      <c r="G81" s="99" t="s">
        <v>481</v>
      </c>
      <c r="H81" s="86" t="s">
        <v>482</v>
      </c>
      <c r="I81" s="86" t="s">
        <v>367</v>
      </c>
      <c r="J81" s="86"/>
      <c r="K81" s="96">
        <v>7.9300000000012627</v>
      </c>
      <c r="L81" s="99" t="s">
        <v>170</v>
      </c>
      <c r="M81" s="100">
        <v>5.1500000000000004E-2</v>
      </c>
      <c r="N81" s="100">
        <v>3.2100000000007213E-2</v>
      </c>
      <c r="O81" s="96">
        <v>157480.093341</v>
      </c>
      <c r="P81" s="98">
        <v>140.83000000000001</v>
      </c>
      <c r="Q81" s="86"/>
      <c r="R81" s="96">
        <v>221.77920400400004</v>
      </c>
      <c r="S81" s="97">
        <v>4.4347822497579567E-5</v>
      </c>
      <c r="T81" s="97">
        <v>2.6770262918304037E-2</v>
      </c>
      <c r="U81" s="97">
        <f>R81/'סכום נכסי הקרן'!$C$42</f>
        <v>8.6714955705109141E-3</v>
      </c>
    </row>
    <row r="82" spans="2:21" s="141" customFormat="1">
      <c r="B82" s="89" t="s">
        <v>483</v>
      </c>
      <c r="C82" s="86" t="s">
        <v>484</v>
      </c>
      <c r="D82" s="99" t="s">
        <v>128</v>
      </c>
      <c r="E82" s="99" t="s">
        <v>315</v>
      </c>
      <c r="F82" s="86" t="s">
        <v>403</v>
      </c>
      <c r="G82" s="99" t="s">
        <v>366</v>
      </c>
      <c r="H82" s="86" t="s">
        <v>482</v>
      </c>
      <c r="I82" s="86" t="s">
        <v>168</v>
      </c>
      <c r="J82" s="86"/>
      <c r="K82" s="96">
        <v>2.7299999999489675</v>
      </c>
      <c r="L82" s="99" t="s">
        <v>170</v>
      </c>
      <c r="M82" s="100">
        <v>2.8500000000000001E-2</v>
      </c>
      <c r="N82" s="100">
        <v>1.0499999999695676E-2</v>
      </c>
      <c r="O82" s="96">
        <v>19850.169175999999</v>
      </c>
      <c r="P82" s="98">
        <v>107.6</v>
      </c>
      <c r="Q82" s="86"/>
      <c r="R82" s="96">
        <v>21.358781132999997</v>
      </c>
      <c r="S82" s="97">
        <v>4.3276646785500968E-5</v>
      </c>
      <c r="T82" s="97">
        <v>2.5781505940232746E-3</v>
      </c>
      <c r="U82" s="97">
        <f>R82/'סכום נכסי הקרן'!$C$42</f>
        <v>8.3512147506391559E-4</v>
      </c>
    </row>
    <row r="83" spans="2:21" s="141" customFormat="1">
      <c r="B83" s="89" t="s">
        <v>485</v>
      </c>
      <c r="C83" s="86" t="s">
        <v>486</v>
      </c>
      <c r="D83" s="99" t="s">
        <v>128</v>
      </c>
      <c r="E83" s="99" t="s">
        <v>315</v>
      </c>
      <c r="F83" s="86" t="s">
        <v>403</v>
      </c>
      <c r="G83" s="99" t="s">
        <v>366</v>
      </c>
      <c r="H83" s="86" t="s">
        <v>482</v>
      </c>
      <c r="I83" s="86" t="s">
        <v>168</v>
      </c>
      <c r="J83" s="86"/>
      <c r="K83" s="96">
        <v>0.24000000010934655</v>
      </c>
      <c r="L83" s="99" t="s">
        <v>170</v>
      </c>
      <c r="M83" s="100">
        <v>4.8499999999999995E-2</v>
      </c>
      <c r="N83" s="100">
        <v>3.5300000006970846E-2</v>
      </c>
      <c r="O83" s="96">
        <v>591.924665</v>
      </c>
      <c r="P83" s="98">
        <v>123.6</v>
      </c>
      <c r="Q83" s="86"/>
      <c r="R83" s="96">
        <v>0.73161883299999997</v>
      </c>
      <c r="S83" s="97">
        <v>4.7266004359582193E-6</v>
      </c>
      <c r="T83" s="97">
        <v>8.8311384303821041E-5</v>
      </c>
      <c r="U83" s="97">
        <f>R83/'סכום נכסי הקרן'!$C$42</f>
        <v>2.8606061141546162E-5</v>
      </c>
    </row>
    <row r="84" spans="2:21" s="141" customFormat="1">
      <c r="B84" s="89" t="s">
        <v>487</v>
      </c>
      <c r="C84" s="86" t="s">
        <v>488</v>
      </c>
      <c r="D84" s="99" t="s">
        <v>128</v>
      </c>
      <c r="E84" s="99" t="s">
        <v>315</v>
      </c>
      <c r="F84" s="86" t="s">
        <v>403</v>
      </c>
      <c r="G84" s="99" t="s">
        <v>366</v>
      </c>
      <c r="H84" s="86" t="s">
        <v>482</v>
      </c>
      <c r="I84" s="86" t="s">
        <v>168</v>
      </c>
      <c r="J84" s="86"/>
      <c r="K84" s="96">
        <v>1.0199999999567833</v>
      </c>
      <c r="L84" s="99" t="s">
        <v>170</v>
      </c>
      <c r="M84" s="100">
        <v>3.7699999999999997E-2</v>
      </c>
      <c r="N84" s="100">
        <v>4.2999999997118885E-3</v>
      </c>
      <c r="O84" s="96">
        <v>13627.674637999999</v>
      </c>
      <c r="P84" s="98">
        <v>113</v>
      </c>
      <c r="Q84" s="96">
        <v>1.229989075</v>
      </c>
      <c r="R84" s="96">
        <v>16.660224136</v>
      </c>
      <c r="S84" s="97">
        <v>4.2414583080992063E-5</v>
      </c>
      <c r="T84" s="97">
        <v>2.0110027105632077E-3</v>
      </c>
      <c r="U84" s="97">
        <f>R84/'סכום נכסי הקרן'!$C$42</f>
        <v>6.5140940715269842E-4</v>
      </c>
    </row>
    <row r="85" spans="2:21" s="141" customFormat="1">
      <c r="B85" s="89" t="s">
        <v>489</v>
      </c>
      <c r="C85" s="86" t="s">
        <v>490</v>
      </c>
      <c r="D85" s="99" t="s">
        <v>128</v>
      </c>
      <c r="E85" s="99" t="s">
        <v>315</v>
      </c>
      <c r="F85" s="86" t="s">
        <v>403</v>
      </c>
      <c r="G85" s="99" t="s">
        <v>366</v>
      </c>
      <c r="H85" s="86" t="s">
        <v>482</v>
      </c>
      <c r="I85" s="86" t="s">
        <v>168</v>
      </c>
      <c r="J85" s="86"/>
      <c r="K85" s="96">
        <v>4.6200000001038966</v>
      </c>
      <c r="L85" s="99" t="s">
        <v>170</v>
      </c>
      <c r="M85" s="100">
        <v>2.5000000000000001E-2</v>
      </c>
      <c r="N85" s="100">
        <v>1.7300000000235235E-2</v>
      </c>
      <c r="O85" s="96">
        <v>19531.846120999999</v>
      </c>
      <c r="P85" s="98">
        <v>104.47</v>
      </c>
      <c r="Q85" s="86"/>
      <c r="R85" s="96">
        <v>20.404919824</v>
      </c>
      <c r="S85" s="97">
        <v>4.1730465362215568E-5</v>
      </c>
      <c r="T85" s="97">
        <v>2.4630130267107551E-3</v>
      </c>
      <c r="U85" s="97">
        <f>R85/'סכום נכסי הקרן'!$C$42</f>
        <v>7.9782580456576541E-4</v>
      </c>
    </row>
    <row r="86" spans="2:21" s="141" customFormat="1">
      <c r="B86" s="89" t="s">
        <v>491</v>
      </c>
      <c r="C86" s="86" t="s">
        <v>492</v>
      </c>
      <c r="D86" s="99" t="s">
        <v>128</v>
      </c>
      <c r="E86" s="99" t="s">
        <v>315</v>
      </c>
      <c r="F86" s="86" t="s">
        <v>403</v>
      </c>
      <c r="G86" s="99" t="s">
        <v>366</v>
      </c>
      <c r="H86" s="86" t="s">
        <v>482</v>
      </c>
      <c r="I86" s="86" t="s">
        <v>168</v>
      </c>
      <c r="J86" s="86"/>
      <c r="K86" s="96">
        <v>5.4700000000880005</v>
      </c>
      <c r="L86" s="99" t="s">
        <v>170</v>
      </c>
      <c r="M86" s="100">
        <v>1.34E-2</v>
      </c>
      <c r="N86" s="100">
        <v>1.600000000023007E-2</v>
      </c>
      <c r="O86" s="96">
        <v>17355.021916999998</v>
      </c>
      <c r="P86" s="98">
        <v>100.18</v>
      </c>
      <c r="Q86" s="86"/>
      <c r="R86" s="96">
        <v>17.386260001</v>
      </c>
      <c r="S86" s="97">
        <v>5.0691651491319917E-5</v>
      </c>
      <c r="T86" s="97">
        <v>2.098640192541986E-3</v>
      </c>
      <c r="U86" s="97">
        <f>R86/'סכום נכסי הקרן'!$C$42</f>
        <v>6.7979717604047028E-4</v>
      </c>
    </row>
    <row r="87" spans="2:21" s="141" customFormat="1">
      <c r="B87" s="89" t="s">
        <v>493</v>
      </c>
      <c r="C87" s="86" t="s">
        <v>494</v>
      </c>
      <c r="D87" s="99" t="s">
        <v>128</v>
      </c>
      <c r="E87" s="99" t="s">
        <v>315</v>
      </c>
      <c r="F87" s="86" t="s">
        <v>403</v>
      </c>
      <c r="G87" s="99" t="s">
        <v>366</v>
      </c>
      <c r="H87" s="86" t="s">
        <v>482</v>
      </c>
      <c r="I87" s="86" t="s">
        <v>168</v>
      </c>
      <c r="J87" s="86"/>
      <c r="K87" s="96">
        <v>5.6700000000753592</v>
      </c>
      <c r="L87" s="99" t="s">
        <v>170</v>
      </c>
      <c r="M87" s="100">
        <v>1.95E-2</v>
      </c>
      <c r="N87" s="100">
        <v>2.360000000003426E-2</v>
      </c>
      <c r="O87" s="96">
        <v>11791.917425</v>
      </c>
      <c r="P87" s="98">
        <v>99.03</v>
      </c>
      <c r="Q87" s="86"/>
      <c r="R87" s="96">
        <v>11.677536535999998</v>
      </c>
      <c r="S87" s="97">
        <v>1.7267588557635489E-5</v>
      </c>
      <c r="T87" s="97">
        <v>1.4095583249599138E-3</v>
      </c>
      <c r="U87" s="97">
        <f>R87/'סכום נכסי הקרן'!$C$42</f>
        <v>4.5658792401733476E-4</v>
      </c>
    </row>
    <row r="88" spans="2:21" s="141" customFormat="1">
      <c r="B88" s="89" t="s">
        <v>495</v>
      </c>
      <c r="C88" s="86" t="s">
        <v>496</v>
      </c>
      <c r="D88" s="99" t="s">
        <v>128</v>
      </c>
      <c r="E88" s="99" t="s">
        <v>315</v>
      </c>
      <c r="F88" s="86" t="s">
        <v>403</v>
      </c>
      <c r="G88" s="99" t="s">
        <v>366</v>
      </c>
      <c r="H88" s="86" t="s">
        <v>482</v>
      </c>
      <c r="I88" s="86" t="s">
        <v>168</v>
      </c>
      <c r="J88" s="86"/>
      <c r="K88" s="96">
        <v>6.659999999936292</v>
      </c>
      <c r="L88" s="99" t="s">
        <v>170</v>
      </c>
      <c r="M88" s="100">
        <v>3.3500000000000002E-2</v>
      </c>
      <c r="N88" s="100">
        <v>3.0799999999681464E-2</v>
      </c>
      <c r="O88" s="96">
        <v>18459.322639999999</v>
      </c>
      <c r="P88" s="98">
        <v>102.04</v>
      </c>
      <c r="Q88" s="86"/>
      <c r="R88" s="96">
        <v>18.835892619999999</v>
      </c>
      <c r="S88" s="97">
        <v>6.8367861629629629E-5</v>
      </c>
      <c r="T88" s="97">
        <v>2.2736207391620363E-3</v>
      </c>
      <c r="U88" s="97">
        <f>R88/'סכום נכסי הקרן'!$C$42</f>
        <v>7.3647734536013256E-4</v>
      </c>
    </row>
    <row r="89" spans="2:21" s="141" customFormat="1">
      <c r="B89" s="89" t="s">
        <v>497</v>
      </c>
      <c r="C89" s="86" t="s">
        <v>498</v>
      </c>
      <c r="D89" s="99" t="s">
        <v>128</v>
      </c>
      <c r="E89" s="99" t="s">
        <v>315</v>
      </c>
      <c r="F89" s="86" t="s">
        <v>499</v>
      </c>
      <c r="G89" s="99" t="s">
        <v>366</v>
      </c>
      <c r="H89" s="86" t="s">
        <v>482</v>
      </c>
      <c r="I89" s="86" t="s">
        <v>168</v>
      </c>
      <c r="J89" s="86"/>
      <c r="K89" s="96">
        <v>0.73000000003698295</v>
      </c>
      <c r="L89" s="99" t="s">
        <v>170</v>
      </c>
      <c r="M89" s="100">
        <v>6.5000000000000002E-2</v>
      </c>
      <c r="N89" s="100">
        <v>-7.0000000127385363E-4</v>
      </c>
      <c r="O89" s="96">
        <v>2013.0374320000001</v>
      </c>
      <c r="P89" s="98">
        <v>120.89</v>
      </c>
      <c r="Q89" s="86"/>
      <c r="R89" s="96">
        <v>2.433560967</v>
      </c>
      <c r="S89" s="97">
        <v>1.0805539620707812E-5</v>
      </c>
      <c r="T89" s="97">
        <v>2.9374741065955494E-4</v>
      </c>
      <c r="U89" s="97">
        <f>R89/'סכום נכסי הקרן'!$C$42</f>
        <v>9.5151451375612964E-5</v>
      </c>
    </row>
    <row r="90" spans="2:21" s="141" customFormat="1">
      <c r="B90" s="89" t="s">
        <v>500</v>
      </c>
      <c r="C90" s="86" t="s">
        <v>501</v>
      </c>
      <c r="D90" s="99" t="s">
        <v>128</v>
      </c>
      <c r="E90" s="99" t="s">
        <v>315</v>
      </c>
      <c r="F90" s="86" t="s">
        <v>499</v>
      </c>
      <c r="G90" s="99" t="s">
        <v>366</v>
      </c>
      <c r="H90" s="86" t="s">
        <v>482</v>
      </c>
      <c r="I90" s="86" t="s">
        <v>168</v>
      </c>
      <c r="J90" s="86"/>
      <c r="K90" s="96">
        <v>6.1900000000626063</v>
      </c>
      <c r="L90" s="99" t="s">
        <v>170</v>
      </c>
      <c r="M90" s="100">
        <v>0.04</v>
      </c>
      <c r="N90" s="100">
        <v>3.9700000000668749E-2</v>
      </c>
      <c r="O90" s="96">
        <v>27969.356134000001</v>
      </c>
      <c r="P90" s="98">
        <v>100.51</v>
      </c>
      <c r="Q90" s="86"/>
      <c r="R90" s="96">
        <v>28.111999995999998</v>
      </c>
      <c r="S90" s="97">
        <v>9.4561318134654777E-6</v>
      </c>
      <c r="T90" s="97">
        <v>3.3933101817729882E-3</v>
      </c>
      <c r="U90" s="97">
        <f>R90/'סכום נכסי הקרן'!$C$42</f>
        <v>1.0991701613245943E-3</v>
      </c>
    </row>
    <row r="91" spans="2:21" s="141" customFormat="1">
      <c r="B91" s="89" t="s">
        <v>502</v>
      </c>
      <c r="C91" s="86" t="s">
        <v>503</v>
      </c>
      <c r="D91" s="99" t="s">
        <v>128</v>
      </c>
      <c r="E91" s="99" t="s">
        <v>315</v>
      </c>
      <c r="F91" s="86" t="s">
        <v>499</v>
      </c>
      <c r="G91" s="99" t="s">
        <v>366</v>
      </c>
      <c r="H91" s="86" t="s">
        <v>482</v>
      </c>
      <c r="I91" s="86" t="s">
        <v>168</v>
      </c>
      <c r="J91" s="86"/>
      <c r="K91" s="96">
        <v>6.4399999999694817</v>
      </c>
      <c r="L91" s="99" t="s">
        <v>170</v>
      </c>
      <c r="M91" s="100">
        <v>2.7799999999999998E-2</v>
      </c>
      <c r="N91" s="100">
        <v>3.9899999999765096E-2</v>
      </c>
      <c r="O91" s="96">
        <v>52812.310755000006</v>
      </c>
      <c r="P91" s="98">
        <v>94.31</v>
      </c>
      <c r="Q91" s="86"/>
      <c r="R91" s="96">
        <v>49.807290383000002</v>
      </c>
      <c r="S91" s="97">
        <v>2.9322090685743794E-5</v>
      </c>
      <c r="T91" s="97">
        <v>6.0120797384464308E-3</v>
      </c>
      <c r="U91" s="97">
        <f>R91/'סכום נכסי הקרן'!$C$42</f>
        <v>1.9474490400260681E-3</v>
      </c>
    </row>
    <row r="92" spans="2:21" s="141" customFormat="1">
      <c r="B92" s="89" t="s">
        <v>504</v>
      </c>
      <c r="C92" s="86" t="s">
        <v>505</v>
      </c>
      <c r="D92" s="99" t="s">
        <v>128</v>
      </c>
      <c r="E92" s="99" t="s">
        <v>315</v>
      </c>
      <c r="F92" s="86" t="s">
        <v>499</v>
      </c>
      <c r="G92" s="99" t="s">
        <v>366</v>
      </c>
      <c r="H92" s="86" t="s">
        <v>482</v>
      </c>
      <c r="I92" s="86" t="s">
        <v>168</v>
      </c>
      <c r="J92" s="86"/>
      <c r="K92" s="96">
        <v>1.300000000079075</v>
      </c>
      <c r="L92" s="99" t="s">
        <v>170</v>
      </c>
      <c r="M92" s="100">
        <v>5.0999999999999997E-2</v>
      </c>
      <c r="N92" s="100">
        <v>1.6800000000276764E-2</v>
      </c>
      <c r="O92" s="96">
        <v>7842.6037040000001</v>
      </c>
      <c r="P92" s="98">
        <v>129</v>
      </c>
      <c r="Q92" s="86"/>
      <c r="R92" s="96">
        <v>10.116958354000001</v>
      </c>
      <c r="S92" s="97">
        <v>4.6172568571811731E-6</v>
      </c>
      <c r="T92" s="97">
        <v>1.2211858920064826E-3</v>
      </c>
      <c r="U92" s="97">
        <f>R92/'סכום נכסי הקרן'!$C$42</f>
        <v>3.9556981885538787E-4</v>
      </c>
    </row>
    <row r="93" spans="2:21" s="141" customFormat="1">
      <c r="B93" s="89" t="s">
        <v>506</v>
      </c>
      <c r="C93" s="86" t="s">
        <v>507</v>
      </c>
      <c r="D93" s="99" t="s">
        <v>128</v>
      </c>
      <c r="E93" s="99" t="s">
        <v>315</v>
      </c>
      <c r="F93" s="86" t="s">
        <v>417</v>
      </c>
      <c r="G93" s="99" t="s">
        <v>317</v>
      </c>
      <c r="H93" s="86" t="s">
        <v>482</v>
      </c>
      <c r="I93" s="86" t="s">
        <v>367</v>
      </c>
      <c r="J93" s="86"/>
      <c r="K93" s="96">
        <v>1.250000000002045</v>
      </c>
      <c r="L93" s="99" t="s">
        <v>170</v>
      </c>
      <c r="M93" s="100">
        <v>6.4000000000000001E-2</v>
      </c>
      <c r="N93" s="100">
        <v>4.9000000000008178E-3</v>
      </c>
      <c r="O93" s="96">
        <v>98792.991798000003</v>
      </c>
      <c r="P93" s="98">
        <v>123.75</v>
      </c>
      <c r="Q93" s="86"/>
      <c r="R93" s="96">
        <v>122.25633335099999</v>
      </c>
      <c r="S93" s="97">
        <v>7.8909369433469615E-5</v>
      </c>
      <c r="T93" s="97">
        <v>1.4757173477703811E-2</v>
      </c>
      <c r="U93" s="97">
        <f>R93/'סכום נכסי הקרן'!$C$42</f>
        <v>4.7801833263906085E-3</v>
      </c>
    </row>
    <row r="94" spans="2:21" s="141" customFormat="1">
      <c r="B94" s="89" t="s">
        <v>508</v>
      </c>
      <c r="C94" s="86" t="s">
        <v>509</v>
      </c>
      <c r="D94" s="99" t="s">
        <v>128</v>
      </c>
      <c r="E94" s="99" t="s">
        <v>315</v>
      </c>
      <c r="F94" s="86" t="s">
        <v>422</v>
      </c>
      <c r="G94" s="99" t="s">
        <v>317</v>
      </c>
      <c r="H94" s="86" t="s">
        <v>482</v>
      </c>
      <c r="I94" s="86" t="s">
        <v>367</v>
      </c>
      <c r="J94" s="86"/>
      <c r="K94" s="96">
        <v>0</v>
      </c>
      <c r="L94" s="99" t="s">
        <v>170</v>
      </c>
      <c r="M94" s="100">
        <v>4.8499999999999995E-2</v>
      </c>
      <c r="N94" s="100">
        <v>0</v>
      </c>
      <c r="O94" s="96">
        <v>1679.5673549999999</v>
      </c>
      <c r="P94" s="98">
        <v>108.5</v>
      </c>
      <c r="Q94" s="86"/>
      <c r="R94" s="96">
        <v>1.8223305590000001</v>
      </c>
      <c r="S94" s="97">
        <v>1.1197115699999999E-5</v>
      </c>
      <c r="T94" s="97">
        <v>2.1996773055245561E-4</v>
      </c>
      <c r="U94" s="97">
        <f>R94/'סכום נכסי הקרן'!$C$42</f>
        <v>7.1252538944499802E-5</v>
      </c>
    </row>
    <row r="95" spans="2:21" s="141" customFormat="1">
      <c r="B95" s="89" t="s">
        <v>510</v>
      </c>
      <c r="C95" s="86" t="s">
        <v>511</v>
      </c>
      <c r="D95" s="99" t="s">
        <v>128</v>
      </c>
      <c r="E95" s="99" t="s">
        <v>315</v>
      </c>
      <c r="F95" s="86" t="s">
        <v>429</v>
      </c>
      <c r="G95" s="99" t="s">
        <v>430</v>
      </c>
      <c r="H95" s="86" t="s">
        <v>482</v>
      </c>
      <c r="I95" s="86" t="s">
        <v>367</v>
      </c>
      <c r="J95" s="86"/>
      <c r="K95" s="96">
        <v>4.1100000000394781</v>
      </c>
      <c r="L95" s="99" t="s">
        <v>170</v>
      </c>
      <c r="M95" s="100">
        <v>3.85E-2</v>
      </c>
      <c r="N95" s="100">
        <v>9.4000000002271364E-3</v>
      </c>
      <c r="O95" s="96">
        <v>15813.918438000001</v>
      </c>
      <c r="P95" s="98">
        <v>116.93</v>
      </c>
      <c r="Q95" s="86"/>
      <c r="R95" s="96">
        <v>18.491215657000001</v>
      </c>
      <c r="S95" s="97">
        <v>6.6015964966857434E-5</v>
      </c>
      <c r="T95" s="97">
        <v>2.2320158783148214E-3</v>
      </c>
      <c r="U95" s="97">
        <f>R95/'סכום נכסי הקרן'!$C$42</f>
        <v>7.2300058692674159E-4</v>
      </c>
    </row>
    <row r="96" spans="2:21" s="141" customFormat="1">
      <c r="B96" s="89" t="s">
        <v>512</v>
      </c>
      <c r="C96" s="86" t="s">
        <v>513</v>
      </c>
      <c r="D96" s="99" t="s">
        <v>128</v>
      </c>
      <c r="E96" s="99" t="s">
        <v>315</v>
      </c>
      <c r="F96" s="86" t="s">
        <v>429</v>
      </c>
      <c r="G96" s="99" t="s">
        <v>430</v>
      </c>
      <c r="H96" s="86" t="s">
        <v>482</v>
      </c>
      <c r="I96" s="86" t="s">
        <v>367</v>
      </c>
      <c r="J96" s="86"/>
      <c r="K96" s="96">
        <v>1.3899999999793016</v>
      </c>
      <c r="L96" s="99" t="s">
        <v>170</v>
      </c>
      <c r="M96" s="100">
        <v>3.9E-2</v>
      </c>
      <c r="N96" s="100">
        <v>5.6000000001128992E-3</v>
      </c>
      <c r="O96" s="96">
        <v>9315.4293859999998</v>
      </c>
      <c r="P96" s="98">
        <v>114.1</v>
      </c>
      <c r="Q96" s="86"/>
      <c r="R96" s="96">
        <v>10.628904998000001</v>
      </c>
      <c r="S96" s="97">
        <v>4.6803559147375427E-5</v>
      </c>
      <c r="T96" s="97">
        <v>1.2829813444772032E-3</v>
      </c>
      <c r="U96" s="97">
        <f>R96/'סכום נכסי הקרן'!$C$42</f>
        <v>4.1558676803563586E-4</v>
      </c>
    </row>
    <row r="97" spans="2:21" s="141" customFormat="1">
      <c r="B97" s="89" t="s">
        <v>514</v>
      </c>
      <c r="C97" s="86" t="s">
        <v>515</v>
      </c>
      <c r="D97" s="99" t="s">
        <v>128</v>
      </c>
      <c r="E97" s="99" t="s">
        <v>315</v>
      </c>
      <c r="F97" s="86" t="s">
        <v>429</v>
      </c>
      <c r="G97" s="99" t="s">
        <v>430</v>
      </c>
      <c r="H97" s="86" t="s">
        <v>482</v>
      </c>
      <c r="I97" s="86" t="s">
        <v>367</v>
      </c>
      <c r="J97" s="86"/>
      <c r="K97" s="96">
        <v>2.319999999944141</v>
      </c>
      <c r="L97" s="99" t="s">
        <v>170</v>
      </c>
      <c r="M97" s="100">
        <v>3.9E-2</v>
      </c>
      <c r="N97" s="100">
        <v>6.0999999998703272E-3</v>
      </c>
      <c r="O97" s="96">
        <v>17056.944117999999</v>
      </c>
      <c r="P97" s="98">
        <v>117.55</v>
      </c>
      <c r="Q97" s="86"/>
      <c r="R97" s="96">
        <v>20.050437865999999</v>
      </c>
      <c r="S97" s="97">
        <v>4.2745751581638083E-5</v>
      </c>
      <c r="T97" s="97">
        <v>2.4202246360765993E-3</v>
      </c>
      <c r="U97" s="97">
        <f>R97/'סכום נכסי הקרן'!$C$42</f>
        <v>7.8396567398035847E-4</v>
      </c>
    </row>
    <row r="98" spans="2:21" s="141" customFormat="1">
      <c r="B98" s="89" t="s">
        <v>516</v>
      </c>
      <c r="C98" s="86" t="s">
        <v>517</v>
      </c>
      <c r="D98" s="99" t="s">
        <v>128</v>
      </c>
      <c r="E98" s="99" t="s">
        <v>315</v>
      </c>
      <c r="F98" s="86" t="s">
        <v>429</v>
      </c>
      <c r="G98" s="99" t="s">
        <v>430</v>
      </c>
      <c r="H98" s="86" t="s">
        <v>482</v>
      </c>
      <c r="I98" s="86" t="s">
        <v>367</v>
      </c>
      <c r="J98" s="86"/>
      <c r="K98" s="96">
        <v>4.9599999998670103</v>
      </c>
      <c r="L98" s="99" t="s">
        <v>170</v>
      </c>
      <c r="M98" s="100">
        <v>3.85E-2</v>
      </c>
      <c r="N98" s="100">
        <v>1.4099999999827827E-2</v>
      </c>
      <c r="O98" s="96">
        <v>14389.909256000003</v>
      </c>
      <c r="P98" s="98">
        <v>117.05</v>
      </c>
      <c r="Q98" s="86"/>
      <c r="R98" s="96">
        <v>16.843389568999999</v>
      </c>
      <c r="S98" s="97">
        <v>5.7559637024000013E-5</v>
      </c>
      <c r="T98" s="97">
        <v>2.0331120278951724E-3</v>
      </c>
      <c r="U98" s="97">
        <f>R98/'סכום נכסי הקרן'!$C$42</f>
        <v>6.5857111669198219E-4</v>
      </c>
    </row>
    <row r="99" spans="2:21" s="141" customFormat="1">
      <c r="B99" s="89" t="s">
        <v>518</v>
      </c>
      <c r="C99" s="86" t="s">
        <v>519</v>
      </c>
      <c r="D99" s="99" t="s">
        <v>128</v>
      </c>
      <c r="E99" s="99" t="s">
        <v>315</v>
      </c>
      <c r="F99" s="86" t="s">
        <v>520</v>
      </c>
      <c r="G99" s="99" t="s">
        <v>366</v>
      </c>
      <c r="H99" s="86" t="s">
        <v>482</v>
      </c>
      <c r="I99" s="86" t="s">
        <v>168</v>
      </c>
      <c r="J99" s="86"/>
      <c r="K99" s="96">
        <v>6.0000000000661631</v>
      </c>
      <c r="L99" s="99" t="s">
        <v>170</v>
      </c>
      <c r="M99" s="100">
        <v>1.5800000000000002E-2</v>
      </c>
      <c r="N99" s="100">
        <v>1.8400000000145557E-2</v>
      </c>
      <c r="O99" s="96">
        <v>30231.880433999999</v>
      </c>
      <c r="P99" s="98">
        <v>99.99</v>
      </c>
      <c r="Q99" s="86"/>
      <c r="R99" s="96">
        <v>30.228858334000002</v>
      </c>
      <c r="S99" s="97">
        <v>7.4786219298245618E-5</v>
      </c>
      <c r="T99" s="97">
        <v>3.6488294245422158E-3</v>
      </c>
      <c r="U99" s="97">
        <f>R99/'סכום נכסי הקרן'!$C$42</f>
        <v>1.1819386417319595E-3</v>
      </c>
    </row>
    <row r="100" spans="2:21" s="141" customFormat="1">
      <c r="B100" s="89" t="s">
        <v>521</v>
      </c>
      <c r="C100" s="86" t="s">
        <v>522</v>
      </c>
      <c r="D100" s="99" t="s">
        <v>128</v>
      </c>
      <c r="E100" s="99" t="s">
        <v>315</v>
      </c>
      <c r="F100" s="86" t="s">
        <v>520</v>
      </c>
      <c r="G100" s="99" t="s">
        <v>366</v>
      </c>
      <c r="H100" s="86" t="s">
        <v>482</v>
      </c>
      <c r="I100" s="86" t="s">
        <v>168</v>
      </c>
      <c r="J100" s="86"/>
      <c r="K100" s="96">
        <v>6.8600000000333523</v>
      </c>
      <c r="L100" s="99" t="s">
        <v>170</v>
      </c>
      <c r="M100" s="100">
        <v>2.4E-2</v>
      </c>
      <c r="N100" s="100">
        <v>2.5500000000064141E-2</v>
      </c>
      <c r="O100" s="96">
        <v>38493.300893</v>
      </c>
      <c r="P100" s="98">
        <v>101.26</v>
      </c>
      <c r="Q100" s="86"/>
      <c r="R100" s="96">
        <v>38.978316944999996</v>
      </c>
      <c r="S100" s="97">
        <v>8.3555333035630671E-5</v>
      </c>
      <c r="T100" s="97">
        <v>4.7049487683787309E-3</v>
      </c>
      <c r="U100" s="97">
        <f>R100/'סכום נכסי הקרן'!$C$42</f>
        <v>1.5240396603120722E-3</v>
      </c>
    </row>
    <row r="101" spans="2:21" s="141" customFormat="1">
      <c r="B101" s="89" t="s">
        <v>523</v>
      </c>
      <c r="C101" s="86" t="s">
        <v>524</v>
      </c>
      <c r="D101" s="99" t="s">
        <v>128</v>
      </c>
      <c r="E101" s="99" t="s">
        <v>315</v>
      </c>
      <c r="F101" s="86" t="s">
        <v>520</v>
      </c>
      <c r="G101" s="99" t="s">
        <v>366</v>
      </c>
      <c r="H101" s="86" t="s">
        <v>482</v>
      </c>
      <c r="I101" s="86" t="s">
        <v>168</v>
      </c>
      <c r="J101" s="86"/>
      <c r="K101" s="96">
        <v>3.28999999862606</v>
      </c>
      <c r="L101" s="99" t="s">
        <v>170</v>
      </c>
      <c r="M101" s="100">
        <v>3.4799999999999998E-2</v>
      </c>
      <c r="N101" s="100">
        <v>1.2399999993893599E-2</v>
      </c>
      <c r="O101" s="96">
        <v>793.63035500000001</v>
      </c>
      <c r="P101" s="98">
        <v>107.3</v>
      </c>
      <c r="Q101" s="86"/>
      <c r="R101" s="96">
        <v>0.8515653729999999</v>
      </c>
      <c r="S101" s="97">
        <v>1.7065512279665214E-6</v>
      </c>
      <c r="T101" s="97">
        <v>1.027897499664688E-4</v>
      </c>
      <c r="U101" s="97">
        <f>R101/'סכום נכסי הקרן'!$C$42</f>
        <v>3.3295932290553214E-5</v>
      </c>
    </row>
    <row r="102" spans="2:21" s="141" customFormat="1">
      <c r="B102" s="89" t="s">
        <v>525</v>
      </c>
      <c r="C102" s="86" t="s">
        <v>526</v>
      </c>
      <c r="D102" s="99" t="s">
        <v>128</v>
      </c>
      <c r="E102" s="99" t="s">
        <v>315</v>
      </c>
      <c r="F102" s="86" t="s">
        <v>444</v>
      </c>
      <c r="G102" s="99" t="s">
        <v>430</v>
      </c>
      <c r="H102" s="86" t="s">
        <v>482</v>
      </c>
      <c r="I102" s="86" t="s">
        <v>168</v>
      </c>
      <c r="J102" s="86"/>
      <c r="K102" s="96">
        <v>2.45999999998658</v>
      </c>
      <c r="L102" s="99" t="s">
        <v>170</v>
      </c>
      <c r="M102" s="100">
        <v>3.7499999999999999E-2</v>
      </c>
      <c r="N102" s="100">
        <v>6.5999999999020722E-3</v>
      </c>
      <c r="O102" s="96">
        <v>46675.223536999998</v>
      </c>
      <c r="P102" s="98">
        <v>118.14</v>
      </c>
      <c r="Q102" s="86"/>
      <c r="R102" s="96">
        <v>55.142109718999997</v>
      </c>
      <c r="S102" s="97">
        <v>6.0249315750152246E-5</v>
      </c>
      <c r="T102" s="97">
        <v>6.6560288268550814E-3</v>
      </c>
      <c r="U102" s="97">
        <f>R102/'סכום נכסי הקרן'!$C$42</f>
        <v>2.1560387608222775E-3</v>
      </c>
    </row>
    <row r="103" spans="2:21" s="141" customFormat="1">
      <c r="B103" s="89" t="s">
        <v>527</v>
      </c>
      <c r="C103" s="86" t="s">
        <v>528</v>
      </c>
      <c r="D103" s="99" t="s">
        <v>128</v>
      </c>
      <c r="E103" s="99" t="s">
        <v>315</v>
      </c>
      <c r="F103" s="86" t="s">
        <v>444</v>
      </c>
      <c r="G103" s="99" t="s">
        <v>430</v>
      </c>
      <c r="H103" s="86" t="s">
        <v>482</v>
      </c>
      <c r="I103" s="86" t="s">
        <v>168</v>
      </c>
      <c r="J103" s="86"/>
      <c r="K103" s="96">
        <v>6.0699999999289895</v>
      </c>
      <c r="L103" s="99" t="s">
        <v>170</v>
      </c>
      <c r="M103" s="100">
        <v>2.4799999999999999E-2</v>
      </c>
      <c r="N103" s="100">
        <v>1.8799999999783882E-2</v>
      </c>
      <c r="O103" s="96">
        <v>24605.139734999997</v>
      </c>
      <c r="P103" s="98">
        <v>105.31</v>
      </c>
      <c r="Q103" s="86"/>
      <c r="R103" s="96">
        <v>25.911673812</v>
      </c>
      <c r="S103" s="97">
        <v>5.8101395265972417E-5</v>
      </c>
      <c r="T103" s="97">
        <v>3.1277158005674076E-3</v>
      </c>
      <c r="U103" s="97">
        <f>R103/'סכום נכסי הקרן'!$C$42</f>
        <v>1.013138114975059E-3</v>
      </c>
    </row>
    <row r="104" spans="2:21" s="141" customFormat="1">
      <c r="B104" s="89" t="s">
        <v>529</v>
      </c>
      <c r="C104" s="86" t="s">
        <v>530</v>
      </c>
      <c r="D104" s="99" t="s">
        <v>128</v>
      </c>
      <c r="E104" s="99" t="s">
        <v>315</v>
      </c>
      <c r="F104" s="86" t="s">
        <v>531</v>
      </c>
      <c r="G104" s="99" t="s">
        <v>366</v>
      </c>
      <c r="H104" s="86" t="s">
        <v>482</v>
      </c>
      <c r="I104" s="86" t="s">
        <v>367</v>
      </c>
      <c r="J104" s="86"/>
      <c r="K104" s="96">
        <v>4.690000000026358</v>
      </c>
      <c r="L104" s="99" t="s">
        <v>170</v>
      </c>
      <c r="M104" s="100">
        <v>2.8500000000000001E-2</v>
      </c>
      <c r="N104" s="100">
        <v>1.520000000004712E-2</v>
      </c>
      <c r="O104" s="96">
        <v>62087.646454000002</v>
      </c>
      <c r="P104" s="98">
        <v>109.38</v>
      </c>
      <c r="Q104" s="86"/>
      <c r="R104" s="96">
        <v>67.911465508999996</v>
      </c>
      <c r="S104" s="97">
        <v>9.0904313988286972E-5</v>
      </c>
      <c r="T104" s="97">
        <v>8.1973771842488719E-3</v>
      </c>
      <c r="U104" s="97">
        <f>R104/'סכום נכסי הקרן'!$C$42</f>
        <v>2.6553164666312757E-3</v>
      </c>
    </row>
    <row r="105" spans="2:21" s="141" customFormat="1">
      <c r="B105" s="89" t="s">
        <v>532</v>
      </c>
      <c r="C105" s="86" t="s">
        <v>533</v>
      </c>
      <c r="D105" s="99" t="s">
        <v>128</v>
      </c>
      <c r="E105" s="99" t="s">
        <v>315</v>
      </c>
      <c r="F105" s="86" t="s">
        <v>534</v>
      </c>
      <c r="G105" s="99" t="s">
        <v>366</v>
      </c>
      <c r="H105" s="86" t="s">
        <v>482</v>
      </c>
      <c r="I105" s="86" t="s">
        <v>367</v>
      </c>
      <c r="J105" s="86"/>
      <c r="K105" s="96">
        <v>6.6899999999419659</v>
      </c>
      <c r="L105" s="99" t="s">
        <v>170</v>
      </c>
      <c r="M105" s="100">
        <v>1.3999999999999999E-2</v>
      </c>
      <c r="N105" s="100">
        <v>2.0900000000017068E-2</v>
      </c>
      <c r="O105" s="96">
        <v>24241.8</v>
      </c>
      <c r="P105" s="98">
        <v>96.67</v>
      </c>
      <c r="Q105" s="86"/>
      <c r="R105" s="96">
        <v>23.434548444000001</v>
      </c>
      <c r="S105" s="97">
        <v>9.5590694006309152E-5</v>
      </c>
      <c r="T105" s="97">
        <v>2.8287098695074127E-3</v>
      </c>
      <c r="U105" s="97">
        <f>R105/'סכום נכסי הקרן'!$C$42</f>
        <v>9.1628330952709292E-4</v>
      </c>
    </row>
    <row r="106" spans="2:21" s="141" customFormat="1">
      <c r="B106" s="89" t="s">
        <v>535</v>
      </c>
      <c r="C106" s="86" t="s">
        <v>536</v>
      </c>
      <c r="D106" s="99" t="s">
        <v>128</v>
      </c>
      <c r="E106" s="99" t="s">
        <v>315</v>
      </c>
      <c r="F106" s="86" t="s">
        <v>323</v>
      </c>
      <c r="G106" s="99" t="s">
        <v>317</v>
      </c>
      <c r="H106" s="86" t="s">
        <v>482</v>
      </c>
      <c r="I106" s="86" t="s">
        <v>168</v>
      </c>
      <c r="J106" s="86"/>
      <c r="K106" s="96">
        <v>4.6299999999878168</v>
      </c>
      <c r="L106" s="99" t="s">
        <v>170</v>
      </c>
      <c r="M106" s="100">
        <v>1.8200000000000001E-2</v>
      </c>
      <c r="N106" s="100">
        <v>2.4599999999934622E-2</v>
      </c>
      <c r="O106" s="96">
        <f>34518.4866/50000</f>
        <v>0.69036973199999996</v>
      </c>
      <c r="P106" s="98">
        <v>4874248</v>
      </c>
      <c r="Q106" s="86"/>
      <c r="R106" s="96">
        <v>33.650334006999998</v>
      </c>
      <c r="S106" s="97">
        <f>242.8997720076%/50000</f>
        <v>4.8579954401519997E-5</v>
      </c>
      <c r="T106" s="97">
        <v>4.06182487984712E-3</v>
      </c>
      <c r="U106" s="97">
        <f>R106/'סכום נכסי הקרן'!$C$42</f>
        <v>1.3157172404796365E-3</v>
      </c>
    </row>
    <row r="107" spans="2:21" s="141" customFormat="1">
      <c r="B107" s="89" t="s">
        <v>537</v>
      </c>
      <c r="C107" s="86" t="s">
        <v>538</v>
      </c>
      <c r="D107" s="99" t="s">
        <v>128</v>
      </c>
      <c r="E107" s="99" t="s">
        <v>315</v>
      </c>
      <c r="F107" s="86" t="s">
        <v>323</v>
      </c>
      <c r="G107" s="99" t="s">
        <v>317</v>
      </c>
      <c r="H107" s="86" t="s">
        <v>482</v>
      </c>
      <c r="I107" s="86" t="s">
        <v>168</v>
      </c>
      <c r="J107" s="86"/>
      <c r="K107" s="96">
        <v>3.9000000000105608</v>
      </c>
      <c r="L107" s="99" t="s">
        <v>170</v>
      </c>
      <c r="M107" s="100">
        <v>1.06E-2</v>
      </c>
      <c r="N107" s="100">
        <v>2.4600000000147851E-2</v>
      </c>
      <c r="O107" s="96">
        <f>39478.3272/50000</f>
        <v>0.78956654400000004</v>
      </c>
      <c r="P107" s="98">
        <v>4797066</v>
      </c>
      <c r="Q107" s="86"/>
      <c r="R107" s="96">
        <v>37.876030464000003</v>
      </c>
      <c r="S107" s="97">
        <f>290.73074011341%/50000</f>
        <v>5.8146148022681991E-5</v>
      </c>
      <c r="T107" s="97">
        <v>4.5718952702377162E-3</v>
      </c>
      <c r="U107" s="97">
        <f>R107/'סכום נכסי הקרן'!$C$42</f>
        <v>1.480940613310113E-3</v>
      </c>
    </row>
    <row r="108" spans="2:21" s="141" customFormat="1">
      <c r="B108" s="89" t="s">
        <v>539</v>
      </c>
      <c r="C108" s="86" t="s">
        <v>540</v>
      </c>
      <c r="D108" s="99" t="s">
        <v>128</v>
      </c>
      <c r="E108" s="99" t="s">
        <v>315</v>
      </c>
      <c r="F108" s="86" t="s">
        <v>453</v>
      </c>
      <c r="G108" s="99" t="s">
        <v>366</v>
      </c>
      <c r="H108" s="86" t="s">
        <v>482</v>
      </c>
      <c r="I108" s="86" t="s">
        <v>367</v>
      </c>
      <c r="J108" s="86"/>
      <c r="K108" s="96">
        <v>2.6399999999634498</v>
      </c>
      <c r="L108" s="99" t="s">
        <v>170</v>
      </c>
      <c r="M108" s="100">
        <v>4.9000000000000002E-2</v>
      </c>
      <c r="N108" s="100">
        <v>1.0499999999879061E-2</v>
      </c>
      <c r="O108" s="96">
        <v>32257.616246000001</v>
      </c>
      <c r="P108" s="98">
        <v>115.35</v>
      </c>
      <c r="Q108" s="86"/>
      <c r="R108" s="96">
        <v>37.209159149000001</v>
      </c>
      <c r="S108" s="97">
        <v>4.8506725000298829E-5</v>
      </c>
      <c r="T108" s="97">
        <v>4.4913993530691105E-3</v>
      </c>
      <c r="U108" s="97">
        <f>R108/'סכום נכסי הקרן'!$C$42</f>
        <v>1.4548661593048629E-3</v>
      </c>
    </row>
    <row r="109" spans="2:21" s="141" customFormat="1">
      <c r="B109" s="89" t="s">
        <v>541</v>
      </c>
      <c r="C109" s="86" t="s">
        <v>542</v>
      </c>
      <c r="D109" s="99" t="s">
        <v>128</v>
      </c>
      <c r="E109" s="99" t="s">
        <v>315</v>
      </c>
      <c r="F109" s="86" t="s">
        <v>453</v>
      </c>
      <c r="G109" s="99" t="s">
        <v>366</v>
      </c>
      <c r="H109" s="86" t="s">
        <v>482</v>
      </c>
      <c r="I109" s="86" t="s">
        <v>367</v>
      </c>
      <c r="J109" s="86"/>
      <c r="K109" s="96">
        <v>5.7100000002144746</v>
      </c>
      <c r="L109" s="99" t="s">
        <v>170</v>
      </c>
      <c r="M109" s="100">
        <v>2.3E-2</v>
      </c>
      <c r="N109" s="100">
        <v>2.4600000000769909E-2</v>
      </c>
      <c r="O109" s="96">
        <v>8804.034216</v>
      </c>
      <c r="P109" s="98">
        <v>101</v>
      </c>
      <c r="Q109" s="96">
        <v>0.200769218</v>
      </c>
      <c r="R109" s="96">
        <v>9.0919802550000011</v>
      </c>
      <c r="S109" s="97">
        <v>6.3773187145881465E-6</v>
      </c>
      <c r="T109" s="97">
        <v>1.0974640429766765E-3</v>
      </c>
      <c r="U109" s="97">
        <f>R109/'סכום נכסי הקרן'!$C$42</f>
        <v>3.5549350473357825E-4</v>
      </c>
    </row>
    <row r="110" spans="2:21" s="141" customFormat="1">
      <c r="B110" s="89" t="s">
        <v>543</v>
      </c>
      <c r="C110" s="86" t="s">
        <v>544</v>
      </c>
      <c r="D110" s="99" t="s">
        <v>128</v>
      </c>
      <c r="E110" s="99" t="s">
        <v>315</v>
      </c>
      <c r="F110" s="86" t="s">
        <v>453</v>
      </c>
      <c r="G110" s="99" t="s">
        <v>366</v>
      </c>
      <c r="H110" s="86" t="s">
        <v>482</v>
      </c>
      <c r="I110" s="86" t="s">
        <v>367</v>
      </c>
      <c r="J110" s="86"/>
      <c r="K110" s="96">
        <v>2.3100000000234391</v>
      </c>
      <c r="L110" s="99" t="s">
        <v>170</v>
      </c>
      <c r="M110" s="100">
        <v>5.8499999999999996E-2</v>
      </c>
      <c r="N110" s="100">
        <v>9.6000000000000009E-3</v>
      </c>
      <c r="O110" s="96">
        <v>26266.760058</v>
      </c>
      <c r="P110" s="98">
        <v>121.82</v>
      </c>
      <c r="Q110" s="86"/>
      <c r="R110" s="96">
        <v>31.998166974999997</v>
      </c>
      <c r="S110" s="97">
        <v>2.4775822278965108E-5</v>
      </c>
      <c r="T110" s="97">
        <v>3.8623970478724123E-3</v>
      </c>
      <c r="U110" s="97">
        <f>R110/'סכום נכסי הקרן'!$C$42</f>
        <v>1.2511180407301695E-3</v>
      </c>
    </row>
    <row r="111" spans="2:21" s="141" customFormat="1">
      <c r="B111" s="89" t="s">
        <v>545</v>
      </c>
      <c r="C111" s="86" t="s">
        <v>546</v>
      </c>
      <c r="D111" s="99" t="s">
        <v>128</v>
      </c>
      <c r="E111" s="99" t="s">
        <v>315</v>
      </c>
      <c r="F111" s="86" t="s">
        <v>453</v>
      </c>
      <c r="G111" s="99" t="s">
        <v>366</v>
      </c>
      <c r="H111" s="86" t="s">
        <v>482</v>
      </c>
      <c r="I111" s="86" t="s">
        <v>367</v>
      </c>
      <c r="J111" s="86"/>
      <c r="K111" s="96">
        <v>7.0900000000927195</v>
      </c>
      <c r="L111" s="99" t="s">
        <v>170</v>
      </c>
      <c r="M111" s="100">
        <v>2.2499999999999999E-2</v>
      </c>
      <c r="N111" s="100">
        <v>3.3200000000674329E-2</v>
      </c>
      <c r="O111" s="96">
        <v>18353.957675999998</v>
      </c>
      <c r="P111" s="98">
        <v>94.36</v>
      </c>
      <c r="Q111" s="96">
        <v>0.49696245499999997</v>
      </c>
      <c r="R111" s="96">
        <v>17.795516315</v>
      </c>
      <c r="S111" s="97">
        <v>1.0060583960030129E-4</v>
      </c>
      <c r="T111" s="97">
        <v>2.1480402216202685E-3</v>
      </c>
      <c r="U111" s="97">
        <f>R111/'סכום נכסי הקרן'!$C$42</f>
        <v>6.9579896633452615E-4</v>
      </c>
    </row>
    <row r="112" spans="2:21" s="141" customFormat="1">
      <c r="B112" s="89" t="s">
        <v>547</v>
      </c>
      <c r="C112" s="86" t="s">
        <v>548</v>
      </c>
      <c r="D112" s="99" t="s">
        <v>128</v>
      </c>
      <c r="E112" s="99" t="s">
        <v>315</v>
      </c>
      <c r="F112" s="86" t="s">
        <v>549</v>
      </c>
      <c r="G112" s="99" t="s">
        <v>430</v>
      </c>
      <c r="H112" s="86" t="s">
        <v>482</v>
      </c>
      <c r="I112" s="86" t="s">
        <v>168</v>
      </c>
      <c r="J112" s="86"/>
      <c r="K112" s="96">
        <v>1.9400000000697035</v>
      </c>
      <c r="L112" s="99" t="s">
        <v>170</v>
      </c>
      <c r="M112" s="100">
        <v>4.0500000000000001E-2</v>
      </c>
      <c r="N112" s="100">
        <v>8.0999999998475208E-3</v>
      </c>
      <c r="O112" s="96">
        <v>7008.933325</v>
      </c>
      <c r="P112" s="98">
        <v>131</v>
      </c>
      <c r="Q112" s="86"/>
      <c r="R112" s="96">
        <v>9.1817032940000001</v>
      </c>
      <c r="S112" s="97">
        <v>4.8186332283293507E-5</v>
      </c>
      <c r="T112" s="97">
        <v>1.1082942258815438E-3</v>
      </c>
      <c r="U112" s="97">
        <f>R112/'סכום נכסי הקרן'!$C$42</f>
        <v>3.5900164671089026E-4</v>
      </c>
    </row>
    <row r="113" spans="2:21" s="141" customFormat="1">
      <c r="B113" s="89" t="s">
        <v>550</v>
      </c>
      <c r="C113" s="86" t="s">
        <v>551</v>
      </c>
      <c r="D113" s="99" t="s">
        <v>128</v>
      </c>
      <c r="E113" s="99" t="s">
        <v>315</v>
      </c>
      <c r="F113" s="86" t="s">
        <v>549</v>
      </c>
      <c r="G113" s="99" t="s">
        <v>430</v>
      </c>
      <c r="H113" s="86" t="s">
        <v>482</v>
      </c>
      <c r="I113" s="86" t="s">
        <v>168</v>
      </c>
      <c r="J113" s="86"/>
      <c r="K113" s="96">
        <v>0.52999999981765522</v>
      </c>
      <c r="L113" s="99" t="s">
        <v>170</v>
      </c>
      <c r="M113" s="100">
        <v>4.2800000000000005E-2</v>
      </c>
      <c r="N113" s="100">
        <v>1.4000000018679216E-3</v>
      </c>
      <c r="O113" s="96">
        <v>1785.6481679999999</v>
      </c>
      <c r="P113" s="98">
        <v>125.92</v>
      </c>
      <c r="Q113" s="86"/>
      <c r="R113" s="96">
        <v>2.2484881969999999</v>
      </c>
      <c r="S113" s="97">
        <v>2.496419976435639E-5</v>
      </c>
      <c r="T113" s="97">
        <v>2.7140786473968837E-4</v>
      </c>
      <c r="U113" s="97">
        <f>R113/'סכום נכסי הקרן'!$C$42</f>
        <v>8.7915165572872688E-5</v>
      </c>
    </row>
    <row r="114" spans="2:21" s="141" customFormat="1">
      <c r="B114" s="89" t="s">
        <v>552</v>
      </c>
      <c r="C114" s="86" t="s">
        <v>553</v>
      </c>
      <c r="D114" s="99" t="s">
        <v>128</v>
      </c>
      <c r="E114" s="99" t="s">
        <v>315</v>
      </c>
      <c r="F114" s="86" t="s">
        <v>554</v>
      </c>
      <c r="G114" s="99" t="s">
        <v>366</v>
      </c>
      <c r="H114" s="86" t="s">
        <v>482</v>
      </c>
      <c r="I114" s="86" t="s">
        <v>168</v>
      </c>
      <c r="J114" s="86"/>
      <c r="K114" s="96">
        <v>6.650000000034396</v>
      </c>
      <c r="L114" s="99" t="s">
        <v>170</v>
      </c>
      <c r="M114" s="100">
        <v>1.9599999999999999E-2</v>
      </c>
      <c r="N114" s="100">
        <v>2.3000000000229299E-2</v>
      </c>
      <c r="O114" s="96">
        <v>21999.784843999998</v>
      </c>
      <c r="P114" s="98">
        <v>99.12</v>
      </c>
      <c r="Q114" s="86"/>
      <c r="R114" s="96">
        <v>21.806187764999994</v>
      </c>
      <c r="S114" s="97">
        <v>3.415624530385848E-5</v>
      </c>
      <c r="T114" s="97">
        <v>2.6321556267486007E-3</v>
      </c>
      <c r="U114" s="97">
        <f>R114/'סכום נכסי הקרן'!$C$42</f>
        <v>8.5261493052575055E-4</v>
      </c>
    </row>
    <row r="115" spans="2:21" s="141" customFormat="1">
      <c r="B115" s="89" t="s">
        <v>555</v>
      </c>
      <c r="C115" s="86" t="s">
        <v>556</v>
      </c>
      <c r="D115" s="99" t="s">
        <v>128</v>
      </c>
      <c r="E115" s="99" t="s">
        <v>315</v>
      </c>
      <c r="F115" s="86" t="s">
        <v>554</v>
      </c>
      <c r="G115" s="99" t="s">
        <v>366</v>
      </c>
      <c r="H115" s="86" t="s">
        <v>482</v>
      </c>
      <c r="I115" s="86" t="s">
        <v>168</v>
      </c>
      <c r="J115" s="86"/>
      <c r="K115" s="96">
        <v>3.8399999998181769</v>
      </c>
      <c r="L115" s="99" t="s">
        <v>170</v>
      </c>
      <c r="M115" s="100">
        <v>2.75E-2</v>
      </c>
      <c r="N115" s="100">
        <v>1.3499999999586766E-2</v>
      </c>
      <c r="O115" s="96">
        <v>9054.9448090000005</v>
      </c>
      <c r="P115" s="98">
        <v>106.9</v>
      </c>
      <c r="Q115" s="86"/>
      <c r="R115" s="96">
        <v>9.679736664</v>
      </c>
      <c r="S115" s="97">
        <v>1.9465631910361603E-5</v>
      </c>
      <c r="T115" s="97">
        <v>1.1684102512630244E-3</v>
      </c>
      <c r="U115" s="97">
        <f>R115/'סכום נכסי הקרן'!$C$42</f>
        <v>3.7847459135110877E-4</v>
      </c>
    </row>
    <row r="116" spans="2:21" s="141" customFormat="1">
      <c r="B116" s="89" t="s">
        <v>557</v>
      </c>
      <c r="C116" s="86" t="s">
        <v>558</v>
      </c>
      <c r="D116" s="99" t="s">
        <v>128</v>
      </c>
      <c r="E116" s="99" t="s">
        <v>315</v>
      </c>
      <c r="F116" s="86" t="s">
        <v>340</v>
      </c>
      <c r="G116" s="99" t="s">
        <v>317</v>
      </c>
      <c r="H116" s="86" t="s">
        <v>482</v>
      </c>
      <c r="I116" s="86" t="s">
        <v>168</v>
      </c>
      <c r="J116" s="86"/>
      <c r="K116" s="96">
        <v>4.1899999999798174</v>
      </c>
      <c r="L116" s="99" t="s">
        <v>170</v>
      </c>
      <c r="M116" s="100">
        <v>1.4199999999999999E-2</v>
      </c>
      <c r="N116" s="100">
        <v>2.4999999999849382E-2</v>
      </c>
      <c r="O116" s="96">
        <f>68068.3848/50000</f>
        <v>1.3613676960000001</v>
      </c>
      <c r="P116" s="98">
        <v>4877094</v>
      </c>
      <c r="Q116" s="86"/>
      <c r="R116" s="96">
        <v>66.395185286</v>
      </c>
      <c r="S116" s="97">
        <f>321.183337894588%/50000</f>
        <v>6.4236667578917601E-5</v>
      </c>
      <c r="T116" s="97">
        <v>8.0143518171508724E-3</v>
      </c>
      <c r="U116" s="97">
        <f>R116/'סכום נכסי הקרן'!$C$42</f>
        <v>2.5960303974236296E-3</v>
      </c>
    </row>
    <row r="117" spans="2:21" s="141" customFormat="1">
      <c r="B117" s="89" t="s">
        <v>559</v>
      </c>
      <c r="C117" s="86" t="s">
        <v>560</v>
      </c>
      <c r="D117" s="99" t="s">
        <v>128</v>
      </c>
      <c r="E117" s="99" t="s">
        <v>315</v>
      </c>
      <c r="F117" s="86" t="s">
        <v>340</v>
      </c>
      <c r="G117" s="99" t="s">
        <v>317</v>
      </c>
      <c r="H117" s="86" t="s">
        <v>482</v>
      </c>
      <c r="I117" s="86" t="s">
        <v>168</v>
      </c>
      <c r="J117" s="86"/>
      <c r="K117" s="96">
        <v>4.8399999999799093</v>
      </c>
      <c r="L117" s="99" t="s">
        <v>170</v>
      </c>
      <c r="M117" s="100">
        <v>1.5900000000000001E-2</v>
      </c>
      <c r="N117" s="100">
        <v>2.2499999999890809E-2</v>
      </c>
      <c r="O117" s="96">
        <f>47110.1358/50000</f>
        <v>0.94220271599999994</v>
      </c>
      <c r="P117" s="98">
        <v>4860000</v>
      </c>
      <c r="Q117" s="86"/>
      <c r="R117" s="96">
        <v>45.791052137999998</v>
      </c>
      <c r="S117" s="97">
        <f>314.696965931864%/50000</f>
        <v>6.2939393186372798E-5</v>
      </c>
      <c r="T117" s="97">
        <v>5.5272923831844881E-3</v>
      </c>
      <c r="U117" s="97">
        <f>R117/'סכום נכסי הקרן'!$C$42</f>
        <v>1.7904154159401691E-3</v>
      </c>
    </row>
    <row r="118" spans="2:21" s="141" customFormat="1">
      <c r="B118" s="89" t="s">
        <v>561</v>
      </c>
      <c r="C118" s="86" t="s">
        <v>562</v>
      </c>
      <c r="D118" s="99" t="s">
        <v>128</v>
      </c>
      <c r="E118" s="99" t="s">
        <v>315</v>
      </c>
      <c r="F118" s="86" t="s">
        <v>563</v>
      </c>
      <c r="G118" s="99" t="s">
        <v>564</v>
      </c>
      <c r="H118" s="86" t="s">
        <v>482</v>
      </c>
      <c r="I118" s="86" t="s">
        <v>367</v>
      </c>
      <c r="J118" s="86"/>
      <c r="K118" s="96">
        <v>5.1299999999400061</v>
      </c>
      <c r="L118" s="99" t="s">
        <v>170</v>
      </c>
      <c r="M118" s="100">
        <v>1.9400000000000001E-2</v>
      </c>
      <c r="N118" s="100">
        <v>1.4399999999895663E-2</v>
      </c>
      <c r="O118" s="96">
        <v>36898.369235999999</v>
      </c>
      <c r="P118" s="98">
        <v>103.9</v>
      </c>
      <c r="Q118" s="86"/>
      <c r="R118" s="96">
        <v>38.337405109999999</v>
      </c>
      <c r="S118" s="97">
        <v>6.1270766792353179E-5</v>
      </c>
      <c r="T118" s="97">
        <v>4.6275863375437225E-3</v>
      </c>
      <c r="U118" s="97">
        <f>R118/'סכום נכסי הקרן'!$C$42</f>
        <v>1.4989802136283776E-3</v>
      </c>
    </row>
    <row r="119" spans="2:21" s="141" customFormat="1">
      <c r="B119" s="89" t="s">
        <v>565</v>
      </c>
      <c r="C119" s="86" t="s">
        <v>566</v>
      </c>
      <c r="D119" s="99" t="s">
        <v>128</v>
      </c>
      <c r="E119" s="99" t="s">
        <v>315</v>
      </c>
      <c r="F119" s="86" t="s">
        <v>563</v>
      </c>
      <c r="G119" s="99" t="s">
        <v>564</v>
      </c>
      <c r="H119" s="86" t="s">
        <v>482</v>
      </c>
      <c r="I119" s="86" t="s">
        <v>367</v>
      </c>
      <c r="J119" s="86"/>
      <c r="K119" s="96">
        <v>6.5800000000312737</v>
      </c>
      <c r="L119" s="99" t="s">
        <v>170</v>
      </c>
      <c r="M119" s="100">
        <v>1.23E-2</v>
      </c>
      <c r="N119" s="100">
        <v>1.7600000000150429E-2</v>
      </c>
      <c r="O119" s="96">
        <v>51775.178673999995</v>
      </c>
      <c r="P119" s="98">
        <v>97.58</v>
      </c>
      <c r="Q119" s="86"/>
      <c r="R119" s="96">
        <v>50.522217798999996</v>
      </c>
      <c r="S119" s="97">
        <v>4.8863823222575709E-5</v>
      </c>
      <c r="T119" s="97">
        <v>6.0983763548482029E-3</v>
      </c>
      <c r="U119" s="97">
        <f>R119/'סכום נכסי הקרן'!$C$42</f>
        <v>1.975402472129508E-3</v>
      </c>
    </row>
    <row r="120" spans="2:21" s="141" customFormat="1">
      <c r="B120" s="89" t="s">
        <v>567</v>
      </c>
      <c r="C120" s="86" t="s">
        <v>568</v>
      </c>
      <c r="D120" s="99" t="s">
        <v>128</v>
      </c>
      <c r="E120" s="99" t="s">
        <v>315</v>
      </c>
      <c r="F120" s="86" t="s">
        <v>569</v>
      </c>
      <c r="G120" s="99" t="s">
        <v>430</v>
      </c>
      <c r="H120" s="86" t="s">
        <v>482</v>
      </c>
      <c r="I120" s="86" t="s">
        <v>168</v>
      </c>
      <c r="J120" s="86"/>
      <c r="K120" s="96">
        <v>0.74000000001251076</v>
      </c>
      <c r="L120" s="99" t="s">
        <v>170</v>
      </c>
      <c r="M120" s="100">
        <v>3.6000000000000004E-2</v>
      </c>
      <c r="N120" s="100">
        <v>-2.8000000001459592E-3</v>
      </c>
      <c r="O120" s="96">
        <v>34567.878913</v>
      </c>
      <c r="P120" s="98">
        <v>110.99</v>
      </c>
      <c r="Q120" s="86"/>
      <c r="R120" s="96">
        <v>38.366886948000001</v>
      </c>
      <c r="S120" s="97">
        <v>8.3555417568260048E-5</v>
      </c>
      <c r="T120" s="97">
        <v>4.6311449965177201E-3</v>
      </c>
      <c r="U120" s="97">
        <f>R120/'סכום נכסי הקרן'!$C$42</f>
        <v>1.5001329440152307E-3</v>
      </c>
    </row>
    <row r="121" spans="2:21" s="141" customFormat="1">
      <c r="B121" s="89" t="s">
        <v>570</v>
      </c>
      <c r="C121" s="86" t="s">
        <v>571</v>
      </c>
      <c r="D121" s="99" t="s">
        <v>128</v>
      </c>
      <c r="E121" s="99" t="s">
        <v>315</v>
      </c>
      <c r="F121" s="86" t="s">
        <v>569</v>
      </c>
      <c r="G121" s="99" t="s">
        <v>430</v>
      </c>
      <c r="H121" s="86" t="s">
        <v>482</v>
      </c>
      <c r="I121" s="86" t="s">
        <v>168</v>
      </c>
      <c r="J121" s="86"/>
      <c r="K121" s="96">
        <v>7.2000000000300446</v>
      </c>
      <c r="L121" s="99" t="s">
        <v>170</v>
      </c>
      <c r="M121" s="100">
        <v>2.2499999999999999E-2</v>
      </c>
      <c r="N121" s="100">
        <v>2.3299999999932396E-2</v>
      </c>
      <c r="O121" s="96">
        <v>13114.975411999998</v>
      </c>
      <c r="P121" s="98">
        <v>101.51</v>
      </c>
      <c r="Q121" s="86"/>
      <c r="R121" s="96">
        <v>13.313011573000001</v>
      </c>
      <c r="S121" s="97">
        <v>3.2056852052535148E-5</v>
      </c>
      <c r="T121" s="97">
        <v>1.6069713192640302E-3</v>
      </c>
      <c r="U121" s="97">
        <f>R121/'סכום נכסי הקרן'!$C$42</f>
        <v>5.2053447212908161E-4</v>
      </c>
    </row>
    <row r="122" spans="2:21" s="141" customFormat="1">
      <c r="B122" s="89" t="s">
        <v>572</v>
      </c>
      <c r="C122" s="86" t="s">
        <v>573</v>
      </c>
      <c r="D122" s="99" t="s">
        <v>128</v>
      </c>
      <c r="E122" s="99" t="s">
        <v>315</v>
      </c>
      <c r="F122" s="86" t="s">
        <v>574</v>
      </c>
      <c r="G122" s="99" t="s">
        <v>575</v>
      </c>
      <c r="H122" s="86" t="s">
        <v>482</v>
      </c>
      <c r="I122" s="86" t="s">
        <v>367</v>
      </c>
      <c r="J122" s="86"/>
      <c r="K122" s="96">
        <v>3.6799999999255988</v>
      </c>
      <c r="L122" s="99" t="s">
        <v>170</v>
      </c>
      <c r="M122" s="100">
        <v>1.8000000000000002E-2</v>
      </c>
      <c r="N122" s="100">
        <v>1.7699999999627996E-2</v>
      </c>
      <c r="O122" s="96">
        <v>26615.588562000004</v>
      </c>
      <c r="P122" s="98">
        <v>101</v>
      </c>
      <c r="Q122" s="86"/>
      <c r="R122" s="96">
        <v>26.881349399999998</v>
      </c>
      <c r="S122" s="97">
        <v>3.1874548940046908E-5</v>
      </c>
      <c r="T122" s="97">
        <v>3.2447622592414716E-3</v>
      </c>
      <c r="U122" s="97">
        <f>R122/'סכום נכסי הקרן'!$C$42</f>
        <v>1.0510521186975312E-3</v>
      </c>
    </row>
    <row r="123" spans="2:21" s="141" customFormat="1">
      <c r="B123" s="89" t="s">
        <v>576</v>
      </c>
      <c r="C123" s="86" t="s">
        <v>577</v>
      </c>
      <c r="D123" s="99" t="s">
        <v>128</v>
      </c>
      <c r="E123" s="99" t="s">
        <v>315</v>
      </c>
      <c r="F123" s="86" t="s">
        <v>578</v>
      </c>
      <c r="G123" s="99" t="s">
        <v>317</v>
      </c>
      <c r="H123" s="86" t="s">
        <v>579</v>
      </c>
      <c r="I123" s="86" t="s">
        <v>168</v>
      </c>
      <c r="J123" s="86"/>
      <c r="K123" s="96">
        <v>1.4800000001833447</v>
      </c>
      <c r="L123" s="99" t="s">
        <v>170</v>
      </c>
      <c r="M123" s="100">
        <v>4.1500000000000002E-2</v>
      </c>
      <c r="N123" s="100">
        <v>6.7000000016042664E-3</v>
      </c>
      <c r="O123" s="96">
        <v>1956.6671369999999</v>
      </c>
      <c r="P123" s="98">
        <v>111.5</v>
      </c>
      <c r="Q123" s="86"/>
      <c r="R123" s="96">
        <v>2.1816837950000001</v>
      </c>
      <c r="S123" s="97">
        <v>6.5028236992970963E-6</v>
      </c>
      <c r="T123" s="97">
        <v>2.6334411767344943E-4</v>
      </c>
      <c r="U123" s="97">
        <f>R123/'סכום נכסי הקרן'!$C$42</f>
        <v>8.5303134933502271E-5</v>
      </c>
    </row>
    <row r="124" spans="2:21" s="141" customFormat="1">
      <c r="B124" s="89" t="s">
        <v>580</v>
      </c>
      <c r="C124" s="86" t="s">
        <v>581</v>
      </c>
      <c r="D124" s="99" t="s">
        <v>128</v>
      </c>
      <c r="E124" s="99" t="s">
        <v>315</v>
      </c>
      <c r="F124" s="86" t="s">
        <v>582</v>
      </c>
      <c r="G124" s="99" t="s">
        <v>575</v>
      </c>
      <c r="H124" s="86" t="s">
        <v>579</v>
      </c>
      <c r="I124" s="86" t="s">
        <v>367</v>
      </c>
      <c r="J124" s="86"/>
      <c r="K124" s="96">
        <v>2.2500000000676876</v>
      </c>
      <c r="L124" s="99" t="s">
        <v>170</v>
      </c>
      <c r="M124" s="100">
        <v>2.8500000000000001E-2</v>
      </c>
      <c r="N124" s="100">
        <v>2.5500000000767128E-2</v>
      </c>
      <c r="O124" s="96">
        <v>10799.575237000001</v>
      </c>
      <c r="P124" s="98">
        <v>102.6</v>
      </c>
      <c r="Q124" s="86"/>
      <c r="R124" s="96">
        <v>11.080364272999999</v>
      </c>
      <c r="S124" s="97">
        <v>3.703134386614755E-5</v>
      </c>
      <c r="T124" s="97">
        <v>1.3374755588600759E-3</v>
      </c>
      <c r="U124" s="97">
        <f>R124/'סכום נכסי הקרן'!$C$42</f>
        <v>4.3323868053577244E-4</v>
      </c>
    </row>
    <row r="125" spans="2:21" s="141" customFormat="1">
      <c r="B125" s="89" t="s">
        <v>583</v>
      </c>
      <c r="C125" s="86" t="s">
        <v>584</v>
      </c>
      <c r="D125" s="99" t="s">
        <v>128</v>
      </c>
      <c r="E125" s="99" t="s">
        <v>315</v>
      </c>
      <c r="F125" s="86" t="s">
        <v>351</v>
      </c>
      <c r="G125" s="99" t="s">
        <v>317</v>
      </c>
      <c r="H125" s="86" t="s">
        <v>579</v>
      </c>
      <c r="I125" s="86" t="s">
        <v>168</v>
      </c>
      <c r="J125" s="86"/>
      <c r="K125" s="96">
        <v>2.4099999999776629</v>
      </c>
      <c r="L125" s="99" t="s">
        <v>170</v>
      </c>
      <c r="M125" s="100">
        <v>2.7999999999999997E-2</v>
      </c>
      <c r="N125" s="100">
        <v>1.8699999999821651E-2</v>
      </c>
      <c r="O125" s="96">
        <f>54825.4434/50000</f>
        <v>1.0965088679999999</v>
      </c>
      <c r="P125" s="98">
        <v>5266854</v>
      </c>
      <c r="Q125" s="86"/>
      <c r="R125" s="96">
        <v>57.751521468999997</v>
      </c>
      <c r="S125" s="97">
        <f>309.975933736643%/50000</f>
        <v>6.1995186747328598E-5</v>
      </c>
      <c r="T125" s="97">
        <v>6.971002626690489E-3</v>
      </c>
      <c r="U125" s="97">
        <f>R125/'סכום נכסי הקרן'!$C$42</f>
        <v>2.2580659212739673E-3</v>
      </c>
    </row>
    <row r="126" spans="2:21" s="141" customFormat="1">
      <c r="B126" s="89" t="s">
        <v>585</v>
      </c>
      <c r="C126" s="86" t="s">
        <v>586</v>
      </c>
      <c r="D126" s="99" t="s">
        <v>128</v>
      </c>
      <c r="E126" s="99" t="s">
        <v>315</v>
      </c>
      <c r="F126" s="86" t="s">
        <v>351</v>
      </c>
      <c r="G126" s="99" t="s">
        <v>317</v>
      </c>
      <c r="H126" s="86" t="s">
        <v>579</v>
      </c>
      <c r="I126" s="86" t="s">
        <v>168</v>
      </c>
      <c r="J126" s="86"/>
      <c r="K126" s="96">
        <v>3.6599999999121704</v>
      </c>
      <c r="L126" s="99" t="s">
        <v>170</v>
      </c>
      <c r="M126" s="100">
        <v>1.49E-2</v>
      </c>
      <c r="N126" s="100">
        <v>2.3999999999372645E-2</v>
      </c>
      <c r="O126" s="96">
        <f>6479.5224/50000</f>
        <v>0.129590448</v>
      </c>
      <c r="P126" s="98">
        <v>4920095</v>
      </c>
      <c r="Q126" s="86"/>
      <c r="R126" s="96">
        <v>6.3759731659999996</v>
      </c>
      <c r="S126" s="97">
        <f>107.13496031746%/50000</f>
        <v>2.1426992063491999E-5</v>
      </c>
      <c r="T126" s="97">
        <v>7.6962345852225552E-4</v>
      </c>
      <c r="U126" s="97">
        <f>R126/'סכום נכסי הקרן'!$C$42</f>
        <v>2.4929850079932764E-4</v>
      </c>
    </row>
    <row r="127" spans="2:21" s="141" customFormat="1">
      <c r="B127" s="89" t="s">
        <v>587</v>
      </c>
      <c r="C127" s="86" t="s">
        <v>588</v>
      </c>
      <c r="D127" s="99" t="s">
        <v>128</v>
      </c>
      <c r="E127" s="99" t="s">
        <v>315</v>
      </c>
      <c r="F127" s="86" t="s">
        <v>351</v>
      </c>
      <c r="G127" s="99" t="s">
        <v>317</v>
      </c>
      <c r="H127" s="86" t="s">
        <v>579</v>
      </c>
      <c r="I127" s="86" t="s">
        <v>168</v>
      </c>
      <c r="J127" s="86"/>
      <c r="K127" s="96">
        <v>5.2200000001366647</v>
      </c>
      <c r="L127" s="99" t="s">
        <v>170</v>
      </c>
      <c r="M127" s="100">
        <v>2.2000000000000002E-2</v>
      </c>
      <c r="N127" s="100">
        <v>1.6900000000238009E-2</v>
      </c>
      <c r="O127" s="96">
        <f>12524.85/50000</f>
        <v>0.25049700000000003</v>
      </c>
      <c r="P127" s="98">
        <v>5199480</v>
      </c>
      <c r="Q127" s="86"/>
      <c r="R127" s="96">
        <v>13.024540901000002</v>
      </c>
      <c r="S127" s="97">
        <f>248.805125148987%/50000</f>
        <v>4.9761025029797394E-5</v>
      </c>
      <c r="T127" s="97">
        <v>1.5721509411842146E-3</v>
      </c>
      <c r="U127" s="97">
        <f>R127/'סכום נכסי הקרן'!$C$42</f>
        <v>5.0925536160244635E-4</v>
      </c>
    </row>
    <row r="128" spans="2:21" s="141" customFormat="1">
      <c r="B128" s="89" t="s">
        <v>589</v>
      </c>
      <c r="C128" s="86" t="s">
        <v>590</v>
      </c>
      <c r="D128" s="99" t="s">
        <v>128</v>
      </c>
      <c r="E128" s="99" t="s">
        <v>315</v>
      </c>
      <c r="F128" s="86" t="s">
        <v>591</v>
      </c>
      <c r="G128" s="99" t="s">
        <v>366</v>
      </c>
      <c r="H128" s="86" t="s">
        <v>579</v>
      </c>
      <c r="I128" s="86" t="s">
        <v>168</v>
      </c>
      <c r="J128" s="86"/>
      <c r="K128" s="96">
        <v>5.4200000001637161</v>
      </c>
      <c r="L128" s="99" t="s">
        <v>170</v>
      </c>
      <c r="M128" s="100">
        <v>2.5000000000000001E-2</v>
      </c>
      <c r="N128" s="100">
        <v>2.5500000000194901E-2</v>
      </c>
      <c r="O128" s="96">
        <v>5065.4760660000002</v>
      </c>
      <c r="P128" s="98">
        <v>101.29</v>
      </c>
      <c r="Q128" s="86"/>
      <c r="R128" s="96">
        <v>5.1308206980000008</v>
      </c>
      <c r="S128" s="97">
        <v>2.1185955828560236E-5</v>
      </c>
      <c r="T128" s="97">
        <v>6.193250611074379E-4</v>
      </c>
      <c r="U128" s="97">
        <f>R128/'סכום נכסי הקרן'!$C$42</f>
        <v>2.0061343963967995E-4</v>
      </c>
    </row>
    <row r="129" spans="2:21" s="141" customFormat="1">
      <c r="B129" s="89" t="s">
        <v>592</v>
      </c>
      <c r="C129" s="86" t="s">
        <v>593</v>
      </c>
      <c r="D129" s="99" t="s">
        <v>128</v>
      </c>
      <c r="E129" s="99" t="s">
        <v>315</v>
      </c>
      <c r="F129" s="86" t="s">
        <v>591</v>
      </c>
      <c r="G129" s="99" t="s">
        <v>366</v>
      </c>
      <c r="H129" s="86" t="s">
        <v>579</v>
      </c>
      <c r="I129" s="86" t="s">
        <v>168</v>
      </c>
      <c r="J129" s="86"/>
      <c r="K129" s="96">
        <v>7.3099999999684027</v>
      </c>
      <c r="L129" s="99" t="s">
        <v>170</v>
      </c>
      <c r="M129" s="100">
        <v>1.9E-2</v>
      </c>
      <c r="N129" s="100">
        <v>3.1799999999830887E-2</v>
      </c>
      <c r="O129" s="96">
        <v>24424.179521999999</v>
      </c>
      <c r="P129" s="98">
        <v>92</v>
      </c>
      <c r="Q129" s="86"/>
      <c r="R129" s="96">
        <v>22.470245041000002</v>
      </c>
      <c r="S129" s="97">
        <v>9.8585406375228856E-5</v>
      </c>
      <c r="T129" s="97">
        <v>2.7123118702123135E-3</v>
      </c>
      <c r="U129" s="97">
        <f>R129/'סכום נכסי הקרן'!$C$42</f>
        <v>8.7857935651086574E-4</v>
      </c>
    </row>
    <row r="130" spans="2:21" s="141" customFormat="1">
      <c r="B130" s="89" t="s">
        <v>594</v>
      </c>
      <c r="C130" s="86" t="s">
        <v>595</v>
      </c>
      <c r="D130" s="99" t="s">
        <v>128</v>
      </c>
      <c r="E130" s="99" t="s">
        <v>315</v>
      </c>
      <c r="F130" s="86" t="s">
        <v>596</v>
      </c>
      <c r="G130" s="99" t="s">
        <v>366</v>
      </c>
      <c r="H130" s="86" t="s">
        <v>579</v>
      </c>
      <c r="I130" s="86" t="s">
        <v>168</v>
      </c>
      <c r="J130" s="86"/>
      <c r="K130" s="96">
        <v>1.4799999999173663</v>
      </c>
      <c r="L130" s="99" t="s">
        <v>170</v>
      </c>
      <c r="M130" s="100">
        <v>4.5999999999999999E-2</v>
      </c>
      <c r="N130" s="100">
        <v>1.0099999999514976E-2</v>
      </c>
      <c r="O130" s="96">
        <v>8563.5359119999994</v>
      </c>
      <c r="P130" s="98">
        <v>130.01</v>
      </c>
      <c r="Q130" s="86"/>
      <c r="R130" s="96">
        <v>11.133453254000001</v>
      </c>
      <c r="S130" s="97">
        <v>2.9724718094763904E-5</v>
      </c>
      <c r="T130" s="97">
        <v>1.3438837610439437E-3</v>
      </c>
      <c r="U130" s="97">
        <f>R130/'סכום נכסי הקרן'!$C$42</f>
        <v>4.3531444262380015E-4</v>
      </c>
    </row>
    <row r="131" spans="2:21" s="141" customFormat="1">
      <c r="B131" s="89" t="s">
        <v>597</v>
      </c>
      <c r="C131" s="86" t="s">
        <v>598</v>
      </c>
      <c r="D131" s="99" t="s">
        <v>128</v>
      </c>
      <c r="E131" s="99" t="s">
        <v>315</v>
      </c>
      <c r="F131" s="86" t="s">
        <v>599</v>
      </c>
      <c r="G131" s="99" t="s">
        <v>317</v>
      </c>
      <c r="H131" s="86" t="s">
        <v>579</v>
      </c>
      <c r="I131" s="86" t="s">
        <v>367</v>
      </c>
      <c r="J131" s="86"/>
      <c r="K131" s="96">
        <v>1.9900000000006286</v>
      </c>
      <c r="L131" s="99" t="s">
        <v>170</v>
      </c>
      <c r="M131" s="100">
        <v>0.02</v>
      </c>
      <c r="N131" s="100">
        <v>3.8999999997548092E-3</v>
      </c>
      <c r="O131" s="96">
        <v>15095.373885894118</v>
      </c>
      <c r="P131" s="98">
        <v>105.37</v>
      </c>
      <c r="Q131" s="96"/>
      <c r="R131" s="96">
        <v>15.905995401</v>
      </c>
      <c r="S131" s="97">
        <v>3.5374017685867755E-5</v>
      </c>
      <c r="T131" s="97">
        <v>1.9199621568414724E-3</v>
      </c>
      <c r="U131" s="97">
        <f>R131/'סכום נכסי הקרן'!$C$42</f>
        <v>6.2191930611244677E-4</v>
      </c>
    </row>
    <row r="132" spans="2:21" s="141" customFormat="1">
      <c r="B132" s="89" t="s">
        <v>600</v>
      </c>
      <c r="C132" s="86" t="s">
        <v>601</v>
      </c>
      <c r="D132" s="99" t="s">
        <v>128</v>
      </c>
      <c r="E132" s="99" t="s">
        <v>315</v>
      </c>
      <c r="F132" s="86" t="s">
        <v>531</v>
      </c>
      <c r="G132" s="99" t="s">
        <v>366</v>
      </c>
      <c r="H132" s="86" t="s">
        <v>579</v>
      </c>
      <c r="I132" s="86" t="s">
        <v>367</v>
      </c>
      <c r="J132" s="86"/>
      <c r="K132" s="96">
        <v>6.8100000006104979</v>
      </c>
      <c r="L132" s="99" t="s">
        <v>170</v>
      </c>
      <c r="M132" s="100">
        <v>2.81E-2</v>
      </c>
      <c r="N132" s="100">
        <v>3.1800000002015237E-2</v>
      </c>
      <c r="O132" s="96">
        <v>3401.8481579999998</v>
      </c>
      <c r="P132" s="98">
        <v>99.19</v>
      </c>
      <c r="Q132" s="86"/>
      <c r="R132" s="96">
        <v>3.374293174</v>
      </c>
      <c r="S132" s="97">
        <v>6.4980166182445403E-6</v>
      </c>
      <c r="T132" s="97">
        <v>4.0730020579291741E-4</v>
      </c>
      <c r="U132" s="97">
        <f>R132/'סכום נכסי הקרן'!$C$42</f>
        <v>1.3193377820680822E-4</v>
      </c>
    </row>
    <row r="133" spans="2:21" s="141" customFormat="1">
      <c r="B133" s="89" t="s">
        <v>602</v>
      </c>
      <c r="C133" s="86" t="s">
        <v>603</v>
      </c>
      <c r="D133" s="99" t="s">
        <v>128</v>
      </c>
      <c r="E133" s="99" t="s">
        <v>315</v>
      </c>
      <c r="F133" s="86" t="s">
        <v>531</v>
      </c>
      <c r="G133" s="99" t="s">
        <v>366</v>
      </c>
      <c r="H133" s="86" t="s">
        <v>579</v>
      </c>
      <c r="I133" s="86" t="s">
        <v>367</v>
      </c>
      <c r="J133" s="86"/>
      <c r="K133" s="96">
        <v>4.9700000000586408</v>
      </c>
      <c r="L133" s="99" t="s">
        <v>170</v>
      </c>
      <c r="M133" s="100">
        <v>3.7000000000000005E-2</v>
      </c>
      <c r="N133" s="100">
        <v>2.3500000000344946E-2</v>
      </c>
      <c r="O133" s="96">
        <v>21624.297972</v>
      </c>
      <c r="P133" s="98">
        <v>107.25</v>
      </c>
      <c r="Q133" s="86"/>
      <c r="R133" s="96">
        <v>23.192059512</v>
      </c>
      <c r="S133" s="97">
        <v>3.1956663749291841E-5</v>
      </c>
      <c r="T133" s="97">
        <v>2.7994398011366123E-3</v>
      </c>
      <c r="U133" s="97">
        <f>R133/'סכום נכסי הקרן'!$C$42</f>
        <v>9.0680207025049244E-4</v>
      </c>
    </row>
    <row r="134" spans="2:21" s="141" customFormat="1">
      <c r="B134" s="89" t="s">
        <v>604</v>
      </c>
      <c r="C134" s="86" t="s">
        <v>605</v>
      </c>
      <c r="D134" s="99" t="s">
        <v>128</v>
      </c>
      <c r="E134" s="99" t="s">
        <v>315</v>
      </c>
      <c r="F134" s="86" t="s">
        <v>323</v>
      </c>
      <c r="G134" s="99" t="s">
        <v>317</v>
      </c>
      <c r="H134" s="86" t="s">
        <v>579</v>
      </c>
      <c r="I134" s="86" t="s">
        <v>367</v>
      </c>
      <c r="J134" s="86"/>
      <c r="K134" s="96">
        <v>2.8399999999869765</v>
      </c>
      <c r="L134" s="99" t="s">
        <v>170</v>
      </c>
      <c r="M134" s="100">
        <v>4.4999999999999998E-2</v>
      </c>
      <c r="N134" s="100">
        <v>1.0499999999909033E-2</v>
      </c>
      <c r="O134" s="96">
        <v>77801.459094999998</v>
      </c>
      <c r="P134" s="98">
        <v>133.24</v>
      </c>
      <c r="Q134" s="96">
        <v>0.76929999999999998</v>
      </c>
      <c r="R134" s="96">
        <v>104.431967079</v>
      </c>
      <c r="S134" s="97">
        <v>4.571220721811334E-5</v>
      </c>
      <c r="T134" s="97">
        <v>1.2605650869456987E-2</v>
      </c>
      <c r="U134" s="97">
        <f>R134/'סכום נכסי הקרן'!$C$42</f>
        <v>4.0832563360131682E-3</v>
      </c>
    </row>
    <row r="135" spans="2:21" s="141" customFormat="1">
      <c r="B135" s="89" t="s">
        <v>606</v>
      </c>
      <c r="C135" s="86" t="s">
        <v>607</v>
      </c>
      <c r="D135" s="99" t="s">
        <v>128</v>
      </c>
      <c r="E135" s="99" t="s">
        <v>315</v>
      </c>
      <c r="F135" s="86" t="s">
        <v>608</v>
      </c>
      <c r="G135" s="99" t="s">
        <v>366</v>
      </c>
      <c r="H135" s="86" t="s">
        <v>579</v>
      </c>
      <c r="I135" s="86" t="s">
        <v>168</v>
      </c>
      <c r="J135" s="86"/>
      <c r="K135" s="96">
        <v>2.8600009033631255</v>
      </c>
      <c r="L135" s="99" t="s">
        <v>170</v>
      </c>
      <c r="M135" s="100">
        <v>4.9500000000000002E-2</v>
      </c>
      <c r="N135" s="100">
        <v>1.0599999524545725E-2</v>
      </c>
      <c r="O135" s="96">
        <v>1.10941</v>
      </c>
      <c r="P135" s="98">
        <v>113.75</v>
      </c>
      <c r="Q135" s="86"/>
      <c r="R135" s="96">
        <v>1.2619510000000001E-3</v>
      </c>
      <c r="S135" s="97">
        <v>1.794217563207759E-9</v>
      </c>
      <c r="T135" s="97">
        <v>1.5232609482811286E-7</v>
      </c>
      <c r="U135" s="97">
        <f>R135/'סכום נכסי הקרן'!$C$42</f>
        <v>4.9341878359814342E-8</v>
      </c>
    </row>
    <row r="136" spans="2:21" s="141" customFormat="1">
      <c r="B136" s="89" t="s">
        <v>609</v>
      </c>
      <c r="C136" s="86" t="s">
        <v>610</v>
      </c>
      <c r="D136" s="99" t="s">
        <v>128</v>
      </c>
      <c r="E136" s="99" t="s">
        <v>315</v>
      </c>
      <c r="F136" s="86" t="s">
        <v>611</v>
      </c>
      <c r="G136" s="99" t="s">
        <v>398</v>
      </c>
      <c r="H136" s="86" t="s">
        <v>579</v>
      </c>
      <c r="I136" s="86" t="s">
        <v>367</v>
      </c>
      <c r="J136" s="86"/>
      <c r="K136" s="96">
        <v>1</v>
      </c>
      <c r="L136" s="99" t="s">
        <v>170</v>
      </c>
      <c r="M136" s="100">
        <v>4.5999999999999999E-2</v>
      </c>
      <c r="N136" s="100">
        <v>4.1000000003495532E-3</v>
      </c>
      <c r="O136" s="96">
        <v>1426.7425291207001</v>
      </c>
      <c r="P136" s="98">
        <v>107.9</v>
      </c>
      <c r="Q136" s="146">
        <v>1.5456891348535999</v>
      </c>
      <c r="R136" s="96">
        <v>3.1468853289999998</v>
      </c>
      <c r="S136" s="97">
        <v>1.3306645579241992E-5</v>
      </c>
      <c r="T136" s="97">
        <v>3.7985052750736845E-4</v>
      </c>
      <c r="U136" s="97">
        <f>R136/'סכום נכסי הקרן'!$C$42</f>
        <v>1.230422045830641E-4</v>
      </c>
    </row>
    <row r="137" spans="2:21" s="141" customFormat="1">
      <c r="B137" s="89" t="s">
        <v>612</v>
      </c>
      <c r="C137" s="86" t="s">
        <v>613</v>
      </c>
      <c r="D137" s="99" t="s">
        <v>128</v>
      </c>
      <c r="E137" s="99" t="s">
        <v>315</v>
      </c>
      <c r="F137" s="86" t="s">
        <v>611</v>
      </c>
      <c r="G137" s="99" t="s">
        <v>398</v>
      </c>
      <c r="H137" s="86" t="s">
        <v>579</v>
      </c>
      <c r="I137" s="86" t="s">
        <v>367</v>
      </c>
      <c r="J137" s="86"/>
      <c r="K137" s="96">
        <v>3.1099999999985917</v>
      </c>
      <c r="L137" s="99" t="s">
        <v>170</v>
      </c>
      <c r="M137" s="100">
        <v>1.9799999999999998E-2</v>
      </c>
      <c r="N137" s="100">
        <v>1.1500000000090488E-2</v>
      </c>
      <c r="O137" s="96">
        <v>47841.825981000002</v>
      </c>
      <c r="P137" s="98">
        <v>102.95</v>
      </c>
      <c r="Q137" s="146">
        <v>0.47545060127619987</v>
      </c>
      <c r="R137" s="96">
        <v>49.728612837000007</v>
      </c>
      <c r="S137" s="97">
        <v>5.7249742316586834E-5</v>
      </c>
      <c r="T137" s="97">
        <v>6.0025828218998782E-3</v>
      </c>
      <c r="U137" s="97">
        <f>R137/'סכום נכסי הקרן'!$C$42</f>
        <v>1.9443727732737295E-3</v>
      </c>
    </row>
    <row r="138" spans="2:21" s="141" customFormat="1">
      <c r="B138" s="89" t="s">
        <v>614</v>
      </c>
      <c r="C138" s="86" t="s">
        <v>615</v>
      </c>
      <c r="D138" s="99" t="s">
        <v>128</v>
      </c>
      <c r="E138" s="99" t="s">
        <v>315</v>
      </c>
      <c r="F138" s="86" t="s">
        <v>569</v>
      </c>
      <c r="G138" s="99" t="s">
        <v>430</v>
      </c>
      <c r="H138" s="86" t="s">
        <v>579</v>
      </c>
      <c r="I138" s="86" t="s">
        <v>367</v>
      </c>
      <c r="J138" s="86"/>
      <c r="K138" s="96">
        <v>0.23000000025486603</v>
      </c>
      <c r="L138" s="99" t="s">
        <v>170</v>
      </c>
      <c r="M138" s="100">
        <v>4.4999999999999998E-2</v>
      </c>
      <c r="N138" s="100">
        <v>2.6200000007877679E-2</v>
      </c>
      <c r="O138" s="96">
        <v>1365.6044059999999</v>
      </c>
      <c r="P138" s="98">
        <v>126.42</v>
      </c>
      <c r="Q138" s="86"/>
      <c r="R138" s="96">
        <v>1.726397172</v>
      </c>
      <c r="S138" s="97">
        <v>2.6178012633649094E-5</v>
      </c>
      <c r="T138" s="97">
        <v>2.0838791627650983E-4</v>
      </c>
      <c r="U138" s="97">
        <f>R138/'סכום נכסי הקרן'!$C$42</f>
        <v>6.7501574357127549E-5</v>
      </c>
    </row>
    <row r="139" spans="2:21" s="141" customFormat="1">
      <c r="B139" s="89" t="s">
        <v>616</v>
      </c>
      <c r="C139" s="86" t="s">
        <v>617</v>
      </c>
      <c r="D139" s="99" t="s">
        <v>128</v>
      </c>
      <c r="E139" s="99" t="s">
        <v>315</v>
      </c>
      <c r="F139" s="86" t="s">
        <v>618</v>
      </c>
      <c r="G139" s="99" t="s">
        <v>366</v>
      </c>
      <c r="H139" s="86" t="s">
        <v>579</v>
      </c>
      <c r="I139" s="86" t="s">
        <v>168</v>
      </c>
      <c r="J139" s="86"/>
      <c r="K139" s="96">
        <v>0.99000000000061328</v>
      </c>
      <c r="L139" s="99" t="s">
        <v>170</v>
      </c>
      <c r="M139" s="100">
        <v>4.4999999999999998E-2</v>
      </c>
      <c r="N139" s="100">
        <v>5.8999999996381973E-3</v>
      </c>
      <c r="O139" s="96">
        <v>14503.003087999999</v>
      </c>
      <c r="P139" s="98">
        <v>112.44</v>
      </c>
      <c r="Q139" s="86"/>
      <c r="R139" s="96">
        <v>16.307176600999998</v>
      </c>
      <c r="S139" s="97">
        <v>4.1735260684892082E-5</v>
      </c>
      <c r="T139" s="97">
        <v>1.9683874645708976E-3</v>
      </c>
      <c r="U139" s="97">
        <f>R139/'סכום נכסי הקרן'!$C$42</f>
        <v>6.376053620453984E-4</v>
      </c>
    </row>
    <row r="140" spans="2:21" s="141" customFormat="1">
      <c r="B140" s="89" t="s">
        <v>619</v>
      </c>
      <c r="C140" s="86" t="s">
        <v>620</v>
      </c>
      <c r="D140" s="99" t="s">
        <v>128</v>
      </c>
      <c r="E140" s="99" t="s">
        <v>315</v>
      </c>
      <c r="F140" s="86" t="s">
        <v>618</v>
      </c>
      <c r="G140" s="99" t="s">
        <v>366</v>
      </c>
      <c r="H140" s="86" t="s">
        <v>579</v>
      </c>
      <c r="I140" s="86" t="s">
        <v>168</v>
      </c>
      <c r="J140" s="86"/>
      <c r="K140" s="96">
        <v>3.1599999536826719</v>
      </c>
      <c r="L140" s="99" t="s">
        <v>170</v>
      </c>
      <c r="M140" s="100">
        <v>3.3000000000000002E-2</v>
      </c>
      <c r="N140" s="100">
        <v>1.5199999735329556E-2</v>
      </c>
      <c r="O140" s="96">
        <v>34.189385999999999</v>
      </c>
      <c r="P140" s="98">
        <v>106.09</v>
      </c>
      <c r="Q140" s="86"/>
      <c r="R140" s="96">
        <v>3.6271523E-2</v>
      </c>
      <c r="S140" s="97">
        <v>5.6980346552225051E-8</v>
      </c>
      <c r="T140" s="97">
        <v>4.378220273257897E-6</v>
      </c>
      <c r="U140" s="97">
        <f>R140/'סכום נכסי הקרן'!$C$42</f>
        <v>1.4182048873460285E-6</v>
      </c>
    </row>
    <row r="141" spans="2:21" s="141" customFormat="1">
      <c r="B141" s="89" t="s">
        <v>621</v>
      </c>
      <c r="C141" s="86" t="s">
        <v>622</v>
      </c>
      <c r="D141" s="99" t="s">
        <v>128</v>
      </c>
      <c r="E141" s="99" t="s">
        <v>315</v>
      </c>
      <c r="F141" s="86" t="s">
        <v>618</v>
      </c>
      <c r="G141" s="99" t="s">
        <v>366</v>
      </c>
      <c r="H141" s="86" t="s">
        <v>579</v>
      </c>
      <c r="I141" s="86" t="s">
        <v>168</v>
      </c>
      <c r="J141" s="86"/>
      <c r="K141" s="96">
        <v>5.2499999997929701</v>
      </c>
      <c r="L141" s="99" t="s">
        <v>170</v>
      </c>
      <c r="M141" s="100">
        <v>1.6E-2</v>
      </c>
      <c r="N141" s="100">
        <v>1.9399999999337503E-2</v>
      </c>
      <c r="O141" s="96">
        <v>4824.9077150000003</v>
      </c>
      <c r="P141" s="98">
        <v>100.11</v>
      </c>
      <c r="Q141" s="86"/>
      <c r="R141" s="96">
        <v>4.8302153280000004</v>
      </c>
      <c r="S141" s="97">
        <v>2.9966476684265744E-5</v>
      </c>
      <c r="T141" s="97">
        <v>5.8303994219516633E-4</v>
      </c>
      <c r="U141" s="97">
        <f>R141/'סכום נכסי הקרן'!$C$42</f>
        <v>1.8885986632277064E-4</v>
      </c>
    </row>
    <row r="142" spans="2:21" s="141" customFormat="1">
      <c r="B142" s="89" t="s">
        <v>623</v>
      </c>
      <c r="C142" s="86" t="s">
        <v>624</v>
      </c>
      <c r="D142" s="99" t="s">
        <v>128</v>
      </c>
      <c r="E142" s="99" t="s">
        <v>315</v>
      </c>
      <c r="F142" s="86" t="s">
        <v>578</v>
      </c>
      <c r="G142" s="99" t="s">
        <v>317</v>
      </c>
      <c r="H142" s="86" t="s">
        <v>625</v>
      </c>
      <c r="I142" s="86" t="s">
        <v>168</v>
      </c>
      <c r="J142" s="86"/>
      <c r="K142" s="96">
        <v>1.6300000000430284</v>
      </c>
      <c r="L142" s="99" t="s">
        <v>170</v>
      </c>
      <c r="M142" s="100">
        <v>5.2999999999999999E-2</v>
      </c>
      <c r="N142" s="100">
        <v>7.4999999999999997E-3</v>
      </c>
      <c r="O142" s="96">
        <v>13385.000586999999</v>
      </c>
      <c r="P142" s="98">
        <v>118.07</v>
      </c>
      <c r="Q142" s="86"/>
      <c r="R142" s="96">
        <v>15.803671363999999</v>
      </c>
      <c r="S142" s="97">
        <v>5.1479583498073114E-5</v>
      </c>
      <c r="T142" s="97">
        <v>1.9076109475130141E-3</v>
      </c>
      <c r="U142" s="97">
        <f>R142/'סכום נכסי הקרן'!$C$42</f>
        <v>6.1791846916478467E-4</v>
      </c>
    </row>
    <row r="143" spans="2:21" s="141" customFormat="1">
      <c r="B143" s="89" t="s">
        <v>626</v>
      </c>
      <c r="C143" s="86" t="s">
        <v>627</v>
      </c>
      <c r="D143" s="99" t="s">
        <v>128</v>
      </c>
      <c r="E143" s="99" t="s">
        <v>315</v>
      </c>
      <c r="F143" s="86" t="s">
        <v>628</v>
      </c>
      <c r="G143" s="99" t="s">
        <v>366</v>
      </c>
      <c r="H143" s="86" t="s">
        <v>625</v>
      </c>
      <c r="I143" s="86" t="s">
        <v>168</v>
      </c>
      <c r="J143" s="86"/>
      <c r="K143" s="96">
        <v>1.9299999961081644</v>
      </c>
      <c r="L143" s="99" t="s">
        <v>170</v>
      </c>
      <c r="M143" s="100">
        <v>5.3499999999999999E-2</v>
      </c>
      <c r="N143" s="100">
        <v>2.3499999965660275E-2</v>
      </c>
      <c r="O143" s="96">
        <v>242.56095400000001</v>
      </c>
      <c r="P143" s="98">
        <v>108.05</v>
      </c>
      <c r="Q143" s="86"/>
      <c r="R143" s="96">
        <v>0.26208711400000001</v>
      </c>
      <c r="S143" s="97">
        <v>1.3765926203382304E-6</v>
      </c>
      <c r="T143" s="97">
        <v>3.1635702638525926E-5</v>
      </c>
      <c r="U143" s="97">
        <f>R143/'סכום נכסי הקרן'!$C$42</f>
        <v>1.0247521891628751E-5</v>
      </c>
    </row>
    <row r="144" spans="2:21" s="141" customFormat="1">
      <c r="B144" s="89" t="s">
        <v>629</v>
      </c>
      <c r="C144" s="86" t="s">
        <v>630</v>
      </c>
      <c r="D144" s="99" t="s">
        <v>128</v>
      </c>
      <c r="E144" s="99" t="s">
        <v>315</v>
      </c>
      <c r="F144" s="86" t="s">
        <v>631</v>
      </c>
      <c r="G144" s="99" t="s">
        <v>366</v>
      </c>
      <c r="H144" s="86" t="s">
        <v>625</v>
      </c>
      <c r="I144" s="86" t="s">
        <v>367</v>
      </c>
      <c r="J144" s="86"/>
      <c r="K144" s="96">
        <v>0.8999999995221295</v>
      </c>
      <c r="L144" s="99" t="s">
        <v>170</v>
      </c>
      <c r="M144" s="100">
        <v>4.8499999999999995E-2</v>
      </c>
      <c r="N144" s="100">
        <v>7.39999999952213E-3</v>
      </c>
      <c r="O144" s="96">
        <v>661.69734500000004</v>
      </c>
      <c r="P144" s="98">
        <v>126.5</v>
      </c>
      <c r="Q144" s="86"/>
      <c r="R144" s="96">
        <v>0.83704709600000005</v>
      </c>
      <c r="S144" s="97">
        <v>4.8650226510099316E-6</v>
      </c>
      <c r="T144" s="97">
        <v>1.0103729488775118E-4</v>
      </c>
      <c r="U144" s="97">
        <f>R144/'סכום נכסי הקרן'!$C$42</f>
        <v>3.2728272327743183E-5</v>
      </c>
    </row>
    <row r="145" spans="2:21" s="141" customFormat="1">
      <c r="B145" s="89" t="s">
        <v>632</v>
      </c>
      <c r="C145" s="86" t="s">
        <v>633</v>
      </c>
      <c r="D145" s="99" t="s">
        <v>128</v>
      </c>
      <c r="E145" s="99" t="s">
        <v>315</v>
      </c>
      <c r="F145" s="86" t="s">
        <v>634</v>
      </c>
      <c r="G145" s="99" t="s">
        <v>366</v>
      </c>
      <c r="H145" s="86" t="s">
        <v>625</v>
      </c>
      <c r="I145" s="86" t="s">
        <v>367</v>
      </c>
      <c r="J145" s="86"/>
      <c r="K145" s="96">
        <v>1.4699999999442199</v>
      </c>
      <c r="L145" s="99" t="s">
        <v>170</v>
      </c>
      <c r="M145" s="100">
        <v>4.2500000000000003E-2</v>
      </c>
      <c r="N145" s="100">
        <v>1.0499999991633044E-2</v>
      </c>
      <c r="O145" s="96">
        <v>259.04808100000002</v>
      </c>
      <c r="P145" s="98">
        <v>113.05</v>
      </c>
      <c r="Q145" s="96">
        <v>6.304127399999998E-2</v>
      </c>
      <c r="R145" s="96">
        <v>0.3585534660000001</v>
      </c>
      <c r="S145" s="97">
        <v>2.4230959119841742E-6</v>
      </c>
      <c r="T145" s="97">
        <v>4.3279849425900491E-5</v>
      </c>
      <c r="U145" s="97">
        <f>R145/'סכום נכסי הקרן'!$C$42</f>
        <v>1.4019325239143066E-5</v>
      </c>
    </row>
    <row r="146" spans="2:21" s="141" customFormat="1">
      <c r="B146" s="89" t="s">
        <v>635</v>
      </c>
      <c r="C146" s="86" t="s">
        <v>636</v>
      </c>
      <c r="D146" s="99" t="s">
        <v>128</v>
      </c>
      <c r="E146" s="99" t="s">
        <v>315</v>
      </c>
      <c r="F146" s="86" t="s">
        <v>634</v>
      </c>
      <c r="G146" s="99" t="s">
        <v>366</v>
      </c>
      <c r="H146" s="86" t="s">
        <v>625</v>
      </c>
      <c r="I146" s="86" t="s">
        <v>367</v>
      </c>
      <c r="J146" s="86"/>
      <c r="K146" s="96">
        <v>2.0900000000000003</v>
      </c>
      <c r="L146" s="99" t="s">
        <v>170</v>
      </c>
      <c r="M146" s="100">
        <v>4.5999999999999999E-2</v>
      </c>
      <c r="N146" s="100">
        <v>1.2800000000000002E-2</v>
      </c>
      <c r="O146" s="96">
        <v>0.52</v>
      </c>
      <c r="P146" s="98">
        <v>109.17</v>
      </c>
      <c r="Q146" s="86"/>
      <c r="R146" s="96">
        <v>5.6999999999999998E-4</v>
      </c>
      <c r="S146" s="97">
        <v>1.6568617095594709E-9</v>
      </c>
      <c r="T146" s="97">
        <v>6.880288858444134E-8</v>
      </c>
      <c r="U146" s="97">
        <f>R146/'סכום נכסי הקרן'!$C$42</f>
        <v>2.2286816734638803E-8</v>
      </c>
    </row>
    <row r="147" spans="2:21" s="141" customFormat="1">
      <c r="B147" s="89" t="s">
        <v>637</v>
      </c>
      <c r="C147" s="86" t="s">
        <v>638</v>
      </c>
      <c r="D147" s="99" t="s">
        <v>128</v>
      </c>
      <c r="E147" s="99" t="s">
        <v>315</v>
      </c>
      <c r="F147" s="86" t="s">
        <v>417</v>
      </c>
      <c r="G147" s="99" t="s">
        <v>317</v>
      </c>
      <c r="H147" s="86" t="s">
        <v>625</v>
      </c>
      <c r="I147" s="86" t="s">
        <v>367</v>
      </c>
      <c r="J147" s="86"/>
      <c r="K147" s="96">
        <v>2.8199999999988239</v>
      </c>
      <c r="L147" s="99" t="s">
        <v>170</v>
      </c>
      <c r="M147" s="100">
        <v>5.0999999999999997E-2</v>
      </c>
      <c r="N147" s="100">
        <v>1.0999999999941217E-2</v>
      </c>
      <c r="O147" s="96">
        <v>73072.157229999997</v>
      </c>
      <c r="P147" s="98">
        <v>135.46</v>
      </c>
      <c r="Q147" s="96">
        <v>3.0897199999999998</v>
      </c>
      <c r="R147" s="96">
        <v>102.073268066</v>
      </c>
      <c r="S147" s="97">
        <v>6.3693738943601744E-5</v>
      </c>
      <c r="T147" s="97">
        <v>1.232093980735932E-2</v>
      </c>
      <c r="U147" s="97">
        <f>R147/'סכום נכסי הקרן'!$C$42</f>
        <v>3.9910319629694758E-3</v>
      </c>
    </row>
    <row r="148" spans="2:21" s="141" customFormat="1">
      <c r="B148" s="89" t="s">
        <v>639</v>
      </c>
      <c r="C148" s="86" t="s">
        <v>640</v>
      </c>
      <c r="D148" s="99" t="s">
        <v>128</v>
      </c>
      <c r="E148" s="99" t="s">
        <v>315</v>
      </c>
      <c r="F148" s="86" t="s">
        <v>641</v>
      </c>
      <c r="G148" s="99" t="s">
        <v>366</v>
      </c>
      <c r="H148" s="86" t="s">
        <v>625</v>
      </c>
      <c r="I148" s="86" t="s">
        <v>367</v>
      </c>
      <c r="J148" s="86"/>
      <c r="K148" s="96">
        <v>1.4800000000477522</v>
      </c>
      <c r="L148" s="99" t="s">
        <v>170</v>
      </c>
      <c r="M148" s="100">
        <v>5.4000000000000006E-2</v>
      </c>
      <c r="N148" s="100">
        <v>4.19999999961431E-3</v>
      </c>
      <c r="O148" s="96">
        <v>5456.0234099999998</v>
      </c>
      <c r="P148" s="98">
        <v>129.80000000000001</v>
      </c>
      <c r="Q148" s="96">
        <v>3.5625000730000003</v>
      </c>
      <c r="R148" s="96">
        <v>10.889564050999999</v>
      </c>
      <c r="S148" s="97">
        <v>8.0318131004914855E-5</v>
      </c>
      <c r="T148" s="97">
        <v>1.3144446704106852E-3</v>
      </c>
      <c r="U148" s="97">
        <f>R148/'סכום נכסי הקרן'!$C$42</f>
        <v>4.2577845320131212E-4</v>
      </c>
    </row>
    <row r="149" spans="2:21" s="141" customFormat="1">
      <c r="B149" s="89" t="s">
        <v>642</v>
      </c>
      <c r="C149" s="86" t="s">
        <v>643</v>
      </c>
      <c r="D149" s="99" t="s">
        <v>128</v>
      </c>
      <c r="E149" s="99" t="s">
        <v>315</v>
      </c>
      <c r="F149" s="86" t="s">
        <v>644</v>
      </c>
      <c r="G149" s="99" t="s">
        <v>366</v>
      </c>
      <c r="H149" s="86" t="s">
        <v>625</v>
      </c>
      <c r="I149" s="86" t="s">
        <v>168</v>
      </c>
      <c r="J149" s="86"/>
      <c r="K149" s="96">
        <v>6.7899999999564002</v>
      </c>
      <c r="L149" s="99" t="s">
        <v>170</v>
      </c>
      <c r="M149" s="100">
        <v>2.6000000000000002E-2</v>
      </c>
      <c r="N149" s="100">
        <v>3.1199999999832168E-2</v>
      </c>
      <c r="O149" s="96">
        <v>56239.763910000001</v>
      </c>
      <c r="P149" s="98">
        <v>97.47</v>
      </c>
      <c r="Q149" s="86"/>
      <c r="R149" s="96">
        <v>54.816897641000004</v>
      </c>
      <c r="S149" s="97">
        <v>9.1773574044157251E-5</v>
      </c>
      <c r="T149" s="97">
        <v>6.6167735104183303E-3</v>
      </c>
      <c r="U149" s="97">
        <f>R149/'סכום נכסי הקרן'!$C$42</f>
        <v>2.1433230731340725E-3</v>
      </c>
    </row>
    <row r="150" spans="2:21" s="141" customFormat="1">
      <c r="B150" s="89" t="s">
        <v>645</v>
      </c>
      <c r="C150" s="86" t="s">
        <v>646</v>
      </c>
      <c r="D150" s="99" t="s">
        <v>128</v>
      </c>
      <c r="E150" s="99" t="s">
        <v>315</v>
      </c>
      <c r="F150" s="86" t="s">
        <v>644</v>
      </c>
      <c r="G150" s="99" t="s">
        <v>366</v>
      </c>
      <c r="H150" s="86" t="s">
        <v>625</v>
      </c>
      <c r="I150" s="86" t="s">
        <v>168</v>
      </c>
      <c r="J150" s="86"/>
      <c r="K150" s="96">
        <v>3.6500000011409472</v>
      </c>
      <c r="L150" s="99" t="s">
        <v>170</v>
      </c>
      <c r="M150" s="100">
        <v>4.4000000000000004E-2</v>
      </c>
      <c r="N150" s="100">
        <v>1.9900000002499217E-2</v>
      </c>
      <c r="O150" s="96">
        <v>841.06052399999999</v>
      </c>
      <c r="P150" s="98">
        <v>109.42</v>
      </c>
      <c r="Q150" s="86"/>
      <c r="R150" s="96">
        <v>0.9202884229999998</v>
      </c>
      <c r="S150" s="97">
        <v>6.1614350055676025E-6</v>
      </c>
      <c r="T150" s="97">
        <v>1.1108509093547405E-4</v>
      </c>
      <c r="U150" s="97">
        <f>R150/'סכום נכסי הקרן'!$C$42</f>
        <v>3.5982981449843422E-5</v>
      </c>
    </row>
    <row r="151" spans="2:21" s="141" customFormat="1">
      <c r="B151" s="89" t="s">
        <v>647</v>
      </c>
      <c r="C151" s="86" t="s">
        <v>648</v>
      </c>
      <c r="D151" s="99" t="s">
        <v>128</v>
      </c>
      <c r="E151" s="99" t="s">
        <v>315</v>
      </c>
      <c r="F151" s="86" t="s">
        <v>534</v>
      </c>
      <c r="G151" s="99" t="s">
        <v>366</v>
      </c>
      <c r="H151" s="86" t="s">
        <v>625</v>
      </c>
      <c r="I151" s="86" t="s">
        <v>367</v>
      </c>
      <c r="J151" s="86"/>
      <c r="K151" s="96">
        <v>4.6399999996753056</v>
      </c>
      <c r="L151" s="99" t="s">
        <v>170</v>
      </c>
      <c r="M151" s="100">
        <v>2.0499999999999997E-2</v>
      </c>
      <c r="N151" s="100">
        <v>1.9399999996753056E-2</v>
      </c>
      <c r="O151" s="96">
        <v>1808.4665620000001</v>
      </c>
      <c r="P151" s="98">
        <v>102.18</v>
      </c>
      <c r="Q151" s="86"/>
      <c r="R151" s="96">
        <v>1.8478912399999998</v>
      </c>
      <c r="S151" s="97">
        <v>3.8753325476095067E-6</v>
      </c>
      <c r="T151" s="97">
        <v>2.2305307912611426E-4</v>
      </c>
      <c r="U151" s="97">
        <f>R151/'סכום נכסי הקרן'!$C$42</f>
        <v>7.225195335337622E-5</v>
      </c>
    </row>
    <row r="152" spans="2:21" s="141" customFormat="1">
      <c r="B152" s="89" t="s">
        <v>649</v>
      </c>
      <c r="C152" s="86" t="s">
        <v>650</v>
      </c>
      <c r="D152" s="99" t="s">
        <v>128</v>
      </c>
      <c r="E152" s="99" t="s">
        <v>315</v>
      </c>
      <c r="F152" s="86" t="s">
        <v>651</v>
      </c>
      <c r="G152" s="99" t="s">
        <v>366</v>
      </c>
      <c r="H152" s="86" t="s">
        <v>625</v>
      </c>
      <c r="I152" s="86" t="s">
        <v>168</v>
      </c>
      <c r="J152" s="86"/>
      <c r="K152" s="96">
        <v>3.8199992153708844</v>
      </c>
      <c r="L152" s="99" t="s">
        <v>170</v>
      </c>
      <c r="M152" s="100">
        <v>4.3400000000000001E-2</v>
      </c>
      <c r="N152" s="100">
        <v>3.4299993134495242E-2</v>
      </c>
      <c r="O152" s="96">
        <v>0.97103399999999995</v>
      </c>
      <c r="P152" s="98">
        <v>105</v>
      </c>
      <c r="Q152" s="86"/>
      <c r="R152" s="96">
        <v>1.0195899999999999E-3</v>
      </c>
      <c r="S152" s="97">
        <v>6.0266358843256401E-10</v>
      </c>
      <c r="T152" s="97">
        <v>1.2307146872247462E-7</v>
      </c>
      <c r="U152" s="97">
        <f>R152/'סכום נכסי הקרן'!$C$42</f>
        <v>3.9865641183281362E-8</v>
      </c>
    </row>
    <row r="153" spans="2:21" s="141" customFormat="1">
      <c r="B153" s="89" t="s">
        <v>652</v>
      </c>
      <c r="C153" s="86" t="s">
        <v>653</v>
      </c>
      <c r="D153" s="99" t="s">
        <v>128</v>
      </c>
      <c r="E153" s="99" t="s">
        <v>315</v>
      </c>
      <c r="F153" s="86" t="s">
        <v>654</v>
      </c>
      <c r="G153" s="99" t="s">
        <v>366</v>
      </c>
      <c r="H153" s="86" t="s">
        <v>655</v>
      </c>
      <c r="I153" s="86" t="s">
        <v>168</v>
      </c>
      <c r="J153" s="86"/>
      <c r="K153" s="96">
        <v>4.1100196463654228</v>
      </c>
      <c r="L153" s="99" t="s">
        <v>170</v>
      </c>
      <c r="M153" s="100">
        <v>4.6500000000000007E-2</v>
      </c>
      <c r="N153" s="100">
        <v>3.2612966601178781E-2</v>
      </c>
      <c r="O153" s="96">
        <v>4.6499999999999997E-4</v>
      </c>
      <c r="P153" s="98">
        <v>106.7</v>
      </c>
      <c r="Q153" s="96">
        <v>1.2E-8</v>
      </c>
      <c r="R153" s="96">
        <v>5.0900000000000002E-7</v>
      </c>
      <c r="S153" s="97">
        <v>6.4887765097917729E-13</v>
      </c>
      <c r="T153" s="97">
        <v>6.1439772437685335E-11</v>
      </c>
      <c r="U153" s="97">
        <f>R153/'סכום נכסי הקרן'!$C$42</f>
        <v>1.9901736347247634E-11</v>
      </c>
    </row>
    <row r="154" spans="2:21" s="141" customFormat="1">
      <c r="B154" s="89" t="s">
        <v>656</v>
      </c>
      <c r="C154" s="86" t="s">
        <v>657</v>
      </c>
      <c r="D154" s="99" t="s">
        <v>128</v>
      </c>
      <c r="E154" s="99" t="s">
        <v>315</v>
      </c>
      <c r="F154" s="86" t="s">
        <v>654</v>
      </c>
      <c r="G154" s="99" t="s">
        <v>366</v>
      </c>
      <c r="H154" s="86" t="s">
        <v>655</v>
      </c>
      <c r="I154" s="86" t="s">
        <v>168</v>
      </c>
      <c r="J154" s="86"/>
      <c r="K154" s="96">
        <v>0.9899999999764042</v>
      </c>
      <c r="L154" s="99" t="s">
        <v>170</v>
      </c>
      <c r="M154" s="100">
        <v>5.5999999999999994E-2</v>
      </c>
      <c r="N154" s="100">
        <v>1.4100000000235955E-2</v>
      </c>
      <c r="O154" s="96">
        <v>3730.8958820000003</v>
      </c>
      <c r="P154" s="98">
        <v>110.62</v>
      </c>
      <c r="Q154" s="96">
        <v>4.1846450070000003</v>
      </c>
      <c r="R154" s="96">
        <v>8.476147580000001</v>
      </c>
      <c r="S154" s="97">
        <v>1.1786491073797941E-4</v>
      </c>
      <c r="T154" s="97">
        <v>1.0231288378456528E-3</v>
      </c>
      <c r="U154" s="97">
        <f>R154/'סכום נכסי הקרן'!$C$42</f>
        <v>3.3141464514247762E-4</v>
      </c>
    </row>
    <row r="155" spans="2:21" s="141" customFormat="1">
      <c r="B155" s="89" t="s">
        <v>658</v>
      </c>
      <c r="C155" s="86" t="s">
        <v>659</v>
      </c>
      <c r="D155" s="99" t="s">
        <v>128</v>
      </c>
      <c r="E155" s="99" t="s">
        <v>315</v>
      </c>
      <c r="F155" s="86" t="s">
        <v>660</v>
      </c>
      <c r="G155" s="99" t="s">
        <v>575</v>
      </c>
      <c r="H155" s="86" t="s">
        <v>655</v>
      </c>
      <c r="I155" s="86" t="s">
        <v>168</v>
      </c>
      <c r="J155" s="86"/>
      <c r="K155" s="96">
        <v>0.1599999997912428</v>
      </c>
      <c r="L155" s="99" t="s">
        <v>170</v>
      </c>
      <c r="M155" s="100">
        <v>4.2000000000000003E-2</v>
      </c>
      <c r="N155" s="100">
        <v>3.3399999999188162E-2</v>
      </c>
      <c r="O155" s="96">
        <v>1674.588579</v>
      </c>
      <c r="P155" s="98">
        <v>102.98</v>
      </c>
      <c r="Q155" s="86"/>
      <c r="R155" s="96">
        <v>1.7244913709999998</v>
      </c>
      <c r="S155" s="97">
        <v>1.8647419883697032E-5</v>
      </c>
      <c r="T155" s="97">
        <v>2.081578730942868E-4</v>
      </c>
      <c r="U155" s="97">
        <f>R155/'סכום נכסי הקרן'!$C$42</f>
        <v>6.7427058150777206E-5</v>
      </c>
    </row>
    <row r="156" spans="2:21" s="141" customFormat="1">
      <c r="B156" s="89" t="s">
        <v>661</v>
      </c>
      <c r="C156" s="86" t="s">
        <v>662</v>
      </c>
      <c r="D156" s="99" t="s">
        <v>128</v>
      </c>
      <c r="E156" s="99" t="s">
        <v>315</v>
      </c>
      <c r="F156" s="86" t="s">
        <v>663</v>
      </c>
      <c r="G156" s="99" t="s">
        <v>366</v>
      </c>
      <c r="H156" s="86" t="s">
        <v>655</v>
      </c>
      <c r="I156" s="86" t="s">
        <v>168</v>
      </c>
      <c r="J156" s="86"/>
      <c r="K156" s="96">
        <v>1.5300000000627869</v>
      </c>
      <c r="L156" s="99" t="s">
        <v>170</v>
      </c>
      <c r="M156" s="100">
        <v>4.8000000000000001E-2</v>
      </c>
      <c r="N156" s="100">
        <v>1.5900000000837161E-2</v>
      </c>
      <c r="O156" s="96">
        <v>6148.0962319999999</v>
      </c>
      <c r="P156" s="98">
        <v>105.2</v>
      </c>
      <c r="Q156" s="96">
        <v>2.9540224409999998</v>
      </c>
      <c r="R156" s="96">
        <v>9.5561159800000013</v>
      </c>
      <c r="S156" s="97">
        <v>6.3378776413225313E-5</v>
      </c>
      <c r="T156" s="97">
        <v>1.15348839135428E-3</v>
      </c>
      <c r="U156" s="97">
        <f>R156/'סכום נכסי הקרן'!$C$42</f>
        <v>3.7364106235300587E-4</v>
      </c>
    </row>
    <row r="157" spans="2:21" s="141" customFormat="1">
      <c r="B157" s="89" t="s">
        <v>664</v>
      </c>
      <c r="C157" s="86" t="s">
        <v>665</v>
      </c>
      <c r="D157" s="99" t="s">
        <v>128</v>
      </c>
      <c r="E157" s="99" t="s">
        <v>315</v>
      </c>
      <c r="F157" s="86" t="s">
        <v>666</v>
      </c>
      <c r="G157" s="99" t="s">
        <v>481</v>
      </c>
      <c r="H157" s="86" t="s">
        <v>655</v>
      </c>
      <c r="I157" s="86" t="s">
        <v>367</v>
      </c>
      <c r="J157" s="86"/>
      <c r="K157" s="96">
        <v>0.99000000000773358</v>
      </c>
      <c r="L157" s="99" t="s">
        <v>170</v>
      </c>
      <c r="M157" s="100">
        <v>4.8000000000000001E-2</v>
      </c>
      <c r="N157" s="100">
        <v>3.6999999999507856E-3</v>
      </c>
      <c r="O157" s="96">
        <v>11510.664825</v>
      </c>
      <c r="P157" s="98">
        <v>123.57</v>
      </c>
      <c r="Q157" s="86"/>
      <c r="R157" s="96">
        <v>14.223729511</v>
      </c>
      <c r="S157" s="97">
        <v>3.7508841278041087E-5</v>
      </c>
      <c r="T157" s="97">
        <v>1.7169011873694093E-3</v>
      </c>
      <c r="U157" s="97">
        <f>R157/'סכום נכסי הקרן'!$C$42</f>
        <v>5.5614325069250987E-4</v>
      </c>
    </row>
    <row r="158" spans="2:21" s="141" customFormat="1">
      <c r="B158" s="89" t="s">
        <v>667</v>
      </c>
      <c r="C158" s="86" t="s">
        <v>668</v>
      </c>
      <c r="D158" s="99" t="s">
        <v>128</v>
      </c>
      <c r="E158" s="99" t="s">
        <v>315</v>
      </c>
      <c r="F158" s="86" t="s">
        <v>669</v>
      </c>
      <c r="G158" s="99" t="s">
        <v>366</v>
      </c>
      <c r="H158" s="86" t="s">
        <v>655</v>
      </c>
      <c r="I158" s="86" t="s">
        <v>367</v>
      </c>
      <c r="J158" s="86"/>
      <c r="K158" s="96">
        <v>1.3000000002709189</v>
      </c>
      <c r="L158" s="99" t="s">
        <v>170</v>
      </c>
      <c r="M158" s="100">
        <v>5.4000000000000006E-2</v>
      </c>
      <c r="N158" s="100">
        <v>4.7900000006723717E-2</v>
      </c>
      <c r="O158" s="96">
        <v>3885.4091520000006</v>
      </c>
      <c r="P158" s="98">
        <v>104.5</v>
      </c>
      <c r="Q158" s="86"/>
      <c r="R158" s="96">
        <v>4.0602526130000003</v>
      </c>
      <c r="S158" s="97">
        <v>7.8493114181818198E-5</v>
      </c>
      <c r="T158" s="97">
        <v>4.9010018974899271E-4</v>
      </c>
      <c r="U158" s="97">
        <f>R158/'סכום נכסי הקרן'!$C$42</f>
        <v>1.5875457172327955E-4</v>
      </c>
    </row>
    <row r="159" spans="2:21" s="141" customFormat="1">
      <c r="B159" s="89" t="s">
        <v>670</v>
      </c>
      <c r="C159" s="86" t="s">
        <v>671</v>
      </c>
      <c r="D159" s="99" t="s">
        <v>128</v>
      </c>
      <c r="E159" s="99" t="s">
        <v>315</v>
      </c>
      <c r="F159" s="86" t="s">
        <v>669</v>
      </c>
      <c r="G159" s="99" t="s">
        <v>366</v>
      </c>
      <c r="H159" s="86" t="s">
        <v>655</v>
      </c>
      <c r="I159" s="86" t="s">
        <v>367</v>
      </c>
      <c r="J159" s="86"/>
      <c r="K159" s="96">
        <v>0.42000000004049298</v>
      </c>
      <c r="L159" s="99" t="s">
        <v>170</v>
      </c>
      <c r="M159" s="100">
        <v>6.4000000000000001E-2</v>
      </c>
      <c r="N159" s="100">
        <v>2.220000000445423E-2</v>
      </c>
      <c r="O159" s="96">
        <v>2202.214164</v>
      </c>
      <c r="P159" s="98">
        <v>112.14</v>
      </c>
      <c r="Q159" s="86"/>
      <c r="R159" s="96">
        <v>2.4695630449999997</v>
      </c>
      <c r="S159" s="97">
        <v>6.4176803128679165E-5</v>
      </c>
      <c r="T159" s="97">
        <v>2.9809310708313802E-4</v>
      </c>
      <c r="U159" s="97">
        <f>R159/'סכום נכסי הקרן'!$C$42</f>
        <v>9.6559121050090451E-5</v>
      </c>
    </row>
    <row r="160" spans="2:21" s="141" customFormat="1">
      <c r="B160" s="89" t="s">
        <v>672</v>
      </c>
      <c r="C160" s="86" t="s">
        <v>673</v>
      </c>
      <c r="D160" s="99" t="s">
        <v>128</v>
      </c>
      <c r="E160" s="99" t="s">
        <v>315</v>
      </c>
      <c r="F160" s="86" t="s">
        <v>669</v>
      </c>
      <c r="G160" s="99" t="s">
        <v>366</v>
      </c>
      <c r="H160" s="86" t="s">
        <v>655</v>
      </c>
      <c r="I160" s="86" t="s">
        <v>367</v>
      </c>
      <c r="J160" s="86"/>
      <c r="K160" s="96">
        <v>2.17999999998775</v>
      </c>
      <c r="L160" s="99" t="s">
        <v>170</v>
      </c>
      <c r="M160" s="100">
        <v>2.5000000000000001E-2</v>
      </c>
      <c r="N160" s="100">
        <v>5.9900000000638755E-2</v>
      </c>
      <c r="O160" s="96">
        <v>12179.925777</v>
      </c>
      <c r="P160" s="98">
        <v>93.83</v>
      </c>
      <c r="Q160" s="86"/>
      <c r="R160" s="96">
        <v>11.428423973000001</v>
      </c>
      <c r="S160" s="97">
        <v>2.5016536641500865E-5</v>
      </c>
      <c r="T160" s="97">
        <v>1.3794887391404868E-3</v>
      </c>
      <c r="U160" s="97">
        <f>R160/'סכום נכסי הקרן'!$C$42</f>
        <v>4.4684770289825213E-4</v>
      </c>
    </row>
    <row r="161" spans="2:21" s="141" customFormat="1">
      <c r="B161" s="89" t="s">
        <v>674</v>
      </c>
      <c r="C161" s="86" t="s">
        <v>675</v>
      </c>
      <c r="D161" s="99" t="s">
        <v>128</v>
      </c>
      <c r="E161" s="99" t="s">
        <v>315</v>
      </c>
      <c r="F161" s="86" t="s">
        <v>676</v>
      </c>
      <c r="G161" s="99" t="s">
        <v>564</v>
      </c>
      <c r="H161" s="86" t="s">
        <v>655</v>
      </c>
      <c r="I161" s="86" t="s">
        <v>367</v>
      </c>
      <c r="J161" s="86"/>
      <c r="K161" s="96">
        <v>1.2199999116149713</v>
      </c>
      <c r="L161" s="99" t="s">
        <v>170</v>
      </c>
      <c r="M161" s="100">
        <v>0.05</v>
      </c>
      <c r="N161" s="100">
        <v>1.919999911614971E-2</v>
      </c>
      <c r="O161" s="96">
        <v>6.5280139999999998</v>
      </c>
      <c r="P161" s="98">
        <v>103.99</v>
      </c>
      <c r="Q161" s="86"/>
      <c r="R161" s="96">
        <v>6.7884799999999995E-3</v>
      </c>
      <c r="S161" s="97">
        <v>4.2304063041213648E-8</v>
      </c>
      <c r="T161" s="97">
        <v>8.1941584753983912E-7</v>
      </c>
      <c r="U161" s="97">
        <f>R161/'סכום נכסי הקרן'!$C$42</f>
        <v>2.6542738538028212E-7</v>
      </c>
    </row>
    <row r="162" spans="2:21" s="141" customFormat="1">
      <c r="B162" s="89" t="s">
        <v>677</v>
      </c>
      <c r="C162" s="86" t="s">
        <v>678</v>
      </c>
      <c r="D162" s="99" t="s">
        <v>128</v>
      </c>
      <c r="E162" s="99" t="s">
        <v>315</v>
      </c>
      <c r="F162" s="86" t="s">
        <v>599</v>
      </c>
      <c r="G162" s="99" t="s">
        <v>317</v>
      </c>
      <c r="H162" s="86" t="s">
        <v>655</v>
      </c>
      <c r="I162" s="86" t="s">
        <v>367</v>
      </c>
      <c r="J162" s="86"/>
      <c r="K162" s="96">
        <v>1.4799999998297415</v>
      </c>
      <c r="L162" s="99" t="s">
        <v>170</v>
      </c>
      <c r="M162" s="100">
        <v>2.4E-2</v>
      </c>
      <c r="N162" s="100">
        <v>8.7999999990376696E-3</v>
      </c>
      <c r="O162" s="96">
        <v>5175.3197890000001</v>
      </c>
      <c r="P162" s="98">
        <v>104.41</v>
      </c>
      <c r="Q162" s="86"/>
      <c r="R162" s="96">
        <v>5.4035514040000008</v>
      </c>
      <c r="S162" s="97">
        <v>3.9642130577322275E-5</v>
      </c>
      <c r="T162" s="97">
        <v>6.5224551791177822E-4</v>
      </c>
      <c r="U162" s="97">
        <f>R162/'סכום נכסי הקרן'!$C$42</f>
        <v>2.1127712255640039E-4</v>
      </c>
    </row>
    <row r="163" spans="2:21" s="141" customFormat="1">
      <c r="B163" s="89" t="s">
        <v>679</v>
      </c>
      <c r="C163" s="86" t="s">
        <v>680</v>
      </c>
      <c r="D163" s="99" t="s">
        <v>128</v>
      </c>
      <c r="E163" s="99" t="s">
        <v>315</v>
      </c>
      <c r="F163" s="86" t="s">
        <v>681</v>
      </c>
      <c r="G163" s="99" t="s">
        <v>430</v>
      </c>
      <c r="H163" s="86" t="s">
        <v>682</v>
      </c>
      <c r="I163" s="86" t="s">
        <v>168</v>
      </c>
      <c r="J163" s="86"/>
      <c r="K163" s="96">
        <v>0.159999999666676</v>
      </c>
      <c r="L163" s="99" t="s">
        <v>170</v>
      </c>
      <c r="M163" s="100">
        <v>3.85E-2</v>
      </c>
      <c r="N163" s="100">
        <v>3.5000000011904432E-2</v>
      </c>
      <c r="O163" s="96">
        <v>827.60939599999995</v>
      </c>
      <c r="P163" s="98">
        <v>101.5</v>
      </c>
      <c r="Q163" s="86"/>
      <c r="R163" s="96">
        <v>0.84002350800000003</v>
      </c>
      <c r="S163" s="97">
        <v>2.0690234899999998E-5</v>
      </c>
      <c r="T163" s="97">
        <v>1.013965681214659E-4</v>
      </c>
      <c r="U163" s="97">
        <f>R163/'סכום נכסי הקרן'!$C$42</f>
        <v>3.2844649079972624E-5</v>
      </c>
    </row>
    <row r="164" spans="2:21" s="141" customFormat="1">
      <c r="B164" s="89" t="s">
        <v>683</v>
      </c>
      <c r="C164" s="86" t="s">
        <v>684</v>
      </c>
      <c r="D164" s="99" t="s">
        <v>128</v>
      </c>
      <c r="E164" s="99" t="s">
        <v>315</v>
      </c>
      <c r="F164" s="86" t="s">
        <v>685</v>
      </c>
      <c r="G164" s="99" t="s">
        <v>564</v>
      </c>
      <c r="H164" s="86" t="s">
        <v>686</v>
      </c>
      <c r="I164" s="86" t="s">
        <v>367</v>
      </c>
      <c r="J164" s="86"/>
      <c r="K164" s="96">
        <v>0.24999999996093727</v>
      </c>
      <c r="L164" s="99" t="s">
        <v>170</v>
      </c>
      <c r="M164" s="100">
        <v>4.9000000000000002E-2</v>
      </c>
      <c r="N164" s="100">
        <v>0</v>
      </c>
      <c r="O164" s="96">
        <v>15916.364967</v>
      </c>
      <c r="P164" s="98">
        <v>40.21</v>
      </c>
      <c r="Q164" s="86"/>
      <c r="R164" s="96">
        <v>6.3999700570000018</v>
      </c>
      <c r="S164" s="97">
        <v>2.0880289331991196E-5</v>
      </c>
      <c r="T164" s="97">
        <v>7.7252004697461719E-4</v>
      </c>
      <c r="U164" s="97">
        <f>R164/'סכום נכסי הקרן'!$C$42</f>
        <v>2.5023677152199108E-4</v>
      </c>
    </row>
    <row r="165" spans="2:21" s="141" customFormat="1">
      <c r="B165" s="85"/>
      <c r="C165" s="86"/>
      <c r="D165" s="86"/>
      <c r="E165" s="86"/>
      <c r="F165" s="86"/>
      <c r="G165" s="86"/>
      <c r="H165" s="86"/>
      <c r="I165" s="86"/>
      <c r="J165" s="86"/>
      <c r="K165" s="86"/>
      <c r="L165" s="86"/>
      <c r="M165" s="86"/>
      <c r="N165" s="86"/>
      <c r="O165" s="96"/>
      <c r="P165" s="98"/>
      <c r="Q165" s="86"/>
      <c r="R165" s="86"/>
      <c r="S165" s="86"/>
      <c r="T165" s="97"/>
      <c r="U165" s="86"/>
    </row>
    <row r="166" spans="2:21" s="141" customFormat="1">
      <c r="B166" s="104" t="s">
        <v>46</v>
      </c>
      <c r="C166" s="84"/>
      <c r="D166" s="84"/>
      <c r="E166" s="84"/>
      <c r="F166" s="84"/>
      <c r="G166" s="84"/>
      <c r="H166" s="84"/>
      <c r="I166" s="84"/>
      <c r="J166" s="84"/>
      <c r="K166" s="93">
        <v>3.9704950596978961</v>
      </c>
      <c r="L166" s="84"/>
      <c r="M166" s="84"/>
      <c r="N166" s="106">
        <v>2.8096900633285387E-2</v>
      </c>
      <c r="O166" s="93"/>
      <c r="P166" s="95"/>
      <c r="Q166" s="93">
        <f>SUM(Q167:Q251)</f>
        <v>2.7181515455383001</v>
      </c>
      <c r="R166" s="93">
        <v>1702.2996987870004</v>
      </c>
      <c r="S166" s="84"/>
      <c r="T166" s="94">
        <v>0.20547918686485972</v>
      </c>
      <c r="U166" s="94">
        <f>R166/'סכום נכסי הקרן'!$C$42</f>
        <v>6.6559370902274942E-2</v>
      </c>
    </row>
    <row r="167" spans="2:21" s="141" customFormat="1">
      <c r="B167" s="89" t="s">
        <v>687</v>
      </c>
      <c r="C167" s="86" t="s">
        <v>688</v>
      </c>
      <c r="D167" s="99" t="s">
        <v>128</v>
      </c>
      <c r="E167" s="99" t="s">
        <v>315</v>
      </c>
      <c r="F167" s="86" t="s">
        <v>323</v>
      </c>
      <c r="G167" s="99" t="s">
        <v>317</v>
      </c>
      <c r="H167" s="86" t="s">
        <v>318</v>
      </c>
      <c r="I167" s="86" t="s">
        <v>168</v>
      </c>
      <c r="J167" s="86"/>
      <c r="K167" s="96">
        <v>5.8699999999549544</v>
      </c>
      <c r="L167" s="99" t="s">
        <v>170</v>
      </c>
      <c r="M167" s="100">
        <v>2.98E-2</v>
      </c>
      <c r="N167" s="100">
        <v>2.5199999999806134E-2</v>
      </c>
      <c r="O167" s="96">
        <v>33613.501058000002</v>
      </c>
      <c r="P167" s="98">
        <v>104.35</v>
      </c>
      <c r="Q167" s="86"/>
      <c r="R167" s="96">
        <v>35.075687234</v>
      </c>
      <c r="S167" s="97">
        <v>1.3222672439559091E-5</v>
      </c>
      <c r="T167" s="97">
        <v>4.2338747382168656E-3</v>
      </c>
      <c r="U167" s="97">
        <f>R167/'סכום נכסי הקרן'!$C$42</f>
        <v>1.3714480933783647E-3</v>
      </c>
    </row>
    <row r="168" spans="2:21" s="141" customFormat="1">
      <c r="B168" s="89" t="s">
        <v>689</v>
      </c>
      <c r="C168" s="86" t="s">
        <v>690</v>
      </c>
      <c r="D168" s="99" t="s">
        <v>128</v>
      </c>
      <c r="E168" s="99" t="s">
        <v>315</v>
      </c>
      <c r="F168" s="86" t="s">
        <v>323</v>
      </c>
      <c r="G168" s="99" t="s">
        <v>317</v>
      </c>
      <c r="H168" s="86" t="s">
        <v>318</v>
      </c>
      <c r="I168" s="86" t="s">
        <v>168</v>
      </c>
      <c r="J168" s="86"/>
      <c r="K168" s="96">
        <v>3.2899999999814793</v>
      </c>
      <c r="L168" s="99" t="s">
        <v>170</v>
      </c>
      <c r="M168" s="100">
        <v>2.4700000000000003E-2</v>
      </c>
      <c r="N168" s="100">
        <v>1.7500000000094496E-2</v>
      </c>
      <c r="O168" s="96">
        <v>25495.187204999998</v>
      </c>
      <c r="P168" s="98">
        <v>103.77</v>
      </c>
      <c r="Q168" s="86"/>
      <c r="R168" s="96">
        <v>26.456356181</v>
      </c>
      <c r="S168" s="97">
        <v>7.6533854477175086E-6</v>
      </c>
      <c r="T168" s="97">
        <v>3.1934626783712964E-3</v>
      </c>
      <c r="U168" s="97">
        <f>R168/'סכום נכסי הקרן'!$C$42</f>
        <v>1.0344350204776764E-3</v>
      </c>
    </row>
    <row r="169" spans="2:21" s="141" customFormat="1">
      <c r="B169" s="89" t="s">
        <v>691</v>
      </c>
      <c r="C169" s="86" t="s">
        <v>692</v>
      </c>
      <c r="D169" s="99" t="s">
        <v>128</v>
      </c>
      <c r="E169" s="99" t="s">
        <v>315</v>
      </c>
      <c r="F169" s="86" t="s">
        <v>693</v>
      </c>
      <c r="G169" s="99" t="s">
        <v>366</v>
      </c>
      <c r="H169" s="86" t="s">
        <v>318</v>
      </c>
      <c r="I169" s="86" t="s">
        <v>168</v>
      </c>
      <c r="J169" s="86"/>
      <c r="K169" s="96">
        <v>4.4899999999558453</v>
      </c>
      <c r="L169" s="99" t="s">
        <v>170</v>
      </c>
      <c r="M169" s="100">
        <v>1.44E-2</v>
      </c>
      <c r="N169" s="100">
        <v>2.08999999999189E-2</v>
      </c>
      <c r="O169" s="96">
        <v>34141.545075000002</v>
      </c>
      <c r="P169" s="98">
        <v>97.51</v>
      </c>
      <c r="Q169" s="86"/>
      <c r="R169" s="96">
        <v>33.291420602999999</v>
      </c>
      <c r="S169" s="97">
        <v>3.5938468499999999E-5</v>
      </c>
      <c r="T169" s="97">
        <v>4.0185015834490944E-3</v>
      </c>
      <c r="U169" s="97">
        <f>R169/'סכום נכסי הקרן'!$C$42</f>
        <v>1.3016838417804202E-3</v>
      </c>
    </row>
    <row r="170" spans="2:21" s="141" customFormat="1">
      <c r="B170" s="89" t="s">
        <v>694</v>
      </c>
      <c r="C170" s="86" t="s">
        <v>695</v>
      </c>
      <c r="D170" s="99" t="s">
        <v>128</v>
      </c>
      <c r="E170" s="99" t="s">
        <v>315</v>
      </c>
      <c r="F170" s="86" t="s">
        <v>340</v>
      </c>
      <c r="G170" s="99" t="s">
        <v>317</v>
      </c>
      <c r="H170" s="86" t="s">
        <v>318</v>
      </c>
      <c r="I170" s="86" t="s">
        <v>168</v>
      </c>
      <c r="J170" s="86"/>
      <c r="K170" s="96">
        <v>0.40999999996500941</v>
      </c>
      <c r="L170" s="99" t="s">
        <v>170</v>
      </c>
      <c r="M170" s="100">
        <v>5.9000000000000004E-2</v>
      </c>
      <c r="N170" s="100">
        <v>4.7999999997455226E-3</v>
      </c>
      <c r="O170" s="96">
        <v>12238.247194000001</v>
      </c>
      <c r="P170" s="98">
        <v>102.75</v>
      </c>
      <c r="Q170" s="86"/>
      <c r="R170" s="96">
        <v>12.574798584</v>
      </c>
      <c r="S170" s="97">
        <v>2.2687462129081996E-5</v>
      </c>
      <c r="T170" s="97">
        <v>1.5178639753451626E-3</v>
      </c>
      <c r="U170" s="97">
        <f>R170/'סכום נכסי הקרן'!$C$42</f>
        <v>4.9167058160807641E-4</v>
      </c>
    </row>
    <row r="171" spans="2:21" s="141" customFormat="1">
      <c r="B171" s="89" t="s">
        <v>696</v>
      </c>
      <c r="C171" s="86" t="s">
        <v>697</v>
      </c>
      <c r="D171" s="99" t="s">
        <v>128</v>
      </c>
      <c r="E171" s="99" t="s">
        <v>315</v>
      </c>
      <c r="F171" s="86" t="s">
        <v>698</v>
      </c>
      <c r="G171" s="99" t="s">
        <v>699</v>
      </c>
      <c r="H171" s="86" t="s">
        <v>352</v>
      </c>
      <c r="I171" s="86" t="s">
        <v>168</v>
      </c>
      <c r="J171" s="86"/>
      <c r="K171" s="96">
        <v>0.99000000005330124</v>
      </c>
      <c r="L171" s="99" t="s">
        <v>170</v>
      </c>
      <c r="M171" s="100">
        <v>4.8399999999999999E-2</v>
      </c>
      <c r="N171" s="100">
        <v>9.3000000001776714E-3</v>
      </c>
      <c r="O171" s="96">
        <v>5417.6603989999994</v>
      </c>
      <c r="P171" s="98">
        <v>103.89</v>
      </c>
      <c r="Q171" s="86"/>
      <c r="R171" s="96">
        <v>5.628407629999999</v>
      </c>
      <c r="S171" s="97">
        <v>1.2899191426190474E-5</v>
      </c>
      <c r="T171" s="97">
        <v>6.7938719837668329E-4</v>
      </c>
      <c r="U171" s="97">
        <f>R171/'סכום נכסי הקרן'!$C$42</f>
        <v>2.2006892869763634E-4</v>
      </c>
    </row>
    <row r="172" spans="2:21" s="141" customFormat="1">
      <c r="B172" s="89" t="s">
        <v>700</v>
      </c>
      <c r="C172" s="86" t="s">
        <v>701</v>
      </c>
      <c r="D172" s="99" t="s">
        <v>128</v>
      </c>
      <c r="E172" s="99" t="s">
        <v>315</v>
      </c>
      <c r="F172" s="86" t="s">
        <v>351</v>
      </c>
      <c r="G172" s="99" t="s">
        <v>317</v>
      </c>
      <c r="H172" s="86" t="s">
        <v>352</v>
      </c>
      <c r="I172" s="86" t="s">
        <v>168</v>
      </c>
      <c r="J172" s="86"/>
      <c r="K172" s="96">
        <v>1.0099999999819358</v>
      </c>
      <c r="L172" s="99" t="s">
        <v>170</v>
      </c>
      <c r="M172" s="100">
        <v>1.95E-2</v>
      </c>
      <c r="N172" s="100">
        <v>1.2700000000203222E-2</v>
      </c>
      <c r="O172" s="96">
        <v>17269.108629999999</v>
      </c>
      <c r="P172" s="98">
        <v>102.58</v>
      </c>
      <c r="Q172" s="86"/>
      <c r="R172" s="96">
        <v>17.714651632000002</v>
      </c>
      <c r="S172" s="97">
        <v>2.5210377562043795E-5</v>
      </c>
      <c r="T172" s="97">
        <v>2.1382793027169967E-3</v>
      </c>
      <c r="U172" s="97">
        <f>R172/'סכום נכסי הקרן'!$C$42</f>
        <v>6.9263718322869173E-4</v>
      </c>
    </row>
    <row r="173" spans="2:21" s="141" customFormat="1">
      <c r="B173" s="89" t="s">
        <v>702</v>
      </c>
      <c r="C173" s="86" t="s">
        <v>703</v>
      </c>
      <c r="D173" s="99" t="s">
        <v>128</v>
      </c>
      <c r="E173" s="99" t="s">
        <v>315</v>
      </c>
      <c r="F173" s="86" t="s">
        <v>417</v>
      </c>
      <c r="G173" s="99" t="s">
        <v>317</v>
      </c>
      <c r="H173" s="86" t="s">
        <v>352</v>
      </c>
      <c r="I173" s="86" t="s">
        <v>168</v>
      </c>
      <c r="J173" s="86"/>
      <c r="K173" s="96">
        <v>3.3300000000956378</v>
      </c>
      <c r="L173" s="99" t="s">
        <v>170</v>
      </c>
      <c r="M173" s="100">
        <v>1.8700000000000001E-2</v>
      </c>
      <c r="N173" s="100">
        <v>1.8700000000607505E-2</v>
      </c>
      <c r="O173" s="96">
        <v>16616.968991999998</v>
      </c>
      <c r="P173" s="98">
        <v>100.05</v>
      </c>
      <c r="Q173" s="86"/>
      <c r="R173" s="96">
        <v>16.625277977000003</v>
      </c>
      <c r="S173" s="97">
        <v>2.2923119039867567E-5</v>
      </c>
      <c r="T173" s="97">
        <v>2.0067844707664867E-3</v>
      </c>
      <c r="U173" s="97">
        <f>R173/'סכום נכסי הקרן'!$C$42</f>
        <v>6.5004302357162392E-4</v>
      </c>
    </row>
    <row r="174" spans="2:21" s="141" customFormat="1">
      <c r="B174" s="89" t="s">
        <v>704</v>
      </c>
      <c r="C174" s="86" t="s">
        <v>705</v>
      </c>
      <c r="D174" s="99" t="s">
        <v>128</v>
      </c>
      <c r="E174" s="99" t="s">
        <v>315</v>
      </c>
      <c r="F174" s="86" t="s">
        <v>417</v>
      </c>
      <c r="G174" s="99" t="s">
        <v>317</v>
      </c>
      <c r="H174" s="86" t="s">
        <v>352</v>
      </c>
      <c r="I174" s="86" t="s">
        <v>168</v>
      </c>
      <c r="J174" s="86"/>
      <c r="K174" s="96">
        <v>5.8599999999935992</v>
      </c>
      <c r="L174" s="99" t="s">
        <v>170</v>
      </c>
      <c r="M174" s="100">
        <v>2.6800000000000001E-2</v>
      </c>
      <c r="N174" s="100">
        <v>2.6200000000112023E-2</v>
      </c>
      <c r="O174" s="96">
        <v>24896.061839999998</v>
      </c>
      <c r="P174" s="98">
        <v>100.4</v>
      </c>
      <c r="Q174" s="86"/>
      <c r="R174" s="96">
        <v>24.995645406000001</v>
      </c>
      <c r="S174" s="97">
        <v>3.2394560288135991E-5</v>
      </c>
      <c r="T174" s="97">
        <v>3.0171449227460018E-3</v>
      </c>
      <c r="U174" s="97">
        <f>R174/'סכום נכסי הקרן'!$C$42</f>
        <v>9.7732169882024274E-4</v>
      </c>
    </row>
    <row r="175" spans="2:21" s="141" customFormat="1">
      <c r="B175" s="89" t="s">
        <v>706</v>
      </c>
      <c r="C175" s="86" t="s">
        <v>707</v>
      </c>
      <c r="D175" s="99" t="s">
        <v>128</v>
      </c>
      <c r="E175" s="99" t="s">
        <v>315</v>
      </c>
      <c r="F175" s="86" t="s">
        <v>708</v>
      </c>
      <c r="G175" s="99" t="s">
        <v>317</v>
      </c>
      <c r="H175" s="86" t="s">
        <v>352</v>
      </c>
      <c r="I175" s="86" t="s">
        <v>367</v>
      </c>
      <c r="J175" s="86"/>
      <c r="K175" s="96">
        <v>3.1299999999544452</v>
      </c>
      <c r="L175" s="99" t="s">
        <v>170</v>
      </c>
      <c r="M175" s="100">
        <v>2.07E-2</v>
      </c>
      <c r="N175" s="100">
        <v>1.6700000000261696E-2</v>
      </c>
      <c r="O175" s="96">
        <v>10035.313287000001</v>
      </c>
      <c r="P175" s="98">
        <v>102.81</v>
      </c>
      <c r="Q175" s="86"/>
      <c r="R175" s="96">
        <v>10.317305619000001</v>
      </c>
      <c r="S175" s="97">
        <v>3.9592813495460878E-5</v>
      </c>
      <c r="T175" s="97">
        <v>1.245369173676645E-3</v>
      </c>
      <c r="U175" s="97">
        <f>R175/'סכום נכסי הקרן'!$C$42</f>
        <v>4.0340333250160035E-4</v>
      </c>
    </row>
    <row r="176" spans="2:21" s="141" customFormat="1">
      <c r="B176" s="89" t="s">
        <v>709</v>
      </c>
      <c r="C176" s="86" t="s">
        <v>710</v>
      </c>
      <c r="D176" s="99" t="s">
        <v>128</v>
      </c>
      <c r="E176" s="99" t="s">
        <v>315</v>
      </c>
      <c r="F176" s="86" t="s">
        <v>359</v>
      </c>
      <c r="G176" s="99" t="s">
        <v>360</v>
      </c>
      <c r="H176" s="86" t="s">
        <v>352</v>
      </c>
      <c r="I176" s="86" t="s">
        <v>168</v>
      </c>
      <c r="J176" s="86"/>
      <c r="K176" s="96">
        <v>4.3399999999524077</v>
      </c>
      <c r="L176" s="99" t="s">
        <v>170</v>
      </c>
      <c r="M176" s="100">
        <v>1.6299999999999999E-2</v>
      </c>
      <c r="N176" s="100">
        <v>1.9799999999728039E-2</v>
      </c>
      <c r="O176" s="96">
        <v>41796.115641999997</v>
      </c>
      <c r="P176" s="98">
        <v>98.53</v>
      </c>
      <c r="Q176" s="86"/>
      <c r="R176" s="96">
        <v>41.181712743999995</v>
      </c>
      <c r="S176" s="97">
        <v>7.6682381855042143E-5</v>
      </c>
      <c r="T176" s="97">
        <v>4.9709136730559638E-3</v>
      </c>
      <c r="U176" s="97">
        <f>R176/'סכום נכסי הקרן'!$C$42</f>
        <v>1.6101917276211705E-3</v>
      </c>
    </row>
    <row r="177" spans="2:21" s="141" customFormat="1">
      <c r="B177" s="89" t="s">
        <v>711</v>
      </c>
      <c r="C177" s="86" t="s">
        <v>712</v>
      </c>
      <c r="D177" s="99" t="s">
        <v>128</v>
      </c>
      <c r="E177" s="99" t="s">
        <v>315</v>
      </c>
      <c r="F177" s="86" t="s">
        <v>340</v>
      </c>
      <c r="G177" s="99" t="s">
        <v>317</v>
      </c>
      <c r="H177" s="86" t="s">
        <v>352</v>
      </c>
      <c r="I177" s="86" t="s">
        <v>168</v>
      </c>
      <c r="J177" s="86"/>
      <c r="K177" s="96">
        <v>1.200000000015301</v>
      </c>
      <c r="L177" s="99" t="s">
        <v>170</v>
      </c>
      <c r="M177" s="100">
        <v>6.0999999999999999E-2</v>
      </c>
      <c r="N177" s="100">
        <v>9.000000000178511E-3</v>
      </c>
      <c r="O177" s="96">
        <v>35326.830228999999</v>
      </c>
      <c r="P177" s="98">
        <v>111</v>
      </c>
      <c r="Q177" s="86"/>
      <c r="R177" s="96">
        <v>39.212780637000002</v>
      </c>
      <c r="S177" s="97">
        <v>3.4371113241020565E-5</v>
      </c>
      <c r="T177" s="97">
        <v>4.7332501355327192E-3</v>
      </c>
      <c r="U177" s="97">
        <f>R177/'סכום נכסי הקרן'!$C$42</f>
        <v>1.5332071152849335E-3</v>
      </c>
    </row>
    <row r="178" spans="2:21" s="141" customFormat="1">
      <c r="B178" s="89" t="s">
        <v>713</v>
      </c>
      <c r="C178" s="86" t="s">
        <v>714</v>
      </c>
      <c r="D178" s="99" t="s">
        <v>128</v>
      </c>
      <c r="E178" s="99" t="s">
        <v>315</v>
      </c>
      <c r="F178" s="86" t="s">
        <v>388</v>
      </c>
      <c r="G178" s="99" t="s">
        <v>366</v>
      </c>
      <c r="H178" s="86" t="s">
        <v>381</v>
      </c>
      <c r="I178" s="86" t="s">
        <v>168</v>
      </c>
      <c r="J178" s="86"/>
      <c r="K178" s="96">
        <v>4.5899999999864693</v>
      </c>
      <c r="L178" s="99" t="s">
        <v>170</v>
      </c>
      <c r="M178" s="100">
        <v>3.39E-2</v>
      </c>
      <c r="N178" s="100">
        <v>2.7800000000000002E-2</v>
      </c>
      <c r="O178" s="96">
        <v>34835.655685999998</v>
      </c>
      <c r="P178" s="98">
        <v>102.69</v>
      </c>
      <c r="Q178" s="96">
        <v>1.18092873</v>
      </c>
      <c r="R178" s="96">
        <v>36.953663549999995</v>
      </c>
      <c r="S178" s="97">
        <v>3.2100296343694403E-5</v>
      </c>
      <c r="T178" s="97">
        <v>4.460559291258913E-3</v>
      </c>
      <c r="U178" s="97">
        <f>R178/'סכום נכסי הקרן'!$C$42</f>
        <v>1.444876363530442E-3</v>
      </c>
    </row>
    <row r="179" spans="2:21" s="141" customFormat="1">
      <c r="B179" s="89" t="s">
        <v>715</v>
      </c>
      <c r="C179" s="86" t="s">
        <v>716</v>
      </c>
      <c r="D179" s="99" t="s">
        <v>128</v>
      </c>
      <c r="E179" s="99" t="s">
        <v>315</v>
      </c>
      <c r="F179" s="86" t="s">
        <v>397</v>
      </c>
      <c r="G179" s="99" t="s">
        <v>398</v>
      </c>
      <c r="H179" s="86" t="s">
        <v>381</v>
      </c>
      <c r="I179" s="86" t="s">
        <v>168</v>
      </c>
      <c r="J179" s="86"/>
      <c r="K179" s="96">
        <v>2.3600000001592152</v>
      </c>
      <c r="L179" s="99" t="s">
        <v>170</v>
      </c>
      <c r="M179" s="100">
        <v>1.7299999999999999E-2</v>
      </c>
      <c r="N179" s="100">
        <v>1.1500000000770396E-2</v>
      </c>
      <c r="O179" s="96">
        <v>7641.4807220000002</v>
      </c>
      <c r="P179" s="98">
        <v>101.92</v>
      </c>
      <c r="Q179" s="86"/>
      <c r="R179" s="96">
        <v>7.7881970159999998</v>
      </c>
      <c r="S179" s="97">
        <v>1.3017695050418463E-5</v>
      </c>
      <c r="T179" s="97">
        <v>9.400885115184675E-4</v>
      </c>
      <c r="U179" s="97">
        <f>R179/'סכום נכסי הקרן'!$C$42</f>
        <v>3.0451599927868914E-4</v>
      </c>
    </row>
    <row r="180" spans="2:21" s="141" customFormat="1">
      <c r="B180" s="89" t="s">
        <v>717</v>
      </c>
      <c r="C180" s="86" t="s">
        <v>718</v>
      </c>
      <c r="D180" s="99" t="s">
        <v>128</v>
      </c>
      <c r="E180" s="99" t="s">
        <v>315</v>
      </c>
      <c r="F180" s="86" t="s">
        <v>397</v>
      </c>
      <c r="G180" s="99" t="s">
        <v>398</v>
      </c>
      <c r="H180" s="86" t="s">
        <v>381</v>
      </c>
      <c r="I180" s="86" t="s">
        <v>168</v>
      </c>
      <c r="J180" s="86"/>
      <c r="K180" s="96">
        <v>5.2000000000611264</v>
      </c>
      <c r="L180" s="99" t="s">
        <v>170</v>
      </c>
      <c r="M180" s="100">
        <v>3.6499999999999998E-2</v>
      </c>
      <c r="N180" s="100">
        <v>3.1100000000323466E-2</v>
      </c>
      <c r="O180" s="96">
        <v>38044.945165999998</v>
      </c>
      <c r="P180" s="98">
        <v>103.2</v>
      </c>
      <c r="Q180" s="86"/>
      <c r="R180" s="96">
        <v>39.262382143000004</v>
      </c>
      <c r="S180" s="97">
        <v>1.7736835778435854E-5</v>
      </c>
      <c r="T180" s="97">
        <v>4.7392373756922606E-3</v>
      </c>
      <c r="U180" s="97">
        <f>R180/'סכום נכסי הקרן'!$C$42</f>
        <v>1.5351465182217479E-3</v>
      </c>
    </row>
    <row r="181" spans="2:21" s="141" customFormat="1">
      <c r="B181" s="89" t="s">
        <v>719</v>
      </c>
      <c r="C181" s="86" t="s">
        <v>720</v>
      </c>
      <c r="D181" s="99" t="s">
        <v>128</v>
      </c>
      <c r="E181" s="99" t="s">
        <v>315</v>
      </c>
      <c r="F181" s="86" t="s">
        <v>316</v>
      </c>
      <c r="G181" s="99" t="s">
        <v>317</v>
      </c>
      <c r="H181" s="86" t="s">
        <v>381</v>
      </c>
      <c r="I181" s="86" t="s">
        <v>168</v>
      </c>
      <c r="J181" s="86"/>
      <c r="K181" s="96">
        <v>2.0600000000103962</v>
      </c>
      <c r="L181" s="99" t="s">
        <v>170</v>
      </c>
      <c r="M181" s="100">
        <v>1.66E-2</v>
      </c>
      <c r="N181" s="100">
        <v>9.8000000000406824E-3</v>
      </c>
      <c r="O181" s="96">
        <v>43306.582832000007</v>
      </c>
      <c r="P181" s="98">
        <v>102.17</v>
      </c>
      <c r="Q181" s="86"/>
      <c r="R181" s="96">
        <v>44.246336359000004</v>
      </c>
      <c r="S181" s="97">
        <v>4.5585876665263168E-5</v>
      </c>
      <c r="T181" s="97">
        <v>5.3408346504877071E-3</v>
      </c>
      <c r="U181" s="97">
        <f>R181/'סכום נכסי הקרן'!$C$42</f>
        <v>1.7300175256354713E-3</v>
      </c>
    </row>
    <row r="182" spans="2:21" s="141" customFormat="1">
      <c r="B182" s="89" t="s">
        <v>721</v>
      </c>
      <c r="C182" s="86" t="s">
        <v>722</v>
      </c>
      <c r="D182" s="99" t="s">
        <v>128</v>
      </c>
      <c r="E182" s="99" t="s">
        <v>315</v>
      </c>
      <c r="F182" s="86" t="s">
        <v>414</v>
      </c>
      <c r="G182" s="99" t="s">
        <v>366</v>
      </c>
      <c r="H182" s="86" t="s">
        <v>381</v>
      </c>
      <c r="I182" s="86" t="s">
        <v>367</v>
      </c>
      <c r="J182" s="86"/>
      <c r="K182" s="96">
        <v>5.7700000000000014</v>
      </c>
      <c r="L182" s="99" t="s">
        <v>170</v>
      </c>
      <c r="M182" s="100">
        <v>2.5499999999999998E-2</v>
      </c>
      <c r="N182" s="100">
        <v>3.1900000000000005E-2</v>
      </c>
      <c r="O182" s="96">
        <v>96666.475623000006</v>
      </c>
      <c r="P182" s="98">
        <v>96.5</v>
      </c>
      <c r="Q182" s="86"/>
      <c r="R182" s="96">
        <v>93.283152199999989</v>
      </c>
      <c r="S182" s="97">
        <v>9.2609086332596298E-5</v>
      </c>
      <c r="T182" s="97">
        <v>1.1259912855477339E-2</v>
      </c>
      <c r="U182" s="97">
        <f>R182/'סכום נכסי הקרן'!$C$42</f>
        <v>3.6473412587909094E-3</v>
      </c>
    </row>
    <row r="183" spans="2:21" s="141" customFormat="1">
      <c r="B183" s="89" t="s">
        <v>723</v>
      </c>
      <c r="C183" s="86" t="s">
        <v>724</v>
      </c>
      <c r="D183" s="99" t="s">
        <v>128</v>
      </c>
      <c r="E183" s="99" t="s">
        <v>315</v>
      </c>
      <c r="F183" s="86" t="s">
        <v>725</v>
      </c>
      <c r="G183" s="99" t="s">
        <v>366</v>
      </c>
      <c r="H183" s="86" t="s">
        <v>381</v>
      </c>
      <c r="I183" s="86" t="s">
        <v>367</v>
      </c>
      <c r="J183" s="86"/>
      <c r="K183" s="96">
        <v>4.7099999996148192</v>
      </c>
      <c r="L183" s="99" t="s">
        <v>170</v>
      </c>
      <c r="M183" s="100">
        <v>3.15E-2</v>
      </c>
      <c r="N183" s="100">
        <v>3.8999999997248708E-2</v>
      </c>
      <c r="O183" s="96">
        <v>3744.7478289999999</v>
      </c>
      <c r="P183" s="98">
        <v>97.06</v>
      </c>
      <c r="Q183" s="86"/>
      <c r="R183" s="96">
        <v>3.6346522399999999</v>
      </c>
      <c r="S183" s="97">
        <v>1.5797650193353901E-5</v>
      </c>
      <c r="T183" s="97">
        <v>4.3872732124896512E-4</v>
      </c>
      <c r="U183" s="97">
        <f>R183/'סכום נכסי הקרן'!$C$42</f>
        <v>1.4211373397723581E-4</v>
      </c>
    </row>
    <row r="184" spans="2:21" s="141" customFormat="1">
      <c r="B184" s="89" t="s">
        <v>726</v>
      </c>
      <c r="C184" s="86" t="s">
        <v>727</v>
      </c>
      <c r="D184" s="99" t="s">
        <v>128</v>
      </c>
      <c r="E184" s="99" t="s">
        <v>315</v>
      </c>
      <c r="F184" s="86" t="s">
        <v>417</v>
      </c>
      <c r="G184" s="99" t="s">
        <v>317</v>
      </c>
      <c r="H184" s="86" t="s">
        <v>381</v>
      </c>
      <c r="I184" s="86" t="s">
        <v>168</v>
      </c>
      <c r="J184" s="86"/>
      <c r="K184" s="96">
        <v>1.8800000000051968</v>
      </c>
      <c r="L184" s="99" t="s">
        <v>170</v>
      </c>
      <c r="M184" s="100">
        <v>6.4000000000000001E-2</v>
      </c>
      <c r="N184" s="100">
        <v>1.2600000000428728E-2</v>
      </c>
      <c r="O184" s="96">
        <v>13973.294738000001</v>
      </c>
      <c r="P184" s="98">
        <v>110.17</v>
      </c>
      <c r="Q184" s="86"/>
      <c r="R184" s="96">
        <v>15.394379258999999</v>
      </c>
      <c r="S184" s="97">
        <v>4.2939790108660915E-5</v>
      </c>
      <c r="T184" s="97">
        <v>1.8582065982168624E-3</v>
      </c>
      <c r="U184" s="97">
        <f>R184/'סכום נכסי הקרן'!$C$42</f>
        <v>6.0191527945413633E-4</v>
      </c>
    </row>
    <row r="185" spans="2:21" s="141" customFormat="1">
      <c r="B185" s="89" t="s">
        <v>728</v>
      </c>
      <c r="C185" s="86" t="s">
        <v>729</v>
      </c>
      <c r="D185" s="99" t="s">
        <v>128</v>
      </c>
      <c r="E185" s="99" t="s">
        <v>315</v>
      </c>
      <c r="F185" s="86" t="s">
        <v>422</v>
      </c>
      <c r="G185" s="99" t="s">
        <v>317</v>
      </c>
      <c r="H185" s="86" t="s">
        <v>381</v>
      </c>
      <c r="I185" s="86" t="s">
        <v>367</v>
      </c>
      <c r="J185" s="86"/>
      <c r="K185" s="96">
        <v>1.2399999999579487</v>
      </c>
      <c r="L185" s="99" t="s">
        <v>170</v>
      </c>
      <c r="M185" s="100">
        <v>1.1000000000000001E-2</v>
      </c>
      <c r="N185" s="100">
        <v>8.799999999459341E-3</v>
      </c>
      <c r="O185" s="96">
        <v>6632.0149869999996</v>
      </c>
      <c r="P185" s="98">
        <v>100.4</v>
      </c>
      <c r="Q185" s="86"/>
      <c r="R185" s="96">
        <v>6.6585430470000002</v>
      </c>
      <c r="S185" s="97">
        <v>2.2106716623333331E-5</v>
      </c>
      <c r="T185" s="97">
        <v>8.0373157087271501E-4</v>
      </c>
      <c r="U185" s="97">
        <f>R185/'סכום נכסי הקרן'!$C$42</f>
        <v>2.6034689229507448E-4</v>
      </c>
    </row>
    <row r="186" spans="2:21" s="141" customFormat="1">
      <c r="B186" s="89" t="s">
        <v>730</v>
      </c>
      <c r="C186" s="86" t="s">
        <v>731</v>
      </c>
      <c r="D186" s="99" t="s">
        <v>128</v>
      </c>
      <c r="E186" s="99" t="s">
        <v>315</v>
      </c>
      <c r="F186" s="86" t="s">
        <v>436</v>
      </c>
      <c r="G186" s="99" t="s">
        <v>437</v>
      </c>
      <c r="H186" s="86" t="s">
        <v>381</v>
      </c>
      <c r="I186" s="86" t="s">
        <v>168</v>
      </c>
      <c r="J186" s="86"/>
      <c r="K186" s="96">
        <v>3.4000000000138164</v>
      </c>
      <c r="L186" s="99" t="s">
        <v>170</v>
      </c>
      <c r="M186" s="100">
        <v>4.8000000000000001E-2</v>
      </c>
      <c r="N186" s="100">
        <v>1.9399999999979274E-2</v>
      </c>
      <c r="O186" s="96">
        <v>52096.774125999997</v>
      </c>
      <c r="P186" s="98">
        <v>111.14</v>
      </c>
      <c r="Q186" s="86"/>
      <c r="R186" s="96">
        <v>57.900356498000001</v>
      </c>
      <c r="S186" s="97">
        <v>2.5338254839749126E-5</v>
      </c>
      <c r="T186" s="97">
        <v>6.988968030054961E-3</v>
      </c>
      <c r="U186" s="97">
        <f>R186/'סכום נכסי הקרן'!$C$42</f>
        <v>2.2638853230546999E-3</v>
      </c>
    </row>
    <row r="187" spans="2:21" s="141" customFormat="1">
      <c r="B187" s="89" t="s">
        <v>732</v>
      </c>
      <c r="C187" s="86" t="s">
        <v>733</v>
      </c>
      <c r="D187" s="99" t="s">
        <v>128</v>
      </c>
      <c r="E187" s="99" t="s">
        <v>315</v>
      </c>
      <c r="F187" s="86" t="s">
        <v>436</v>
      </c>
      <c r="G187" s="99" t="s">
        <v>437</v>
      </c>
      <c r="H187" s="86" t="s">
        <v>381</v>
      </c>
      <c r="I187" s="86" t="s">
        <v>168</v>
      </c>
      <c r="J187" s="86"/>
      <c r="K187" s="96">
        <v>2.0600000002663594</v>
      </c>
      <c r="L187" s="99" t="s">
        <v>170</v>
      </c>
      <c r="M187" s="100">
        <v>4.4999999999999998E-2</v>
      </c>
      <c r="N187" s="100">
        <v>1.5300000001331799E-2</v>
      </c>
      <c r="O187" s="96">
        <v>1671.377567</v>
      </c>
      <c r="P187" s="98">
        <v>107.82</v>
      </c>
      <c r="Q187" s="86"/>
      <c r="R187" s="96">
        <v>1.8020792919999999</v>
      </c>
      <c r="S187" s="97">
        <v>2.7832727740513033E-6</v>
      </c>
      <c r="T187" s="97">
        <v>2.175232644698332E-4</v>
      </c>
      <c r="U187" s="97">
        <f>R187/'סכום נכסי הקרן'!$C$42</f>
        <v>7.0460720915950254E-5</v>
      </c>
    </row>
    <row r="188" spans="2:21" s="141" customFormat="1">
      <c r="B188" s="89" t="s">
        <v>734</v>
      </c>
      <c r="C188" s="86" t="s">
        <v>735</v>
      </c>
      <c r="D188" s="99" t="s">
        <v>128</v>
      </c>
      <c r="E188" s="99" t="s">
        <v>315</v>
      </c>
      <c r="F188" s="86" t="s">
        <v>736</v>
      </c>
      <c r="G188" s="99" t="s">
        <v>481</v>
      </c>
      <c r="H188" s="86" t="s">
        <v>381</v>
      </c>
      <c r="I188" s="86" t="s">
        <v>367</v>
      </c>
      <c r="J188" s="86"/>
      <c r="K188" s="96">
        <v>3.5700000000600669</v>
      </c>
      <c r="L188" s="99" t="s">
        <v>170</v>
      </c>
      <c r="M188" s="100">
        <v>2.4500000000000001E-2</v>
      </c>
      <c r="N188" s="100">
        <v>2.0800000000686481E-2</v>
      </c>
      <c r="O188" s="96">
        <v>5714.2564899999998</v>
      </c>
      <c r="P188" s="98">
        <v>101.97</v>
      </c>
      <c r="Q188" s="86"/>
      <c r="R188" s="96">
        <v>5.8268273450000008</v>
      </c>
      <c r="S188" s="97">
        <v>3.6427582806238689E-6</v>
      </c>
      <c r="T188" s="97">
        <v>7.0333781161194947E-4</v>
      </c>
      <c r="U188" s="97">
        <f>R188/'סכום נכסי הקרן'!$C$42</f>
        <v>2.2782707575859124E-4</v>
      </c>
    </row>
    <row r="189" spans="2:21" s="141" customFormat="1">
      <c r="B189" s="89" t="s">
        <v>737</v>
      </c>
      <c r="C189" s="86" t="s">
        <v>738</v>
      </c>
      <c r="D189" s="99" t="s">
        <v>128</v>
      </c>
      <c r="E189" s="99" t="s">
        <v>315</v>
      </c>
      <c r="F189" s="86" t="s">
        <v>417</v>
      </c>
      <c r="G189" s="99" t="s">
        <v>317</v>
      </c>
      <c r="H189" s="86" t="s">
        <v>381</v>
      </c>
      <c r="I189" s="86" t="s">
        <v>168</v>
      </c>
      <c r="J189" s="86"/>
      <c r="K189" s="96">
        <v>0.18000000003009703</v>
      </c>
      <c r="L189" s="99" t="s">
        <v>170</v>
      </c>
      <c r="M189" s="100">
        <v>6.0999999999999999E-2</v>
      </c>
      <c r="N189" s="100">
        <v>4.8000000008025876E-3</v>
      </c>
      <c r="O189" s="96">
        <v>5641.593312</v>
      </c>
      <c r="P189" s="98">
        <v>106.01</v>
      </c>
      <c r="Q189" s="86"/>
      <c r="R189" s="96">
        <v>5.9806531990000007</v>
      </c>
      <c r="S189" s="97">
        <v>3.7610622080000001E-5</v>
      </c>
      <c r="T189" s="97">
        <v>7.2190564160171881E-4</v>
      </c>
      <c r="U189" s="97">
        <f>R189/'סכום נכסי הקרן'!$C$42</f>
        <v>2.3384161719218301E-4</v>
      </c>
    </row>
    <row r="190" spans="2:21" s="141" customFormat="1">
      <c r="B190" s="89" t="s">
        <v>739</v>
      </c>
      <c r="C190" s="86" t="s">
        <v>740</v>
      </c>
      <c r="D190" s="99" t="s">
        <v>128</v>
      </c>
      <c r="E190" s="99" t="s">
        <v>315</v>
      </c>
      <c r="F190" s="86" t="s">
        <v>316</v>
      </c>
      <c r="G190" s="99" t="s">
        <v>317</v>
      </c>
      <c r="H190" s="86" t="s">
        <v>381</v>
      </c>
      <c r="I190" s="86" t="s">
        <v>367</v>
      </c>
      <c r="J190" s="86"/>
      <c r="K190" s="96">
        <v>2</v>
      </c>
      <c r="L190" s="99" t="s">
        <v>170</v>
      </c>
      <c r="M190" s="100">
        <v>3.2500000000000001E-2</v>
      </c>
      <c r="N190" s="100">
        <v>2.3299999999779709E-2</v>
      </c>
      <c r="O190" s="96">
        <f>30744.3318/50000</f>
        <v>0.61488663600000004</v>
      </c>
      <c r="P190" s="98">
        <v>5093968</v>
      </c>
      <c r="Q190" s="86"/>
      <c r="R190" s="96">
        <v>31.322127793</v>
      </c>
      <c r="S190" s="97">
        <f>166.050941398866%/50000</f>
        <v>3.3210188279773203E-5</v>
      </c>
      <c r="T190" s="97">
        <v>3.7807945066130042E-3</v>
      </c>
      <c r="U190" s="97">
        <f>R190/'סכום נכסי הקרן'!$C$42</f>
        <v>1.2246851260728554E-3</v>
      </c>
    </row>
    <row r="191" spans="2:21" s="141" customFormat="1">
      <c r="B191" s="89" t="s">
        <v>741</v>
      </c>
      <c r="C191" s="86" t="s">
        <v>742</v>
      </c>
      <c r="D191" s="99" t="s">
        <v>128</v>
      </c>
      <c r="E191" s="99" t="s">
        <v>315</v>
      </c>
      <c r="F191" s="86" t="s">
        <v>316</v>
      </c>
      <c r="G191" s="99" t="s">
        <v>317</v>
      </c>
      <c r="H191" s="86" t="s">
        <v>381</v>
      </c>
      <c r="I191" s="86" t="s">
        <v>168</v>
      </c>
      <c r="J191" s="86"/>
      <c r="K191" s="96">
        <v>1.5800000001728323</v>
      </c>
      <c r="L191" s="99" t="s">
        <v>170</v>
      </c>
      <c r="M191" s="100">
        <v>2.2700000000000001E-2</v>
      </c>
      <c r="N191" s="100">
        <v>9.5000000012345157E-3</v>
      </c>
      <c r="O191" s="96">
        <v>3152.4973970000005</v>
      </c>
      <c r="P191" s="98">
        <v>102.78</v>
      </c>
      <c r="Q191" s="86"/>
      <c r="R191" s="96">
        <v>3.2401366679999999</v>
      </c>
      <c r="S191" s="97">
        <v>3.15250054950055E-6</v>
      </c>
      <c r="T191" s="97">
        <v>3.9110660029257363E-4</v>
      </c>
      <c r="U191" s="97">
        <f>R191/'סכום נכסי הקרן'!$C$42</f>
        <v>1.2668830195596353E-4</v>
      </c>
    </row>
    <row r="192" spans="2:21" s="141" customFormat="1">
      <c r="B192" s="89" t="s">
        <v>743</v>
      </c>
      <c r="C192" s="86" t="s">
        <v>744</v>
      </c>
      <c r="D192" s="99" t="s">
        <v>128</v>
      </c>
      <c r="E192" s="99" t="s">
        <v>315</v>
      </c>
      <c r="F192" s="86" t="s">
        <v>745</v>
      </c>
      <c r="G192" s="99" t="s">
        <v>366</v>
      </c>
      <c r="H192" s="86" t="s">
        <v>381</v>
      </c>
      <c r="I192" s="86" t="s">
        <v>367</v>
      </c>
      <c r="J192" s="86"/>
      <c r="K192" s="96">
        <v>4.1900000001355631</v>
      </c>
      <c r="L192" s="99" t="s">
        <v>170</v>
      </c>
      <c r="M192" s="100">
        <v>3.3799999999999997E-2</v>
      </c>
      <c r="N192" s="100">
        <v>3.8500000001054378E-2</v>
      </c>
      <c r="O192" s="96">
        <v>16896.536216</v>
      </c>
      <c r="P192" s="98">
        <v>98.23</v>
      </c>
      <c r="Q192" s="86"/>
      <c r="R192" s="96">
        <v>16.597467524999999</v>
      </c>
      <c r="S192" s="97">
        <v>2.6670501612396592E-5</v>
      </c>
      <c r="T192" s="97">
        <v>2.0034275594850146E-3</v>
      </c>
      <c r="U192" s="97">
        <f>R192/'סכום נכסי הקרן'!$C$42</f>
        <v>6.4895564383998957E-4</v>
      </c>
    </row>
    <row r="193" spans="2:21" s="141" customFormat="1">
      <c r="B193" s="89" t="s">
        <v>746</v>
      </c>
      <c r="C193" s="86" t="s">
        <v>747</v>
      </c>
      <c r="D193" s="99" t="s">
        <v>128</v>
      </c>
      <c r="E193" s="99" t="s">
        <v>315</v>
      </c>
      <c r="F193" s="86" t="s">
        <v>477</v>
      </c>
      <c r="G193" s="99" t="s">
        <v>159</v>
      </c>
      <c r="H193" s="86" t="s">
        <v>381</v>
      </c>
      <c r="I193" s="86" t="s">
        <v>367</v>
      </c>
      <c r="J193" s="86"/>
      <c r="K193" s="96">
        <v>5.1000000000622245</v>
      </c>
      <c r="L193" s="99" t="s">
        <v>170</v>
      </c>
      <c r="M193" s="100">
        <v>5.0900000000000001E-2</v>
      </c>
      <c r="N193" s="100">
        <v>2.9300000000497789E-2</v>
      </c>
      <c r="O193" s="96">
        <v>22917.572912</v>
      </c>
      <c r="P193" s="98">
        <v>112.2</v>
      </c>
      <c r="Q193" s="86"/>
      <c r="R193" s="96">
        <v>25.713516304000002</v>
      </c>
      <c r="S193" s="97">
        <v>2.0179705228254633E-5</v>
      </c>
      <c r="T193" s="97">
        <v>3.1037968375058384E-3</v>
      </c>
      <c r="U193" s="97">
        <f>R193/'סכום נכסי הקרן'!$C$42</f>
        <v>1.0053902201235E-3</v>
      </c>
    </row>
    <row r="194" spans="2:21" s="141" customFormat="1">
      <c r="B194" s="89" t="s">
        <v>748</v>
      </c>
      <c r="C194" s="86" t="s">
        <v>749</v>
      </c>
      <c r="D194" s="99" t="s">
        <v>128</v>
      </c>
      <c r="E194" s="99" t="s">
        <v>315</v>
      </c>
      <c r="F194" s="86" t="s">
        <v>750</v>
      </c>
      <c r="G194" s="99" t="s">
        <v>751</v>
      </c>
      <c r="H194" s="86" t="s">
        <v>381</v>
      </c>
      <c r="I194" s="86" t="s">
        <v>168</v>
      </c>
      <c r="J194" s="86"/>
      <c r="K194" s="96">
        <v>5.7199999999762134</v>
      </c>
      <c r="L194" s="99" t="s">
        <v>170</v>
      </c>
      <c r="M194" s="100">
        <v>2.6099999999999998E-2</v>
      </c>
      <c r="N194" s="100">
        <v>2.5999999999860076E-2</v>
      </c>
      <c r="O194" s="96">
        <v>28542.699349999999</v>
      </c>
      <c r="P194" s="98">
        <v>100.16</v>
      </c>
      <c r="Q194" s="86"/>
      <c r="R194" s="96">
        <v>28.588367669000004</v>
      </c>
      <c r="S194" s="97">
        <v>4.7325702937431189E-5</v>
      </c>
      <c r="T194" s="97">
        <v>3.4508110097214951E-3</v>
      </c>
      <c r="U194" s="97">
        <f>R194/'סכום נכסי הקרן'!$C$42</f>
        <v>1.1177959841780286E-3</v>
      </c>
    </row>
    <row r="195" spans="2:21" s="141" customFormat="1">
      <c r="B195" s="89" t="s">
        <v>752</v>
      </c>
      <c r="C195" s="86" t="s">
        <v>753</v>
      </c>
      <c r="D195" s="99" t="s">
        <v>128</v>
      </c>
      <c r="E195" s="99" t="s">
        <v>315</v>
      </c>
      <c r="F195" s="86" t="s">
        <v>754</v>
      </c>
      <c r="G195" s="99" t="s">
        <v>699</v>
      </c>
      <c r="H195" s="86" t="s">
        <v>381</v>
      </c>
      <c r="I195" s="86" t="s">
        <v>367</v>
      </c>
      <c r="J195" s="86"/>
      <c r="K195" s="96">
        <v>1.4699999979801739</v>
      </c>
      <c r="L195" s="99" t="s">
        <v>170</v>
      </c>
      <c r="M195" s="100">
        <v>4.0999999999999995E-2</v>
      </c>
      <c r="N195" s="100">
        <v>1.2999999994820958E-2</v>
      </c>
      <c r="O195" s="96">
        <v>121.20900000000003</v>
      </c>
      <c r="P195" s="98">
        <v>104.15</v>
      </c>
      <c r="Q195" s="96">
        <v>6.4331677000000004E-2</v>
      </c>
      <c r="R195" s="96">
        <v>0.19308593700000001</v>
      </c>
      <c r="S195" s="97">
        <v>3.0302250000000004E-7</v>
      </c>
      <c r="T195" s="97">
        <v>2.3306789843216598E-5</v>
      </c>
      <c r="U195" s="97">
        <f>R195/'סכום נכסי הקרן'!$C$42</f>
        <v>7.5495980560614288E-6</v>
      </c>
    </row>
    <row r="196" spans="2:21" s="141" customFormat="1">
      <c r="B196" s="89" t="s">
        <v>755</v>
      </c>
      <c r="C196" s="86" t="s">
        <v>756</v>
      </c>
      <c r="D196" s="99" t="s">
        <v>128</v>
      </c>
      <c r="E196" s="99" t="s">
        <v>315</v>
      </c>
      <c r="F196" s="86" t="s">
        <v>754</v>
      </c>
      <c r="G196" s="99" t="s">
        <v>699</v>
      </c>
      <c r="H196" s="86" t="s">
        <v>381</v>
      </c>
      <c r="I196" s="86" t="s">
        <v>367</v>
      </c>
      <c r="J196" s="86"/>
      <c r="K196" s="96">
        <v>3.8300000000220655</v>
      </c>
      <c r="L196" s="99" t="s">
        <v>170</v>
      </c>
      <c r="M196" s="100">
        <v>1.2E-2</v>
      </c>
      <c r="N196" s="100">
        <v>1.0500000000220659E-2</v>
      </c>
      <c r="O196" s="96">
        <v>22508.659983000001</v>
      </c>
      <c r="P196" s="98">
        <v>100.67</v>
      </c>
      <c r="Q196" s="86"/>
      <c r="R196" s="96">
        <v>22.659468749999998</v>
      </c>
      <c r="S196" s="97">
        <v>4.857893301923849E-5</v>
      </c>
      <c r="T196" s="97">
        <v>2.7351524627875091E-3</v>
      </c>
      <c r="U196" s="97">
        <f>R196/'סכום נכסי הקרן'!$C$42</f>
        <v>8.8597794269390355E-4</v>
      </c>
    </row>
    <row r="197" spans="2:21" s="141" customFormat="1">
      <c r="B197" s="89" t="s">
        <v>757</v>
      </c>
      <c r="C197" s="86" t="s">
        <v>758</v>
      </c>
      <c r="D197" s="99" t="s">
        <v>128</v>
      </c>
      <c r="E197" s="99" t="s">
        <v>315</v>
      </c>
      <c r="F197" s="86" t="s">
        <v>759</v>
      </c>
      <c r="G197" s="99" t="s">
        <v>564</v>
      </c>
      <c r="H197" s="86" t="s">
        <v>482</v>
      </c>
      <c r="I197" s="86" t="s">
        <v>367</v>
      </c>
      <c r="J197" s="86"/>
      <c r="K197" s="96">
        <v>6.9099999997931478</v>
      </c>
      <c r="L197" s="99" t="s">
        <v>170</v>
      </c>
      <c r="M197" s="100">
        <v>3.7499999999999999E-2</v>
      </c>
      <c r="N197" s="100">
        <v>3.7199999998890051E-2</v>
      </c>
      <c r="O197" s="96">
        <v>15762.018359999998</v>
      </c>
      <c r="P197" s="98">
        <v>100.6</v>
      </c>
      <c r="Q197" s="86"/>
      <c r="R197" s="96">
        <v>15.856591007999999</v>
      </c>
      <c r="S197" s="97">
        <v>7.1645537999999987E-5</v>
      </c>
      <c r="T197" s="97">
        <v>1.9139987095657513E-3</v>
      </c>
      <c r="U197" s="97">
        <f>R197/'סכום נכסי הקרן'!$C$42</f>
        <v>6.1998761023055718E-4</v>
      </c>
    </row>
    <row r="198" spans="2:21" s="141" customFormat="1">
      <c r="B198" s="89" t="s">
        <v>760</v>
      </c>
      <c r="C198" s="86" t="s">
        <v>761</v>
      </c>
      <c r="D198" s="99" t="s">
        <v>128</v>
      </c>
      <c r="E198" s="99" t="s">
        <v>315</v>
      </c>
      <c r="F198" s="86" t="s">
        <v>403</v>
      </c>
      <c r="G198" s="99" t="s">
        <v>366</v>
      </c>
      <c r="H198" s="86" t="s">
        <v>482</v>
      </c>
      <c r="I198" s="86" t="s">
        <v>168</v>
      </c>
      <c r="J198" s="86"/>
      <c r="K198" s="96">
        <v>3.6599999998909598</v>
      </c>
      <c r="L198" s="99" t="s">
        <v>170</v>
      </c>
      <c r="M198" s="100">
        <v>3.5000000000000003E-2</v>
      </c>
      <c r="N198" s="100">
        <v>2.2499999999148125E-2</v>
      </c>
      <c r="O198" s="96">
        <v>11033.719231999998</v>
      </c>
      <c r="P198" s="98">
        <v>104.64</v>
      </c>
      <c r="Q198" s="96">
        <v>0.19309009000000002</v>
      </c>
      <c r="R198" s="96">
        <v>11.738773407999998</v>
      </c>
      <c r="S198" s="97">
        <v>7.2585801241559277E-5</v>
      </c>
      <c r="T198" s="97">
        <v>1.4169500331730291E-3</v>
      </c>
      <c r="U198" s="97">
        <f>R198/'סכום נכסי הקרן'!$C$42</f>
        <v>4.5898226602376728E-4</v>
      </c>
    </row>
    <row r="199" spans="2:21" s="141" customFormat="1">
      <c r="B199" s="89" t="s">
        <v>762</v>
      </c>
      <c r="C199" s="86" t="s">
        <v>763</v>
      </c>
      <c r="D199" s="99" t="s">
        <v>128</v>
      </c>
      <c r="E199" s="99" t="s">
        <v>315</v>
      </c>
      <c r="F199" s="86" t="s">
        <v>725</v>
      </c>
      <c r="G199" s="99" t="s">
        <v>366</v>
      </c>
      <c r="H199" s="86" t="s">
        <v>482</v>
      </c>
      <c r="I199" s="86" t="s">
        <v>168</v>
      </c>
      <c r="J199" s="86"/>
      <c r="K199" s="96">
        <v>4.0400000000633343</v>
      </c>
      <c r="L199" s="99" t="s">
        <v>170</v>
      </c>
      <c r="M199" s="100">
        <v>4.3499999999999997E-2</v>
      </c>
      <c r="N199" s="100">
        <v>5.2400000000831254E-2</v>
      </c>
      <c r="O199" s="96">
        <v>31150.099682</v>
      </c>
      <c r="P199" s="98">
        <v>97.32</v>
      </c>
      <c r="Q199" s="86"/>
      <c r="R199" s="96">
        <v>30.315278052</v>
      </c>
      <c r="S199" s="97">
        <v>1.6603008509880758E-5</v>
      </c>
      <c r="T199" s="97">
        <v>3.6592608740668698E-3</v>
      </c>
      <c r="U199" s="97">
        <f>R199/'סכום נכסי הקרן'!$C$42</f>
        <v>1.1853176249202492E-3</v>
      </c>
    </row>
    <row r="200" spans="2:21" s="141" customFormat="1">
      <c r="B200" s="89" t="s">
        <v>764</v>
      </c>
      <c r="C200" s="86" t="s">
        <v>765</v>
      </c>
      <c r="D200" s="99" t="s">
        <v>128</v>
      </c>
      <c r="E200" s="99" t="s">
        <v>315</v>
      </c>
      <c r="F200" s="86" t="s">
        <v>429</v>
      </c>
      <c r="G200" s="99" t="s">
        <v>430</v>
      </c>
      <c r="H200" s="86" t="s">
        <v>482</v>
      </c>
      <c r="I200" s="86" t="s">
        <v>367</v>
      </c>
      <c r="J200" s="86"/>
      <c r="K200" s="96">
        <v>10.609999999733299</v>
      </c>
      <c r="L200" s="99" t="s">
        <v>170</v>
      </c>
      <c r="M200" s="100">
        <v>3.0499999999999999E-2</v>
      </c>
      <c r="N200" s="100">
        <v>4.6499999998690304E-2</v>
      </c>
      <c r="O200" s="96">
        <v>19764.541555</v>
      </c>
      <c r="P200" s="98">
        <v>84.99</v>
      </c>
      <c r="Q200" s="86"/>
      <c r="R200" s="96">
        <v>16.797883868</v>
      </c>
      <c r="S200" s="97">
        <v>6.2540574965786198E-5</v>
      </c>
      <c r="T200" s="97">
        <v>2.0276191793410325E-3</v>
      </c>
      <c r="U200" s="97">
        <f>R200/'סכום נכסי הקרן'!$C$42</f>
        <v>6.567918584137923E-4</v>
      </c>
    </row>
    <row r="201" spans="2:21" s="141" customFormat="1">
      <c r="B201" s="89" t="s">
        <v>766</v>
      </c>
      <c r="C201" s="86" t="s">
        <v>767</v>
      </c>
      <c r="D201" s="99" t="s">
        <v>128</v>
      </c>
      <c r="E201" s="99" t="s">
        <v>315</v>
      </c>
      <c r="F201" s="86" t="s">
        <v>429</v>
      </c>
      <c r="G201" s="99" t="s">
        <v>430</v>
      </c>
      <c r="H201" s="86" t="s">
        <v>482</v>
      </c>
      <c r="I201" s="86" t="s">
        <v>367</v>
      </c>
      <c r="J201" s="86"/>
      <c r="K201" s="96">
        <v>9.980000000229154</v>
      </c>
      <c r="L201" s="99" t="s">
        <v>170</v>
      </c>
      <c r="M201" s="100">
        <v>3.0499999999999999E-2</v>
      </c>
      <c r="N201" s="100">
        <v>4.4600000001317926E-2</v>
      </c>
      <c r="O201" s="96">
        <v>19279.705555</v>
      </c>
      <c r="P201" s="98">
        <v>87.37</v>
      </c>
      <c r="Q201" s="86"/>
      <c r="R201" s="96">
        <v>16.844678742999999</v>
      </c>
      <c r="S201" s="97">
        <v>6.1006417337098831E-5</v>
      </c>
      <c r="T201" s="97">
        <v>2.0332676399918183E-3</v>
      </c>
      <c r="U201" s="97">
        <f>R201/'סכום נכסי הקרן'!$C$42</f>
        <v>6.5862152298088936E-4</v>
      </c>
    </row>
    <row r="202" spans="2:21" s="141" customFormat="1">
      <c r="B202" s="89" t="s">
        <v>768</v>
      </c>
      <c r="C202" s="86" t="s">
        <v>769</v>
      </c>
      <c r="D202" s="99" t="s">
        <v>128</v>
      </c>
      <c r="E202" s="99" t="s">
        <v>315</v>
      </c>
      <c r="F202" s="86" t="s">
        <v>429</v>
      </c>
      <c r="G202" s="99" t="s">
        <v>430</v>
      </c>
      <c r="H202" s="86" t="s">
        <v>482</v>
      </c>
      <c r="I202" s="86" t="s">
        <v>367</v>
      </c>
      <c r="J202" s="86"/>
      <c r="K202" s="96">
        <v>8.3500000001337611</v>
      </c>
      <c r="L202" s="99" t="s">
        <v>170</v>
      </c>
      <c r="M202" s="100">
        <v>3.95E-2</v>
      </c>
      <c r="N202" s="100">
        <v>4.0600000000378451E-2</v>
      </c>
      <c r="O202" s="96">
        <v>15418.203778999999</v>
      </c>
      <c r="P202" s="98">
        <v>99.4</v>
      </c>
      <c r="Q202" s="86"/>
      <c r="R202" s="96">
        <v>15.325694557</v>
      </c>
      <c r="S202" s="97">
        <v>6.4239846312553017E-5</v>
      </c>
      <c r="T202" s="97">
        <v>1.8499158861130702E-3</v>
      </c>
      <c r="U202" s="97">
        <f>R202/'סכום נכסי הקרן'!$C$42</f>
        <v>5.9922972968931662E-4</v>
      </c>
    </row>
    <row r="203" spans="2:21" s="141" customFormat="1">
      <c r="B203" s="89" t="s">
        <v>770</v>
      </c>
      <c r="C203" s="86" t="s">
        <v>771</v>
      </c>
      <c r="D203" s="99" t="s">
        <v>128</v>
      </c>
      <c r="E203" s="99" t="s">
        <v>315</v>
      </c>
      <c r="F203" s="86" t="s">
        <v>429</v>
      </c>
      <c r="G203" s="99" t="s">
        <v>430</v>
      </c>
      <c r="H203" s="86" t="s">
        <v>482</v>
      </c>
      <c r="I203" s="86" t="s">
        <v>367</v>
      </c>
      <c r="J203" s="86"/>
      <c r="K203" s="96">
        <v>9.0100000008526564</v>
      </c>
      <c r="L203" s="99" t="s">
        <v>170</v>
      </c>
      <c r="M203" s="100">
        <v>3.95E-2</v>
      </c>
      <c r="N203" s="100">
        <v>4.2100000004222933E-2</v>
      </c>
      <c r="O203" s="96">
        <v>3790.9650059999999</v>
      </c>
      <c r="P203" s="98">
        <v>98.07</v>
      </c>
      <c r="Q203" s="86"/>
      <c r="R203" s="96">
        <v>3.7177993829999996</v>
      </c>
      <c r="S203" s="97">
        <v>1.5795031175642021E-5</v>
      </c>
      <c r="T203" s="97">
        <v>4.4876374864535738E-4</v>
      </c>
      <c r="U203" s="97">
        <f>R203/'סכום נכסי הקרן'!$C$42</f>
        <v>1.4536476053521791E-4</v>
      </c>
    </row>
    <row r="204" spans="2:21" s="141" customFormat="1">
      <c r="B204" s="89" t="s">
        <v>772</v>
      </c>
      <c r="C204" s="86" t="s">
        <v>773</v>
      </c>
      <c r="D204" s="99" t="s">
        <v>128</v>
      </c>
      <c r="E204" s="99" t="s">
        <v>315</v>
      </c>
      <c r="F204" s="86" t="s">
        <v>774</v>
      </c>
      <c r="G204" s="99" t="s">
        <v>366</v>
      </c>
      <c r="H204" s="86" t="s">
        <v>482</v>
      </c>
      <c r="I204" s="86" t="s">
        <v>168</v>
      </c>
      <c r="J204" s="86"/>
      <c r="K204" s="96">
        <v>2.8800000000012185</v>
      </c>
      <c r="L204" s="99" t="s">
        <v>170</v>
      </c>
      <c r="M204" s="100">
        <v>3.9E-2</v>
      </c>
      <c r="N204" s="100">
        <v>5.2700000000201024E-2</v>
      </c>
      <c r="O204" s="96">
        <v>33933.261954000001</v>
      </c>
      <c r="P204" s="98">
        <v>96.75</v>
      </c>
      <c r="Q204" s="86"/>
      <c r="R204" s="96">
        <v>32.830430942</v>
      </c>
      <c r="S204" s="97">
        <v>3.7781496255059042E-5</v>
      </c>
      <c r="T204" s="97">
        <v>3.9628569864589847E-3</v>
      </c>
      <c r="U204" s="97">
        <f>R204/'סכום נכסי הקרן'!$C$42</f>
        <v>1.2836592942518758E-3</v>
      </c>
    </row>
    <row r="205" spans="2:21" s="141" customFormat="1">
      <c r="B205" s="89" t="s">
        <v>775</v>
      </c>
      <c r="C205" s="86" t="s">
        <v>776</v>
      </c>
      <c r="D205" s="99" t="s">
        <v>128</v>
      </c>
      <c r="E205" s="99" t="s">
        <v>315</v>
      </c>
      <c r="F205" s="86" t="s">
        <v>520</v>
      </c>
      <c r="G205" s="99" t="s">
        <v>366</v>
      </c>
      <c r="H205" s="86" t="s">
        <v>482</v>
      </c>
      <c r="I205" s="86" t="s">
        <v>168</v>
      </c>
      <c r="J205" s="86"/>
      <c r="K205" s="96">
        <v>4.0800000002478161</v>
      </c>
      <c r="L205" s="99" t="s">
        <v>170</v>
      </c>
      <c r="M205" s="100">
        <v>5.0499999999999996E-2</v>
      </c>
      <c r="N205" s="100">
        <v>2.9200000001844216E-2</v>
      </c>
      <c r="O205" s="96">
        <v>6271.4661420000011</v>
      </c>
      <c r="P205" s="98">
        <v>110.67</v>
      </c>
      <c r="Q205" s="86"/>
      <c r="R205" s="96">
        <v>6.9406317909999995</v>
      </c>
      <c r="S205" s="97">
        <v>1.12935042407594E-5</v>
      </c>
      <c r="T205" s="97">
        <v>8.3778160670492014E-4</v>
      </c>
      <c r="U205" s="97">
        <f>R205/'סכום נכסי הקרן'!$C$42</f>
        <v>2.7137647148881559E-4</v>
      </c>
    </row>
    <row r="206" spans="2:21" s="141" customFormat="1">
      <c r="B206" s="89" t="s">
        <v>777</v>
      </c>
      <c r="C206" s="86" t="s">
        <v>778</v>
      </c>
      <c r="D206" s="99" t="s">
        <v>128</v>
      </c>
      <c r="E206" s="99" t="s">
        <v>315</v>
      </c>
      <c r="F206" s="86" t="s">
        <v>444</v>
      </c>
      <c r="G206" s="99" t="s">
        <v>430</v>
      </c>
      <c r="H206" s="86" t="s">
        <v>482</v>
      </c>
      <c r="I206" s="86" t="s">
        <v>168</v>
      </c>
      <c r="J206" s="86"/>
      <c r="K206" s="96">
        <v>5.0100000000275067</v>
      </c>
      <c r="L206" s="99" t="s">
        <v>170</v>
      </c>
      <c r="M206" s="100">
        <v>3.9199999999999999E-2</v>
      </c>
      <c r="N206" s="100">
        <v>2.8900000000172718E-2</v>
      </c>
      <c r="O206" s="96">
        <v>29217.207027000004</v>
      </c>
      <c r="P206" s="98">
        <v>107.01</v>
      </c>
      <c r="Q206" s="86"/>
      <c r="R206" s="96">
        <v>31.265334213999999</v>
      </c>
      <c r="S206" s="97">
        <v>3.0439219951159243E-5</v>
      </c>
      <c r="T206" s="97">
        <v>3.7739391341774804E-3</v>
      </c>
      <c r="U206" s="97">
        <f>R206/'סכום נכסי הקרן'!$C$42</f>
        <v>1.2224645153941234E-3</v>
      </c>
    </row>
    <row r="207" spans="2:21" s="141" customFormat="1">
      <c r="B207" s="89" t="s">
        <v>779</v>
      </c>
      <c r="C207" s="86" t="s">
        <v>780</v>
      </c>
      <c r="D207" s="99" t="s">
        <v>128</v>
      </c>
      <c r="E207" s="99" t="s">
        <v>315</v>
      </c>
      <c r="F207" s="86" t="s">
        <v>563</v>
      </c>
      <c r="G207" s="99" t="s">
        <v>564</v>
      </c>
      <c r="H207" s="86" t="s">
        <v>482</v>
      </c>
      <c r="I207" s="86" t="s">
        <v>367</v>
      </c>
      <c r="J207" s="86"/>
      <c r="K207" s="96">
        <v>0.40000000000187369</v>
      </c>
      <c r="L207" s="99" t="s">
        <v>170</v>
      </c>
      <c r="M207" s="100">
        <v>2.4500000000000001E-2</v>
      </c>
      <c r="N207" s="100">
        <v>1.1000000000028104E-2</v>
      </c>
      <c r="O207" s="96">
        <v>106170.969461</v>
      </c>
      <c r="P207" s="98">
        <v>100.54</v>
      </c>
      <c r="Q207" s="86"/>
      <c r="R207" s="96">
        <v>106.744296237</v>
      </c>
      <c r="S207" s="97">
        <v>3.5676964875894821E-5</v>
      </c>
      <c r="T207" s="97">
        <v>1.2884764773717389E-2</v>
      </c>
      <c r="U207" s="97">
        <f>R207/'סכום נכסי הקרן'!$C$42</f>
        <v>4.1736676626351115E-3</v>
      </c>
    </row>
    <row r="208" spans="2:21" s="141" customFormat="1">
      <c r="B208" s="89" t="s">
        <v>781</v>
      </c>
      <c r="C208" s="86" t="s">
        <v>782</v>
      </c>
      <c r="D208" s="99" t="s">
        <v>128</v>
      </c>
      <c r="E208" s="99" t="s">
        <v>315</v>
      </c>
      <c r="F208" s="86" t="s">
        <v>563</v>
      </c>
      <c r="G208" s="99" t="s">
        <v>564</v>
      </c>
      <c r="H208" s="86" t="s">
        <v>482</v>
      </c>
      <c r="I208" s="86" t="s">
        <v>367</v>
      </c>
      <c r="J208" s="86"/>
      <c r="K208" s="96">
        <v>5.1500000000109409</v>
      </c>
      <c r="L208" s="99" t="s">
        <v>170</v>
      </c>
      <c r="M208" s="100">
        <v>1.9E-2</v>
      </c>
      <c r="N208" s="100">
        <v>1.6000000000020841E-2</v>
      </c>
      <c r="O208" s="96">
        <v>94326.440526999999</v>
      </c>
      <c r="P208" s="98">
        <v>101.74</v>
      </c>
      <c r="Q208" s="86"/>
      <c r="R208" s="96">
        <v>95.967723733</v>
      </c>
      <c r="S208" s="97">
        <v>6.5295978900012323E-5</v>
      </c>
      <c r="T208" s="97">
        <v>1.1583958953866746E-2</v>
      </c>
      <c r="U208" s="97">
        <f>R208/'סכום נכסי הקרן'!$C$42</f>
        <v>3.7523071425926632E-3</v>
      </c>
    </row>
    <row r="209" spans="2:21" s="141" customFormat="1">
      <c r="B209" s="89" t="s">
        <v>783</v>
      </c>
      <c r="C209" s="86" t="s">
        <v>784</v>
      </c>
      <c r="D209" s="99" t="s">
        <v>128</v>
      </c>
      <c r="E209" s="99" t="s">
        <v>315</v>
      </c>
      <c r="F209" s="86" t="s">
        <v>563</v>
      </c>
      <c r="G209" s="99" t="s">
        <v>564</v>
      </c>
      <c r="H209" s="86" t="s">
        <v>482</v>
      </c>
      <c r="I209" s="86" t="s">
        <v>367</v>
      </c>
      <c r="J209" s="86"/>
      <c r="K209" s="96">
        <v>3.7199999999960531</v>
      </c>
      <c r="L209" s="99" t="s">
        <v>170</v>
      </c>
      <c r="M209" s="100">
        <v>2.9600000000000001E-2</v>
      </c>
      <c r="N209" s="100">
        <v>2.1099999999856917E-2</v>
      </c>
      <c r="O209" s="96">
        <v>19588.596591000001</v>
      </c>
      <c r="P209" s="98">
        <v>103.47</v>
      </c>
      <c r="Q209" s="86"/>
      <c r="R209" s="96">
        <v>20.268320239000001</v>
      </c>
      <c r="S209" s="97">
        <v>4.796494706337508E-5</v>
      </c>
      <c r="T209" s="97">
        <v>2.4465245249082361E-3</v>
      </c>
      <c r="U209" s="97">
        <f>R209/'סכום נכסי הקרן'!$C$42</f>
        <v>7.9248480471151507E-4</v>
      </c>
    </row>
    <row r="210" spans="2:21" s="141" customFormat="1">
      <c r="B210" s="89" t="s">
        <v>785</v>
      </c>
      <c r="C210" s="86" t="s">
        <v>786</v>
      </c>
      <c r="D210" s="99" t="s">
        <v>128</v>
      </c>
      <c r="E210" s="99" t="s">
        <v>315</v>
      </c>
      <c r="F210" s="86" t="s">
        <v>569</v>
      </c>
      <c r="G210" s="99" t="s">
        <v>430</v>
      </c>
      <c r="H210" s="86" t="s">
        <v>482</v>
      </c>
      <c r="I210" s="86" t="s">
        <v>168</v>
      </c>
      <c r="J210" s="86"/>
      <c r="K210" s="96">
        <v>5.850000000005144</v>
      </c>
      <c r="L210" s="99" t="s">
        <v>170</v>
      </c>
      <c r="M210" s="100">
        <v>3.61E-2</v>
      </c>
      <c r="N210" s="100">
        <v>3.1400000000054877E-2</v>
      </c>
      <c r="O210" s="96">
        <v>55833.268114999999</v>
      </c>
      <c r="P210" s="98">
        <v>104.44</v>
      </c>
      <c r="Q210" s="86"/>
      <c r="R210" s="96">
        <v>58.312263361999996</v>
      </c>
      <c r="S210" s="97">
        <v>7.274692914006515E-5</v>
      </c>
      <c r="T210" s="97">
        <v>7.0386879986005027E-3</v>
      </c>
      <c r="U210" s="97">
        <f>R210/'סכום נכסי הקרן'!$C$42</f>
        <v>2.2799907490015556E-3</v>
      </c>
    </row>
    <row r="211" spans="2:21" s="141" customFormat="1">
      <c r="B211" s="89" t="s">
        <v>787</v>
      </c>
      <c r="C211" s="86" t="s">
        <v>788</v>
      </c>
      <c r="D211" s="99" t="s">
        <v>128</v>
      </c>
      <c r="E211" s="99" t="s">
        <v>315</v>
      </c>
      <c r="F211" s="86" t="s">
        <v>569</v>
      </c>
      <c r="G211" s="99" t="s">
        <v>430</v>
      </c>
      <c r="H211" s="86" t="s">
        <v>482</v>
      </c>
      <c r="I211" s="86" t="s">
        <v>168</v>
      </c>
      <c r="J211" s="86"/>
      <c r="K211" s="96">
        <v>6.7899999999923075</v>
      </c>
      <c r="L211" s="99" t="s">
        <v>170</v>
      </c>
      <c r="M211" s="100">
        <v>3.3000000000000002E-2</v>
      </c>
      <c r="N211" s="100">
        <v>3.5799999999846149E-2</v>
      </c>
      <c r="O211" s="96">
        <v>18409.759876</v>
      </c>
      <c r="P211" s="98">
        <v>98.86</v>
      </c>
      <c r="Q211" s="86"/>
      <c r="R211" s="96">
        <v>18.199889066000001</v>
      </c>
      <c r="S211" s="97">
        <v>5.9705070216802606E-5</v>
      </c>
      <c r="T211" s="97">
        <v>2.1968507713284037E-3</v>
      </c>
      <c r="U211" s="97">
        <f>R211/'סכום נכסי הקרן'!$C$42</f>
        <v>7.1160981088543615E-4</v>
      </c>
    </row>
    <row r="212" spans="2:21" s="141" customFormat="1">
      <c r="B212" s="89" t="s">
        <v>789</v>
      </c>
      <c r="C212" s="86" t="s">
        <v>790</v>
      </c>
      <c r="D212" s="99" t="s">
        <v>128</v>
      </c>
      <c r="E212" s="99" t="s">
        <v>315</v>
      </c>
      <c r="F212" s="86" t="s">
        <v>791</v>
      </c>
      <c r="G212" s="99" t="s">
        <v>159</v>
      </c>
      <c r="H212" s="86" t="s">
        <v>482</v>
      </c>
      <c r="I212" s="86" t="s">
        <v>168</v>
      </c>
      <c r="J212" s="86"/>
      <c r="K212" s="96">
        <v>3.639999999965478</v>
      </c>
      <c r="L212" s="99" t="s">
        <v>170</v>
      </c>
      <c r="M212" s="100">
        <v>2.75E-2</v>
      </c>
      <c r="N212" s="100">
        <v>2.8999999999514529E-2</v>
      </c>
      <c r="O212" s="96">
        <v>18459.236948999998</v>
      </c>
      <c r="P212" s="98">
        <v>100.43</v>
      </c>
      <c r="Q212" s="86"/>
      <c r="R212" s="96">
        <v>18.538611051</v>
      </c>
      <c r="S212" s="97">
        <v>3.7159531045933703E-5</v>
      </c>
      <c r="T212" s="97">
        <v>2.2377368257056945E-3</v>
      </c>
      <c r="U212" s="97">
        <f>R212/'סכום נכסי הקרן'!$C$42</f>
        <v>7.2485373159366089E-4</v>
      </c>
    </row>
    <row r="213" spans="2:21" s="141" customFormat="1">
      <c r="B213" s="89" t="s">
        <v>792</v>
      </c>
      <c r="C213" s="86" t="s">
        <v>793</v>
      </c>
      <c r="D213" s="99" t="s">
        <v>128</v>
      </c>
      <c r="E213" s="99" t="s">
        <v>315</v>
      </c>
      <c r="F213" s="86" t="s">
        <v>791</v>
      </c>
      <c r="G213" s="99" t="s">
        <v>159</v>
      </c>
      <c r="H213" s="86" t="s">
        <v>482</v>
      </c>
      <c r="I213" s="86" t="s">
        <v>168</v>
      </c>
      <c r="J213" s="86"/>
      <c r="K213" s="96">
        <v>4.8699999999500916</v>
      </c>
      <c r="L213" s="99" t="s">
        <v>170</v>
      </c>
      <c r="M213" s="100">
        <v>2.3E-2</v>
      </c>
      <c r="N213" s="100">
        <v>3.8099999999708582E-2</v>
      </c>
      <c r="O213" s="96">
        <v>31817.362499999999</v>
      </c>
      <c r="P213" s="98">
        <v>93.83</v>
      </c>
      <c r="Q213" s="86"/>
      <c r="R213" s="96">
        <v>29.854230526999999</v>
      </c>
      <c r="S213" s="97">
        <v>1.009917260542163E-4</v>
      </c>
      <c r="T213" s="97">
        <v>3.6036092924972077E-3</v>
      </c>
      <c r="U213" s="97">
        <f>R213/'סכום נכסי הקרן'!$C$42</f>
        <v>1.1672908149279091E-3</v>
      </c>
    </row>
    <row r="214" spans="2:21" s="141" customFormat="1">
      <c r="B214" s="89" t="s">
        <v>794</v>
      </c>
      <c r="C214" s="86" t="s">
        <v>795</v>
      </c>
      <c r="D214" s="99" t="s">
        <v>128</v>
      </c>
      <c r="E214" s="99" t="s">
        <v>315</v>
      </c>
      <c r="F214" s="86" t="s">
        <v>582</v>
      </c>
      <c r="G214" s="99" t="s">
        <v>575</v>
      </c>
      <c r="H214" s="86" t="s">
        <v>579</v>
      </c>
      <c r="I214" s="86" t="s">
        <v>367</v>
      </c>
      <c r="J214" s="86"/>
      <c r="K214" s="96">
        <v>1.1300000000323807</v>
      </c>
      <c r="L214" s="99" t="s">
        <v>170</v>
      </c>
      <c r="M214" s="100">
        <v>4.2999999999999997E-2</v>
      </c>
      <c r="N214" s="100">
        <v>3.160000000083809E-2</v>
      </c>
      <c r="O214" s="96">
        <v>15486.803499</v>
      </c>
      <c r="P214" s="98">
        <v>101.7</v>
      </c>
      <c r="Q214" s="86"/>
      <c r="R214" s="96">
        <v>15.750079673000002</v>
      </c>
      <c r="S214" s="97">
        <v>4.2908405649704843E-5</v>
      </c>
      <c r="T214" s="97">
        <v>1.9011420648026198E-3</v>
      </c>
      <c r="U214" s="97">
        <f>R214/'סכום נכסי הקרן'!$C$42</f>
        <v>6.1582305127738754E-4</v>
      </c>
    </row>
    <row r="215" spans="2:21" s="141" customFormat="1">
      <c r="B215" s="89" t="s">
        <v>796</v>
      </c>
      <c r="C215" s="86" t="s">
        <v>797</v>
      </c>
      <c r="D215" s="99" t="s">
        <v>128</v>
      </c>
      <c r="E215" s="99" t="s">
        <v>315</v>
      </c>
      <c r="F215" s="86" t="s">
        <v>582</v>
      </c>
      <c r="G215" s="99" t="s">
        <v>575</v>
      </c>
      <c r="H215" s="86" t="s">
        <v>579</v>
      </c>
      <c r="I215" s="86" t="s">
        <v>367</v>
      </c>
      <c r="J215" s="86"/>
      <c r="K215" s="96">
        <v>1.8499999999670795</v>
      </c>
      <c r="L215" s="99" t="s">
        <v>170</v>
      </c>
      <c r="M215" s="100">
        <v>4.2500000000000003E-2</v>
      </c>
      <c r="N215" s="100">
        <v>3.4500000000047028E-2</v>
      </c>
      <c r="O215" s="96">
        <v>10404.80992</v>
      </c>
      <c r="P215" s="98">
        <v>102.18</v>
      </c>
      <c r="Q215" s="86"/>
      <c r="R215" s="96">
        <v>10.631634890999999</v>
      </c>
      <c r="S215" s="97">
        <v>2.1179731410451354E-5</v>
      </c>
      <c r="T215" s="97">
        <v>1.2833108611858457E-3</v>
      </c>
      <c r="U215" s="97">
        <f>R215/'סכום נכסי הקרן'!$C$42</f>
        <v>4.1569350597422559E-4</v>
      </c>
    </row>
    <row r="216" spans="2:21" s="141" customFormat="1">
      <c r="B216" s="89" t="s">
        <v>798</v>
      </c>
      <c r="C216" s="86" t="s">
        <v>799</v>
      </c>
      <c r="D216" s="99" t="s">
        <v>128</v>
      </c>
      <c r="E216" s="99" t="s">
        <v>315</v>
      </c>
      <c r="F216" s="86" t="s">
        <v>582</v>
      </c>
      <c r="G216" s="99" t="s">
        <v>575</v>
      </c>
      <c r="H216" s="86" t="s">
        <v>579</v>
      </c>
      <c r="I216" s="86" t="s">
        <v>367</v>
      </c>
      <c r="J216" s="86"/>
      <c r="K216" s="96">
        <v>2.2200000000332234</v>
      </c>
      <c r="L216" s="99" t="s">
        <v>170</v>
      </c>
      <c r="M216" s="100">
        <v>3.7000000000000005E-2</v>
      </c>
      <c r="N216" s="100">
        <v>0.04</v>
      </c>
      <c r="O216" s="96">
        <v>19253.887392000001</v>
      </c>
      <c r="P216" s="98">
        <v>100.05</v>
      </c>
      <c r="Q216" s="86"/>
      <c r="R216" s="96">
        <v>19.263515188</v>
      </c>
      <c r="S216" s="97">
        <v>7.2993734921780927E-5</v>
      </c>
      <c r="T216" s="97">
        <v>2.3252377003941359E-3</v>
      </c>
      <c r="U216" s="97">
        <f>R216/'סכום נכסי הקרן'!$C$42</f>
        <v>7.5319725028050383E-4</v>
      </c>
    </row>
    <row r="217" spans="2:21" s="141" customFormat="1">
      <c r="B217" s="89" t="s">
        <v>800</v>
      </c>
      <c r="C217" s="86" t="s">
        <v>801</v>
      </c>
      <c r="D217" s="99" t="s">
        <v>128</v>
      </c>
      <c r="E217" s="99" t="s">
        <v>315</v>
      </c>
      <c r="F217" s="86" t="s">
        <v>759</v>
      </c>
      <c r="G217" s="99" t="s">
        <v>564</v>
      </c>
      <c r="H217" s="86" t="s">
        <v>579</v>
      </c>
      <c r="I217" s="86" t="s">
        <v>168</v>
      </c>
      <c r="J217" s="86"/>
      <c r="K217" s="96">
        <v>3.7300000006049547</v>
      </c>
      <c r="L217" s="99" t="s">
        <v>170</v>
      </c>
      <c r="M217" s="100">
        <v>3.7499999999999999E-2</v>
      </c>
      <c r="N217" s="100">
        <v>2.470000001460745E-2</v>
      </c>
      <c r="O217" s="96">
        <v>646.44799999999998</v>
      </c>
      <c r="P217" s="98">
        <v>104.84</v>
      </c>
      <c r="Q217" s="86"/>
      <c r="R217" s="96">
        <v>0.6777360830000001</v>
      </c>
      <c r="S217" s="97">
        <v>1.2265865309752851E-6</v>
      </c>
      <c r="T217" s="97">
        <v>8.1807368786499465E-5</v>
      </c>
      <c r="U217" s="97">
        <f>R217/'סכום נכסי הקרן'!$C$42</f>
        <v>2.6499262940829749E-5</v>
      </c>
    </row>
    <row r="218" spans="2:21" s="141" customFormat="1">
      <c r="B218" s="89" t="s">
        <v>802</v>
      </c>
      <c r="C218" s="86" t="s">
        <v>803</v>
      </c>
      <c r="D218" s="99" t="s">
        <v>128</v>
      </c>
      <c r="E218" s="99" t="s">
        <v>315</v>
      </c>
      <c r="F218" s="86" t="s">
        <v>417</v>
      </c>
      <c r="G218" s="99" t="s">
        <v>317</v>
      </c>
      <c r="H218" s="86" t="s">
        <v>579</v>
      </c>
      <c r="I218" s="86" t="s">
        <v>168</v>
      </c>
      <c r="J218" s="86"/>
      <c r="K218" s="96">
        <v>2.819999999970904</v>
      </c>
      <c r="L218" s="99" t="s">
        <v>170</v>
      </c>
      <c r="M218" s="100">
        <v>3.6000000000000004E-2</v>
      </c>
      <c r="N218" s="100">
        <v>3.6999999999688254E-2</v>
      </c>
      <c r="O218" s="96">
        <f>37290.6534/50000</f>
        <v>0.74581306800000002</v>
      </c>
      <c r="P218" s="98">
        <v>5161200</v>
      </c>
      <c r="Q218" s="86"/>
      <c r="R218" s="96">
        <v>38.492904066000001</v>
      </c>
      <c r="S218" s="97">
        <f>237.807878324086%/50000</f>
        <v>4.7561575664817201E-5</v>
      </c>
      <c r="T218" s="97">
        <v>4.646356122358925E-3</v>
      </c>
      <c r="U218" s="97">
        <f>R218/'סכום נכסי הקרן'!$C$42</f>
        <v>1.5050601728122366E-3</v>
      </c>
    </row>
    <row r="219" spans="2:21" s="141" customFormat="1">
      <c r="B219" s="89" t="s">
        <v>804</v>
      </c>
      <c r="C219" s="86" t="s">
        <v>805</v>
      </c>
      <c r="D219" s="99" t="s">
        <v>128</v>
      </c>
      <c r="E219" s="99" t="s">
        <v>315</v>
      </c>
      <c r="F219" s="86" t="s">
        <v>806</v>
      </c>
      <c r="G219" s="99" t="s">
        <v>751</v>
      </c>
      <c r="H219" s="86" t="s">
        <v>579</v>
      </c>
      <c r="I219" s="86" t="s">
        <v>168</v>
      </c>
      <c r="J219" s="86"/>
      <c r="K219" s="96">
        <v>0.64999999975585476</v>
      </c>
      <c r="L219" s="99" t="s">
        <v>170</v>
      </c>
      <c r="M219" s="100">
        <v>5.5500000000000001E-2</v>
      </c>
      <c r="N219" s="100">
        <v>1.9000000001627632E-2</v>
      </c>
      <c r="O219" s="96">
        <v>589.28501100000005</v>
      </c>
      <c r="P219" s="98">
        <v>104.26</v>
      </c>
      <c r="Q219" s="86"/>
      <c r="R219" s="96">
        <v>0.614388551</v>
      </c>
      <c r="S219" s="97">
        <v>2.4553542125000002E-5</v>
      </c>
      <c r="T219" s="97">
        <v>7.4160889512297107E-5</v>
      </c>
      <c r="U219" s="97">
        <f>R219/'סכום נכסי הקרן'!$C$42</f>
        <v>2.4022394807012784E-5</v>
      </c>
    </row>
    <row r="220" spans="2:21" s="141" customFormat="1">
      <c r="B220" s="89" t="s">
        <v>807</v>
      </c>
      <c r="C220" s="86" t="s">
        <v>808</v>
      </c>
      <c r="D220" s="99" t="s">
        <v>128</v>
      </c>
      <c r="E220" s="99" t="s">
        <v>315</v>
      </c>
      <c r="F220" s="86" t="s">
        <v>809</v>
      </c>
      <c r="G220" s="99" t="s">
        <v>159</v>
      </c>
      <c r="H220" s="86" t="s">
        <v>579</v>
      </c>
      <c r="I220" s="86" t="s">
        <v>367</v>
      </c>
      <c r="J220" s="86"/>
      <c r="K220" s="96">
        <v>2.2400000002922256</v>
      </c>
      <c r="L220" s="99" t="s">
        <v>170</v>
      </c>
      <c r="M220" s="100">
        <v>3.4000000000000002E-2</v>
      </c>
      <c r="N220" s="100">
        <v>3.2700000008204805E-2</v>
      </c>
      <c r="O220" s="96">
        <v>1764.448451</v>
      </c>
      <c r="P220" s="98">
        <v>100.85</v>
      </c>
      <c r="Q220" s="86"/>
      <c r="R220" s="96">
        <v>1.7794462020000001</v>
      </c>
      <c r="S220" s="97">
        <v>2.6353847071193862E-6</v>
      </c>
      <c r="T220" s="97">
        <v>2.1479129610212861E-4</v>
      </c>
      <c r="U220" s="97">
        <f>R220/'סכום נכסי הקרן'!$C$42</f>
        <v>6.957577437390011E-5</v>
      </c>
    </row>
    <row r="221" spans="2:21" s="141" customFormat="1">
      <c r="B221" s="89" t="s">
        <v>810</v>
      </c>
      <c r="C221" s="86" t="s">
        <v>811</v>
      </c>
      <c r="D221" s="99" t="s">
        <v>128</v>
      </c>
      <c r="E221" s="99" t="s">
        <v>315</v>
      </c>
      <c r="F221" s="86" t="s">
        <v>578</v>
      </c>
      <c r="G221" s="99" t="s">
        <v>317</v>
      </c>
      <c r="H221" s="86" t="s">
        <v>579</v>
      </c>
      <c r="I221" s="86" t="s">
        <v>168</v>
      </c>
      <c r="J221" s="86"/>
      <c r="K221" s="96">
        <v>0.910000000054907</v>
      </c>
      <c r="L221" s="99" t="s">
        <v>170</v>
      </c>
      <c r="M221" s="100">
        <v>1.7399999999999999E-2</v>
      </c>
      <c r="N221" s="100">
        <v>9.9000000001594063E-3</v>
      </c>
      <c r="O221" s="96">
        <v>11184.431973000001</v>
      </c>
      <c r="P221" s="98">
        <v>100.96</v>
      </c>
      <c r="Q221" s="86"/>
      <c r="R221" s="96">
        <v>11.291802518000001</v>
      </c>
      <c r="S221" s="97">
        <v>2.1731690772548868E-5</v>
      </c>
      <c r="T221" s="97">
        <v>1.3629975974797687E-3</v>
      </c>
      <c r="U221" s="97">
        <f>R221/'סכום נכסי הקרן'!$C$42</f>
        <v>4.4150584793403334E-4</v>
      </c>
    </row>
    <row r="222" spans="2:21" s="141" customFormat="1">
      <c r="B222" s="89" t="s">
        <v>812</v>
      </c>
      <c r="C222" s="86" t="s">
        <v>813</v>
      </c>
      <c r="D222" s="99" t="s">
        <v>128</v>
      </c>
      <c r="E222" s="99" t="s">
        <v>315</v>
      </c>
      <c r="F222" s="86" t="s">
        <v>814</v>
      </c>
      <c r="G222" s="99" t="s">
        <v>366</v>
      </c>
      <c r="H222" s="86" t="s">
        <v>579</v>
      </c>
      <c r="I222" s="86" t="s">
        <v>168</v>
      </c>
      <c r="J222" s="86"/>
      <c r="K222" s="96">
        <v>2.6500000001011084</v>
      </c>
      <c r="L222" s="99" t="s">
        <v>170</v>
      </c>
      <c r="M222" s="100">
        <v>6.7500000000000004E-2</v>
      </c>
      <c r="N222" s="100">
        <v>4.7100000001213303E-2</v>
      </c>
      <c r="O222" s="96">
        <v>9419.3924540000007</v>
      </c>
      <c r="P222" s="98">
        <v>105</v>
      </c>
      <c r="Q222" s="86"/>
      <c r="R222" s="96">
        <v>9.8903620800000009</v>
      </c>
      <c r="S222" s="97">
        <v>1.1777862112876434E-5</v>
      </c>
      <c r="T222" s="97">
        <v>1.1938341758772344E-3</v>
      </c>
      <c r="U222" s="97">
        <f>R222/'סכום נכסי הקרן'!$C$42</f>
        <v>3.8670997739680889E-4</v>
      </c>
    </row>
    <row r="223" spans="2:21" s="141" customFormat="1">
      <c r="B223" s="89" t="s">
        <v>815</v>
      </c>
      <c r="C223" s="86" t="s">
        <v>816</v>
      </c>
      <c r="D223" s="99" t="s">
        <v>128</v>
      </c>
      <c r="E223" s="99" t="s">
        <v>315</v>
      </c>
      <c r="F223" s="86" t="s">
        <v>531</v>
      </c>
      <c r="G223" s="99" t="s">
        <v>366</v>
      </c>
      <c r="H223" s="86" t="s">
        <v>579</v>
      </c>
      <c r="I223" s="86" t="s">
        <v>367</v>
      </c>
      <c r="J223" s="86"/>
      <c r="K223" s="96">
        <v>2.5700000845119368</v>
      </c>
      <c r="L223" s="99" t="s">
        <v>170</v>
      </c>
      <c r="M223" s="100">
        <v>5.74E-2</v>
      </c>
      <c r="N223" s="100">
        <v>2.5700000845119367E-2</v>
      </c>
      <c r="O223" s="96">
        <v>8.3032369999999993</v>
      </c>
      <c r="P223" s="98">
        <v>109.73</v>
      </c>
      <c r="Q223" s="86"/>
      <c r="R223" s="96">
        <v>9.111138999999999E-3</v>
      </c>
      <c r="S223" s="97">
        <v>4.4831175622151542E-8</v>
      </c>
      <c r="T223" s="97">
        <v>1.0997766342006284E-6</v>
      </c>
      <c r="U223" s="97">
        <f>R223/'סכום נכסי הקרן'!$C$42</f>
        <v>3.5624260550319341E-7</v>
      </c>
    </row>
    <row r="224" spans="2:21" s="141" customFormat="1">
      <c r="B224" s="89" t="s">
        <v>817</v>
      </c>
      <c r="C224" s="86" t="s">
        <v>818</v>
      </c>
      <c r="D224" s="99" t="s">
        <v>128</v>
      </c>
      <c r="E224" s="99" t="s">
        <v>315</v>
      </c>
      <c r="F224" s="86" t="s">
        <v>531</v>
      </c>
      <c r="G224" s="99" t="s">
        <v>366</v>
      </c>
      <c r="H224" s="86" t="s">
        <v>579</v>
      </c>
      <c r="I224" s="86" t="s">
        <v>367</v>
      </c>
      <c r="J224" s="86"/>
      <c r="K224" s="96">
        <v>4.7400000008427003</v>
      </c>
      <c r="L224" s="99" t="s">
        <v>170</v>
      </c>
      <c r="M224" s="100">
        <v>5.6500000000000002E-2</v>
      </c>
      <c r="N224" s="100">
        <v>3.8500000008427009E-2</v>
      </c>
      <c r="O224" s="96">
        <v>1090.8810000000001</v>
      </c>
      <c r="P224" s="98">
        <v>108.78</v>
      </c>
      <c r="Q224" s="86"/>
      <c r="R224" s="96">
        <v>1.1866604000000001</v>
      </c>
      <c r="S224" s="97">
        <v>1.1743123710241532E-5</v>
      </c>
      <c r="T224" s="97">
        <v>1.4323800576976947E-4</v>
      </c>
      <c r="U224" s="97">
        <f>R224/'סכום נכסי הקרן'!$C$42</f>
        <v>4.6398040107110841E-5</v>
      </c>
    </row>
    <row r="225" spans="2:21" s="141" customFormat="1">
      <c r="B225" s="89" t="s">
        <v>819</v>
      </c>
      <c r="C225" s="86" t="s">
        <v>820</v>
      </c>
      <c r="D225" s="99" t="s">
        <v>128</v>
      </c>
      <c r="E225" s="99" t="s">
        <v>315</v>
      </c>
      <c r="F225" s="86" t="s">
        <v>534</v>
      </c>
      <c r="G225" s="99" t="s">
        <v>366</v>
      </c>
      <c r="H225" s="86" t="s">
        <v>579</v>
      </c>
      <c r="I225" s="86" t="s">
        <v>367</v>
      </c>
      <c r="J225" s="86"/>
      <c r="K225" s="96">
        <v>3.5299999999094078</v>
      </c>
      <c r="L225" s="99" t="s">
        <v>170</v>
      </c>
      <c r="M225" s="100">
        <v>3.7000000000000005E-2</v>
      </c>
      <c r="N225" s="100">
        <v>2.499999999911184E-2</v>
      </c>
      <c r="O225" s="96">
        <v>5397.5313210000004</v>
      </c>
      <c r="P225" s="98">
        <v>104.3</v>
      </c>
      <c r="Q225" s="86"/>
      <c r="R225" s="96">
        <v>5.6296251670000004</v>
      </c>
      <c r="S225" s="97">
        <v>2.3874638968123701E-5</v>
      </c>
      <c r="T225" s="97">
        <v>6.7953416339871576E-4</v>
      </c>
      <c r="U225" s="97">
        <f>R225/'סכום נכסי הקרן'!$C$42</f>
        <v>2.2011653400287612E-4</v>
      </c>
    </row>
    <row r="226" spans="2:21" s="141" customFormat="1">
      <c r="B226" s="89" t="s">
        <v>821</v>
      </c>
      <c r="C226" s="86" t="s">
        <v>822</v>
      </c>
      <c r="D226" s="99" t="s">
        <v>128</v>
      </c>
      <c r="E226" s="99" t="s">
        <v>315</v>
      </c>
      <c r="F226" s="86" t="s">
        <v>823</v>
      </c>
      <c r="G226" s="99" t="s">
        <v>575</v>
      </c>
      <c r="H226" s="86" t="s">
        <v>579</v>
      </c>
      <c r="I226" s="86" t="s">
        <v>367</v>
      </c>
      <c r="J226" s="86"/>
      <c r="K226" s="96">
        <v>3.0899999999827967</v>
      </c>
      <c r="L226" s="99" t="s">
        <v>170</v>
      </c>
      <c r="M226" s="100">
        <v>2.9500000000000002E-2</v>
      </c>
      <c r="N226" s="100">
        <v>2.6699999999839834E-2</v>
      </c>
      <c r="O226" s="96">
        <v>16703.743342000002</v>
      </c>
      <c r="P226" s="98">
        <v>100.92</v>
      </c>
      <c r="Q226" s="86"/>
      <c r="R226" s="96">
        <v>16.857417780999999</v>
      </c>
      <c r="S226" s="97">
        <v>7.7851501478807438E-5</v>
      </c>
      <c r="T226" s="97">
        <v>2.0348053287851287E-3</v>
      </c>
      <c r="U226" s="97">
        <f>R226/'סכום נכסי הקרן'!$C$42</f>
        <v>6.5911961527085705E-4</v>
      </c>
    </row>
    <row r="227" spans="2:21" s="141" customFormat="1">
      <c r="B227" s="89" t="s">
        <v>824</v>
      </c>
      <c r="C227" s="86" t="s">
        <v>825</v>
      </c>
      <c r="D227" s="99" t="s">
        <v>128</v>
      </c>
      <c r="E227" s="99" t="s">
        <v>315</v>
      </c>
      <c r="F227" s="86" t="s">
        <v>549</v>
      </c>
      <c r="G227" s="99" t="s">
        <v>430</v>
      </c>
      <c r="H227" s="86" t="s">
        <v>579</v>
      </c>
      <c r="I227" s="86" t="s">
        <v>168</v>
      </c>
      <c r="J227" s="86"/>
      <c r="K227" s="96">
        <v>8.8599999999458188</v>
      </c>
      <c r="L227" s="99" t="s">
        <v>170</v>
      </c>
      <c r="M227" s="100">
        <v>3.4300000000000004E-2</v>
      </c>
      <c r="N227" s="100">
        <v>4.0599999999627503E-2</v>
      </c>
      <c r="O227" s="96">
        <v>24878.475726000001</v>
      </c>
      <c r="P227" s="98">
        <v>94.96</v>
      </c>
      <c r="Q227" s="86"/>
      <c r="R227" s="96">
        <v>23.624600548000004</v>
      </c>
      <c r="S227" s="97">
        <v>9.7993050756262808E-5</v>
      </c>
      <c r="T227" s="97">
        <v>2.851650455010484E-3</v>
      </c>
      <c r="U227" s="97">
        <f>R227/'סכום נכסי הקרן'!$C$42</f>
        <v>9.237142856882869E-4</v>
      </c>
    </row>
    <row r="228" spans="2:21" s="141" customFormat="1">
      <c r="B228" s="89" t="s">
        <v>826</v>
      </c>
      <c r="C228" s="86" t="s">
        <v>827</v>
      </c>
      <c r="D228" s="99" t="s">
        <v>128</v>
      </c>
      <c r="E228" s="99" t="s">
        <v>315</v>
      </c>
      <c r="F228" s="86" t="s">
        <v>608</v>
      </c>
      <c r="G228" s="99" t="s">
        <v>366</v>
      </c>
      <c r="H228" s="86" t="s">
        <v>579</v>
      </c>
      <c r="I228" s="86" t="s">
        <v>168</v>
      </c>
      <c r="J228" s="86"/>
      <c r="K228" s="96">
        <v>3.6099999974771735</v>
      </c>
      <c r="L228" s="99" t="s">
        <v>170</v>
      </c>
      <c r="M228" s="100">
        <v>7.0499999999999993E-2</v>
      </c>
      <c r="N228" s="100">
        <v>2.9800000386833437E-2</v>
      </c>
      <c r="O228" s="96">
        <v>10.331381999999998</v>
      </c>
      <c r="P228" s="98">
        <v>115.1</v>
      </c>
      <c r="Q228" s="86"/>
      <c r="R228" s="96">
        <v>1.1891423E-2</v>
      </c>
      <c r="S228" s="97">
        <v>2.2342876696298991E-8</v>
      </c>
      <c r="T228" s="97">
        <v>1.4353758803148477E-6</v>
      </c>
      <c r="U228" s="97">
        <f>R228/'סכום נכסי הקרן'!$C$42</f>
        <v>4.6495081599134871E-7</v>
      </c>
    </row>
    <row r="229" spans="2:21" s="141" customFormat="1">
      <c r="B229" s="89" t="s">
        <v>828</v>
      </c>
      <c r="C229" s="86" t="s">
        <v>829</v>
      </c>
      <c r="D229" s="99" t="s">
        <v>128</v>
      </c>
      <c r="E229" s="99" t="s">
        <v>315</v>
      </c>
      <c r="F229" s="86" t="s">
        <v>611</v>
      </c>
      <c r="G229" s="99" t="s">
        <v>398</v>
      </c>
      <c r="H229" s="86" t="s">
        <v>579</v>
      </c>
      <c r="I229" s="86" t="s">
        <v>367</v>
      </c>
      <c r="J229" s="86"/>
      <c r="K229" s="96">
        <v>1.000000671303054E-2</v>
      </c>
      <c r="L229" s="99" t="s">
        <v>170</v>
      </c>
      <c r="M229" s="100">
        <v>6.9900000000000004E-2</v>
      </c>
      <c r="N229" s="100">
        <v>1.0600000007897683E-2</v>
      </c>
      <c r="O229" s="96">
        <v>48.944496999999998</v>
      </c>
      <c r="P229" s="98">
        <v>103.48</v>
      </c>
      <c r="Q229" s="86"/>
      <c r="R229" s="96">
        <v>5.0647766000000004E-2</v>
      </c>
      <c r="S229" s="97">
        <v>5.7205283113252316E-7</v>
      </c>
      <c r="T229" s="97">
        <v>6.1135308792085199E-6</v>
      </c>
      <c r="U229" s="97">
        <f>R229/'סכום נכסי הקרן'!$C$42</f>
        <v>1.9803113664225795E-6</v>
      </c>
    </row>
    <row r="230" spans="2:21" s="141" customFormat="1">
      <c r="B230" s="89" t="s">
        <v>830</v>
      </c>
      <c r="C230" s="86" t="s">
        <v>831</v>
      </c>
      <c r="D230" s="99" t="s">
        <v>128</v>
      </c>
      <c r="E230" s="99" t="s">
        <v>315</v>
      </c>
      <c r="F230" s="86" t="s">
        <v>611</v>
      </c>
      <c r="G230" s="99" t="s">
        <v>398</v>
      </c>
      <c r="H230" s="86" t="s">
        <v>579</v>
      </c>
      <c r="I230" s="86" t="s">
        <v>367</v>
      </c>
      <c r="J230" s="86"/>
      <c r="K230" s="96">
        <v>3.47999999987386</v>
      </c>
      <c r="L230" s="99" t="s">
        <v>170</v>
      </c>
      <c r="M230" s="100">
        <v>4.1399999999999999E-2</v>
      </c>
      <c r="N230" s="100">
        <v>2.8699999999121525E-2</v>
      </c>
      <c r="O230" s="96">
        <v>12504.485387000001</v>
      </c>
      <c r="P230" s="98">
        <v>104.44</v>
      </c>
      <c r="Q230" s="96">
        <v>0.25884285000000001</v>
      </c>
      <c r="R230" s="96">
        <v>13.318527391</v>
      </c>
      <c r="S230" s="97">
        <v>1.7280722895833699E-5</v>
      </c>
      <c r="T230" s="97">
        <v>1.6076371161259705E-3</v>
      </c>
      <c r="U230" s="97">
        <f>R230/'סכום נכסי הקרן'!$C$42</f>
        <v>5.2075013883944575E-4</v>
      </c>
    </row>
    <row r="231" spans="2:21" s="141" customFormat="1">
      <c r="B231" s="89" t="s">
        <v>832</v>
      </c>
      <c r="C231" s="86" t="s">
        <v>833</v>
      </c>
      <c r="D231" s="99" t="s">
        <v>128</v>
      </c>
      <c r="E231" s="99" t="s">
        <v>315</v>
      </c>
      <c r="F231" s="86" t="s">
        <v>611</v>
      </c>
      <c r="G231" s="99" t="s">
        <v>398</v>
      </c>
      <c r="H231" s="86" t="s">
        <v>579</v>
      </c>
      <c r="I231" s="86" t="s">
        <v>367</v>
      </c>
      <c r="J231" s="86"/>
      <c r="K231" s="96">
        <v>6.159999999890978</v>
      </c>
      <c r="L231" s="99" t="s">
        <v>170</v>
      </c>
      <c r="M231" s="100">
        <v>2.5000000000000001E-2</v>
      </c>
      <c r="N231" s="100">
        <v>4.4099999999427292E-2</v>
      </c>
      <c r="O231" s="96">
        <v>31670.787284999999</v>
      </c>
      <c r="P231" s="98">
        <v>89.15</v>
      </c>
      <c r="Q231" s="146">
        <v>0.75055427272980013</v>
      </c>
      <c r="R231" s="96">
        <v>28.985062225999997</v>
      </c>
      <c r="S231" s="97">
        <v>5.158637984842093E-5</v>
      </c>
      <c r="T231" s="97">
        <v>3.4986947490325913E-3</v>
      </c>
      <c r="U231" s="97">
        <f>R231/'סכום נכסי הקרן'!$C$42</f>
        <v>1.1333066138122171E-3</v>
      </c>
    </row>
    <row r="232" spans="2:21" s="141" customFormat="1">
      <c r="B232" s="89" t="s">
        <v>834</v>
      </c>
      <c r="C232" s="86" t="s">
        <v>835</v>
      </c>
      <c r="D232" s="99" t="s">
        <v>128</v>
      </c>
      <c r="E232" s="99" t="s">
        <v>315</v>
      </c>
      <c r="F232" s="86" t="s">
        <v>611</v>
      </c>
      <c r="G232" s="99" t="s">
        <v>398</v>
      </c>
      <c r="H232" s="86" t="s">
        <v>579</v>
      </c>
      <c r="I232" s="86" t="s">
        <v>367</v>
      </c>
      <c r="J232" s="86"/>
      <c r="K232" s="96">
        <v>4.7600000000827363</v>
      </c>
      <c r="L232" s="99" t="s">
        <v>170</v>
      </c>
      <c r="M232" s="100">
        <v>3.5499999999999997E-2</v>
      </c>
      <c r="N232" s="100">
        <v>3.6200000000879078E-2</v>
      </c>
      <c r="O232" s="96">
        <v>15234.023875000003</v>
      </c>
      <c r="P232" s="98">
        <v>99.78</v>
      </c>
      <c r="Q232" s="146">
        <v>0.27040392580850003</v>
      </c>
      <c r="R232" s="96">
        <v>15.470912271999998</v>
      </c>
      <c r="S232" s="97">
        <v>2.1437229115128184E-5</v>
      </c>
      <c r="T232" s="97">
        <v>1.867444655000144E-3</v>
      </c>
      <c r="U232" s="97">
        <f>R232/'סכום נכסי הקרן'!$C$42</f>
        <v>6.049076956556814E-4</v>
      </c>
    </row>
    <row r="233" spans="2:21" s="141" customFormat="1">
      <c r="B233" s="89" t="s">
        <v>836</v>
      </c>
      <c r="C233" s="86" t="s">
        <v>837</v>
      </c>
      <c r="D233" s="99" t="s">
        <v>128</v>
      </c>
      <c r="E233" s="99" t="s">
        <v>315</v>
      </c>
      <c r="F233" s="86" t="s">
        <v>838</v>
      </c>
      <c r="G233" s="99" t="s">
        <v>366</v>
      </c>
      <c r="H233" s="86" t="s">
        <v>579</v>
      </c>
      <c r="I233" s="86" t="s">
        <v>367</v>
      </c>
      <c r="J233" s="86"/>
      <c r="K233" s="96">
        <v>5.1699999999248245</v>
      </c>
      <c r="L233" s="99" t="s">
        <v>170</v>
      </c>
      <c r="M233" s="100">
        <v>3.9E-2</v>
      </c>
      <c r="N233" s="100">
        <v>4.7999999999384528E-2</v>
      </c>
      <c r="O233" s="96">
        <v>23667.269339999999</v>
      </c>
      <c r="P233" s="98">
        <v>96.11</v>
      </c>
      <c r="Q233" s="86"/>
      <c r="R233" s="96">
        <v>22.746612562999999</v>
      </c>
      <c r="S233" s="97">
        <v>5.6231484093231007E-5</v>
      </c>
      <c r="T233" s="97">
        <v>2.7456713155184958E-3</v>
      </c>
      <c r="U233" s="97">
        <f>R233/'סכום נכסי הקרן'!$C$42</f>
        <v>8.8938523776388358E-4</v>
      </c>
    </row>
    <row r="234" spans="2:21" s="141" customFormat="1">
      <c r="B234" s="89" t="s">
        <v>839</v>
      </c>
      <c r="C234" s="86" t="s">
        <v>840</v>
      </c>
      <c r="D234" s="99" t="s">
        <v>128</v>
      </c>
      <c r="E234" s="99" t="s">
        <v>315</v>
      </c>
      <c r="F234" s="86" t="s">
        <v>841</v>
      </c>
      <c r="G234" s="99" t="s">
        <v>398</v>
      </c>
      <c r="H234" s="86" t="s">
        <v>579</v>
      </c>
      <c r="I234" s="86" t="s">
        <v>367</v>
      </c>
      <c r="J234" s="86"/>
      <c r="K234" s="96">
        <v>1.9699999999822329</v>
      </c>
      <c r="L234" s="99" t="s">
        <v>170</v>
      </c>
      <c r="M234" s="100">
        <v>1.72E-2</v>
      </c>
      <c r="N234" s="100">
        <v>1.0599999999847709E-2</v>
      </c>
      <c r="O234" s="96">
        <v>19446.364516000001</v>
      </c>
      <c r="P234" s="98">
        <v>101.3</v>
      </c>
      <c r="Q234" s="86"/>
      <c r="R234" s="96">
        <v>19.699167254999999</v>
      </c>
      <c r="S234" s="97">
        <v>5.9344653087780592E-5</v>
      </c>
      <c r="T234" s="97">
        <v>2.3778238769334033E-3</v>
      </c>
      <c r="U234" s="97">
        <f>R234/'סכום נכסי הקרן'!$C$42</f>
        <v>7.7023110603014519E-4</v>
      </c>
    </row>
    <row r="235" spans="2:21" s="141" customFormat="1">
      <c r="B235" s="89" t="s">
        <v>842</v>
      </c>
      <c r="C235" s="86" t="s">
        <v>843</v>
      </c>
      <c r="D235" s="99" t="s">
        <v>128</v>
      </c>
      <c r="E235" s="99" t="s">
        <v>315</v>
      </c>
      <c r="F235" s="86" t="s">
        <v>841</v>
      </c>
      <c r="G235" s="99" t="s">
        <v>398</v>
      </c>
      <c r="H235" s="86" t="s">
        <v>579</v>
      </c>
      <c r="I235" s="86" t="s">
        <v>367</v>
      </c>
      <c r="J235" s="86"/>
      <c r="K235" s="96">
        <v>3.35</v>
      </c>
      <c r="L235" s="99" t="s">
        <v>170</v>
      </c>
      <c r="M235" s="100">
        <v>2.1600000000000001E-2</v>
      </c>
      <c r="N235" s="100">
        <v>2.5000000000000001E-2</v>
      </c>
      <c r="O235" s="96">
        <v>13524.632741999998</v>
      </c>
      <c r="P235" s="98">
        <v>98.97</v>
      </c>
      <c r="Q235" s="86"/>
      <c r="R235" s="96">
        <v>13.385329019999999</v>
      </c>
      <c r="S235" s="97">
        <v>1.7032834582441786E-5</v>
      </c>
      <c r="T235" s="97">
        <v>1.6157005284721917E-3</v>
      </c>
      <c r="U235" s="97">
        <f>R235/'סכום נכסי הקרן'!$C$42</f>
        <v>5.2336206105540767E-4</v>
      </c>
    </row>
    <row r="236" spans="2:21" s="141" customFormat="1">
      <c r="B236" s="89" t="s">
        <v>844</v>
      </c>
      <c r="C236" s="86" t="s">
        <v>845</v>
      </c>
      <c r="D236" s="99" t="s">
        <v>128</v>
      </c>
      <c r="E236" s="99" t="s">
        <v>315</v>
      </c>
      <c r="F236" s="86" t="s">
        <v>791</v>
      </c>
      <c r="G236" s="99" t="s">
        <v>159</v>
      </c>
      <c r="H236" s="86" t="s">
        <v>579</v>
      </c>
      <c r="I236" s="86" t="s">
        <v>168</v>
      </c>
      <c r="J236" s="86"/>
      <c r="K236" s="96">
        <v>2.6699999999060302</v>
      </c>
      <c r="L236" s="99" t="s">
        <v>170</v>
      </c>
      <c r="M236" s="100">
        <v>2.4E-2</v>
      </c>
      <c r="N236" s="100">
        <v>2.6199999999199863E-2</v>
      </c>
      <c r="O236" s="96">
        <v>10781.617017</v>
      </c>
      <c r="P236" s="98">
        <v>99.69</v>
      </c>
      <c r="Q236" s="86"/>
      <c r="R236" s="96">
        <v>10.748194003</v>
      </c>
      <c r="S236" s="97">
        <v>2.786653336175845E-5</v>
      </c>
      <c r="T236" s="97">
        <v>1.2973803411795957E-3</v>
      </c>
      <c r="U236" s="97">
        <f>R236/'סכום נכסי הקרן'!$C$42</f>
        <v>4.2025092977755236E-4</v>
      </c>
    </row>
    <row r="237" spans="2:21" s="141" customFormat="1">
      <c r="B237" s="89" t="s">
        <v>846</v>
      </c>
      <c r="C237" s="86" t="s">
        <v>847</v>
      </c>
      <c r="D237" s="99" t="s">
        <v>128</v>
      </c>
      <c r="E237" s="99" t="s">
        <v>315</v>
      </c>
      <c r="F237" s="86" t="s">
        <v>848</v>
      </c>
      <c r="G237" s="99" t="s">
        <v>366</v>
      </c>
      <c r="H237" s="86" t="s">
        <v>579</v>
      </c>
      <c r="I237" s="86" t="s">
        <v>367</v>
      </c>
      <c r="J237" s="86"/>
      <c r="K237" s="96">
        <v>1.5300000000082108</v>
      </c>
      <c r="L237" s="99" t="s">
        <v>170</v>
      </c>
      <c r="M237" s="100">
        <v>5.0999999999999997E-2</v>
      </c>
      <c r="N237" s="100">
        <v>3.0999999999939923E-2</v>
      </c>
      <c r="O237" s="96">
        <v>47830.772022999998</v>
      </c>
      <c r="P237" s="98">
        <v>104.4</v>
      </c>
      <c r="Q237" s="86"/>
      <c r="R237" s="96">
        <v>49.935324402999996</v>
      </c>
      <c r="S237" s="97">
        <v>5.9442952865220901E-5</v>
      </c>
      <c r="T237" s="97">
        <v>6.027534318118497E-3</v>
      </c>
      <c r="U237" s="97">
        <f>R237/'סכום נכסי הקרן'!$C$42</f>
        <v>1.9524551290428032E-3</v>
      </c>
    </row>
    <row r="238" spans="2:21" s="141" customFormat="1">
      <c r="B238" s="89" t="s">
        <v>849</v>
      </c>
      <c r="C238" s="86" t="s">
        <v>850</v>
      </c>
      <c r="D238" s="99" t="s">
        <v>128</v>
      </c>
      <c r="E238" s="99" t="s">
        <v>315</v>
      </c>
      <c r="F238" s="86" t="s">
        <v>851</v>
      </c>
      <c r="G238" s="99" t="s">
        <v>366</v>
      </c>
      <c r="H238" s="86" t="s">
        <v>579</v>
      </c>
      <c r="I238" s="86" t="s">
        <v>367</v>
      </c>
      <c r="J238" s="86"/>
      <c r="K238" s="96">
        <v>5.3599999988419285</v>
      </c>
      <c r="L238" s="99" t="s">
        <v>170</v>
      </c>
      <c r="M238" s="100">
        <v>2.6200000000000001E-2</v>
      </c>
      <c r="N238" s="100">
        <v>3.7499999963810288E-2</v>
      </c>
      <c r="O238" s="96">
        <v>72.252280999999996</v>
      </c>
      <c r="P238" s="98">
        <v>94.3</v>
      </c>
      <c r="Q238" s="86"/>
      <c r="R238" s="96">
        <v>6.9080402999999999E-2</v>
      </c>
      <c r="S238" s="97">
        <v>2.8547156042323528E-7</v>
      </c>
      <c r="T238" s="97">
        <v>8.3384759139952756E-6</v>
      </c>
      <c r="U238" s="97">
        <f>R238/'סכום נכסי הקרן'!$C$42</f>
        <v>2.7010215466947238E-6</v>
      </c>
    </row>
    <row r="239" spans="2:21" s="141" customFormat="1">
      <c r="B239" s="89" t="s">
        <v>852</v>
      </c>
      <c r="C239" s="86" t="s">
        <v>853</v>
      </c>
      <c r="D239" s="99" t="s">
        <v>128</v>
      </c>
      <c r="E239" s="99" t="s">
        <v>315</v>
      </c>
      <c r="F239" s="86" t="s">
        <v>851</v>
      </c>
      <c r="G239" s="99" t="s">
        <v>366</v>
      </c>
      <c r="H239" s="86" t="s">
        <v>579</v>
      </c>
      <c r="I239" s="86" t="s">
        <v>367</v>
      </c>
      <c r="J239" s="86"/>
      <c r="K239" s="96">
        <v>3.5100000001147809</v>
      </c>
      <c r="L239" s="99" t="s">
        <v>170</v>
      </c>
      <c r="M239" s="100">
        <v>3.3500000000000002E-2</v>
      </c>
      <c r="N239" s="100">
        <v>2.4400000000431396E-2</v>
      </c>
      <c r="O239" s="96">
        <v>12472.285545999999</v>
      </c>
      <c r="P239" s="98">
        <v>104.08</v>
      </c>
      <c r="Q239" s="86"/>
      <c r="R239" s="96">
        <v>12.981154801000001</v>
      </c>
      <c r="S239" s="97">
        <v>2.5928807896712904E-5</v>
      </c>
      <c r="T239" s="97">
        <v>1.5669139429308576E-3</v>
      </c>
      <c r="U239" s="97">
        <f>R239/'סכום נכסי הקרן'!$C$42</f>
        <v>5.075589790418661E-4</v>
      </c>
    </row>
    <row r="240" spans="2:21" s="141" customFormat="1">
      <c r="B240" s="89" t="s">
        <v>854</v>
      </c>
      <c r="C240" s="86" t="s">
        <v>855</v>
      </c>
      <c r="D240" s="99" t="s">
        <v>128</v>
      </c>
      <c r="E240" s="99" t="s">
        <v>315</v>
      </c>
      <c r="F240" s="86" t="s">
        <v>578</v>
      </c>
      <c r="G240" s="99" t="s">
        <v>317</v>
      </c>
      <c r="H240" s="86" t="s">
        <v>625</v>
      </c>
      <c r="I240" s="86" t="s">
        <v>168</v>
      </c>
      <c r="J240" s="86"/>
      <c r="K240" s="96">
        <v>1.6600000007091298</v>
      </c>
      <c r="L240" s="99" t="s">
        <v>170</v>
      </c>
      <c r="M240" s="100">
        <v>2.9100000000000001E-2</v>
      </c>
      <c r="N240" s="100">
        <v>1.520000000214077E-2</v>
      </c>
      <c r="O240" s="96">
        <v>1456.2005160000001</v>
      </c>
      <c r="P240" s="98">
        <v>102.65</v>
      </c>
      <c r="Q240" s="86"/>
      <c r="R240" s="96">
        <v>1.4947897590000001</v>
      </c>
      <c r="S240" s="97">
        <v>1.5085783565390354E-5</v>
      </c>
      <c r="T240" s="97">
        <v>1.8043132148358058E-4</v>
      </c>
      <c r="U240" s="97">
        <f>R240/'סכום נכסי הקרן'!$C$42</f>
        <v>5.8445798974820888E-5</v>
      </c>
    </row>
    <row r="241" spans="2:21" s="141" customFormat="1">
      <c r="B241" s="89" t="s">
        <v>856</v>
      </c>
      <c r="C241" s="86" t="s">
        <v>857</v>
      </c>
      <c r="D241" s="99" t="s">
        <v>128</v>
      </c>
      <c r="E241" s="99" t="s">
        <v>315</v>
      </c>
      <c r="F241" s="86" t="s">
        <v>628</v>
      </c>
      <c r="G241" s="99" t="s">
        <v>366</v>
      </c>
      <c r="H241" s="86" t="s">
        <v>625</v>
      </c>
      <c r="I241" s="86" t="s">
        <v>168</v>
      </c>
      <c r="J241" s="86"/>
      <c r="K241" s="96">
        <v>2.3199997449744019</v>
      </c>
      <c r="L241" s="99" t="s">
        <v>170</v>
      </c>
      <c r="M241" s="100">
        <v>4.6500000000000007E-2</v>
      </c>
      <c r="N241" s="100">
        <v>3.4999998819325938E-2</v>
      </c>
      <c r="O241" s="96">
        <v>4.1227299999999998</v>
      </c>
      <c r="P241" s="98">
        <v>102.72</v>
      </c>
      <c r="Q241" s="86"/>
      <c r="R241" s="96">
        <v>4.2348689999999996E-3</v>
      </c>
      <c r="S241" s="97">
        <v>2.5608471317817053E-8</v>
      </c>
      <c r="T241" s="97">
        <v>5.1117757890649906E-7</v>
      </c>
      <c r="U241" s="97">
        <f>R241/'סכום נכסי הקרן'!$C$42</f>
        <v>1.6558201631263701E-7</v>
      </c>
    </row>
    <row r="242" spans="2:21" s="141" customFormat="1">
      <c r="B242" s="89" t="s">
        <v>858</v>
      </c>
      <c r="C242" s="86" t="s">
        <v>859</v>
      </c>
      <c r="D242" s="99" t="s">
        <v>128</v>
      </c>
      <c r="E242" s="99" t="s">
        <v>315</v>
      </c>
      <c r="F242" s="86" t="s">
        <v>860</v>
      </c>
      <c r="G242" s="99" t="s">
        <v>430</v>
      </c>
      <c r="H242" s="86" t="s">
        <v>625</v>
      </c>
      <c r="I242" s="86" t="s">
        <v>168</v>
      </c>
      <c r="J242" s="86"/>
      <c r="K242" s="96">
        <v>6.1899999997708717</v>
      </c>
      <c r="L242" s="99" t="s">
        <v>170</v>
      </c>
      <c r="M242" s="100">
        <v>3.27E-2</v>
      </c>
      <c r="N242" s="100">
        <v>3.4899999999494134E-2</v>
      </c>
      <c r="O242" s="96">
        <v>6781.486382</v>
      </c>
      <c r="P242" s="98">
        <v>99.11</v>
      </c>
      <c r="Q242" s="86"/>
      <c r="R242" s="96">
        <v>6.7211312660000004</v>
      </c>
      <c r="S242" s="97">
        <v>3.0410252834080717E-5</v>
      </c>
      <c r="T242" s="97">
        <v>8.1128639588772488E-4</v>
      </c>
      <c r="U242" s="97">
        <f>R242/'סכום נכסי הקרן'!$C$42</f>
        <v>2.6279407153472438E-4</v>
      </c>
    </row>
    <row r="243" spans="2:21" s="141" customFormat="1">
      <c r="B243" s="89" t="s">
        <v>861</v>
      </c>
      <c r="C243" s="86" t="s">
        <v>862</v>
      </c>
      <c r="D243" s="99" t="s">
        <v>128</v>
      </c>
      <c r="E243" s="99" t="s">
        <v>315</v>
      </c>
      <c r="F243" s="86" t="s">
        <v>863</v>
      </c>
      <c r="G243" s="99" t="s">
        <v>864</v>
      </c>
      <c r="H243" s="86" t="s">
        <v>655</v>
      </c>
      <c r="I243" s="86" t="s">
        <v>168</v>
      </c>
      <c r="J243" s="86"/>
      <c r="K243" s="96">
        <v>5.7800000000336684</v>
      </c>
      <c r="L243" s="99" t="s">
        <v>170</v>
      </c>
      <c r="M243" s="100">
        <v>4.4500000000000005E-2</v>
      </c>
      <c r="N243" s="100">
        <v>4.140000000016833E-2</v>
      </c>
      <c r="O243" s="96">
        <v>23293.210746000001</v>
      </c>
      <c r="P243" s="98">
        <v>102.01</v>
      </c>
      <c r="Q243" s="86"/>
      <c r="R243" s="96">
        <v>23.761404540000001</v>
      </c>
      <c r="S243" s="97">
        <v>7.8270197399193557E-5</v>
      </c>
      <c r="T243" s="97">
        <v>2.8681636301323837E-3</v>
      </c>
      <c r="U243" s="97">
        <f>R243/'סכום נכסי הקרן'!$C$42</f>
        <v>9.2906327779051666E-4</v>
      </c>
    </row>
    <row r="244" spans="2:21" s="141" customFormat="1">
      <c r="B244" s="89" t="s">
        <v>865</v>
      </c>
      <c r="C244" s="86" t="s">
        <v>866</v>
      </c>
      <c r="D244" s="99" t="s">
        <v>128</v>
      </c>
      <c r="E244" s="99" t="s">
        <v>315</v>
      </c>
      <c r="F244" s="86" t="s">
        <v>867</v>
      </c>
      <c r="G244" s="99" t="s">
        <v>366</v>
      </c>
      <c r="H244" s="86" t="s">
        <v>655</v>
      </c>
      <c r="I244" s="86" t="s">
        <v>168</v>
      </c>
      <c r="J244" s="86"/>
      <c r="K244" s="96">
        <v>4.2500000000422569</v>
      </c>
      <c r="L244" s="99" t="s">
        <v>170</v>
      </c>
      <c r="M244" s="100">
        <v>4.2000000000000003E-2</v>
      </c>
      <c r="N244" s="100">
        <v>7.8500000001211351E-2</v>
      </c>
      <c r="O244" s="96">
        <v>20272.723661</v>
      </c>
      <c r="P244" s="98">
        <v>87.55</v>
      </c>
      <c r="Q244" s="86"/>
      <c r="R244" s="96">
        <v>17.748769340999999</v>
      </c>
      <c r="S244" s="97">
        <v>3.3220610088196078E-5</v>
      </c>
      <c r="T244" s="97">
        <v>2.1423975429469672E-3</v>
      </c>
      <c r="U244" s="97">
        <f>R244/'סכום נכסי הקרן'!$C$42</f>
        <v>6.9397117468112789E-4</v>
      </c>
    </row>
    <row r="245" spans="2:21" s="141" customFormat="1">
      <c r="B245" s="89" t="s">
        <v>868</v>
      </c>
      <c r="C245" s="86" t="s">
        <v>869</v>
      </c>
      <c r="D245" s="99" t="s">
        <v>128</v>
      </c>
      <c r="E245" s="99" t="s">
        <v>315</v>
      </c>
      <c r="F245" s="86" t="s">
        <v>867</v>
      </c>
      <c r="G245" s="99" t="s">
        <v>366</v>
      </c>
      <c r="H245" s="86" t="s">
        <v>655</v>
      </c>
      <c r="I245" s="86" t="s">
        <v>168</v>
      </c>
      <c r="J245" s="86"/>
      <c r="K245" s="96">
        <v>4.8900000000646484</v>
      </c>
      <c r="L245" s="99" t="s">
        <v>170</v>
      </c>
      <c r="M245" s="100">
        <v>3.2500000000000001E-2</v>
      </c>
      <c r="N245" s="100">
        <v>6.2300000000742768E-2</v>
      </c>
      <c r="O245" s="96">
        <v>33004.364661</v>
      </c>
      <c r="P245" s="98">
        <v>88.11</v>
      </c>
      <c r="Q245" s="86"/>
      <c r="R245" s="96">
        <v>29.080145708</v>
      </c>
      <c r="S245" s="97">
        <v>4.3991800827469645E-5</v>
      </c>
      <c r="T245" s="97">
        <v>3.5101719739769194E-3</v>
      </c>
      <c r="U245" s="97">
        <f>R245/'סכום נכסי הקרן'!$C$42</f>
        <v>1.1370243473873495E-3</v>
      </c>
    </row>
    <row r="246" spans="2:21" s="141" customFormat="1">
      <c r="B246" s="89" t="s">
        <v>870</v>
      </c>
      <c r="C246" s="86" t="s">
        <v>871</v>
      </c>
      <c r="D246" s="99" t="s">
        <v>128</v>
      </c>
      <c r="E246" s="99" t="s">
        <v>315</v>
      </c>
      <c r="F246" s="86" t="s">
        <v>660</v>
      </c>
      <c r="G246" s="99" t="s">
        <v>575</v>
      </c>
      <c r="H246" s="86" t="s">
        <v>655</v>
      </c>
      <c r="I246" s="86" t="s">
        <v>168</v>
      </c>
      <c r="J246" s="86"/>
      <c r="K246" s="96">
        <v>1.4500000000194126</v>
      </c>
      <c r="L246" s="99" t="s">
        <v>170</v>
      </c>
      <c r="M246" s="100">
        <v>3.3000000000000002E-2</v>
      </c>
      <c r="N246" s="100">
        <v>3.2499999999676447E-2</v>
      </c>
      <c r="O246" s="96">
        <v>7684.5777370000005</v>
      </c>
      <c r="P246" s="98">
        <v>100.55</v>
      </c>
      <c r="Q246" s="86"/>
      <c r="R246" s="96">
        <v>7.7268426529999994</v>
      </c>
      <c r="S246" s="97">
        <v>1.6861419641823406E-5</v>
      </c>
      <c r="T246" s="97">
        <v>9.3268262134011944E-4</v>
      </c>
      <c r="U246" s="97">
        <f>R246/'סכום נכסי הקרן'!$C$42</f>
        <v>3.0211706341193209E-4</v>
      </c>
    </row>
    <row r="247" spans="2:21" s="141" customFormat="1">
      <c r="B247" s="89" t="s">
        <v>872</v>
      </c>
      <c r="C247" s="86" t="s">
        <v>873</v>
      </c>
      <c r="D247" s="99" t="s">
        <v>128</v>
      </c>
      <c r="E247" s="99" t="s">
        <v>315</v>
      </c>
      <c r="F247" s="86" t="s">
        <v>666</v>
      </c>
      <c r="G247" s="99" t="s">
        <v>481</v>
      </c>
      <c r="H247" s="86" t="s">
        <v>655</v>
      </c>
      <c r="I247" s="86" t="s">
        <v>367</v>
      </c>
      <c r="J247" s="86"/>
      <c r="K247" s="96">
        <v>1.9199999999659847</v>
      </c>
      <c r="L247" s="99" t="s">
        <v>170</v>
      </c>
      <c r="M247" s="100">
        <v>0.06</v>
      </c>
      <c r="N247" s="100">
        <v>2.1999999999599819E-2</v>
      </c>
      <c r="O247" s="96">
        <v>18615.327847</v>
      </c>
      <c r="P247" s="98">
        <v>107.39</v>
      </c>
      <c r="Q247" s="86"/>
      <c r="R247" s="96">
        <v>19.990999953999999</v>
      </c>
      <c r="S247" s="97">
        <v>4.5367435998556846E-5</v>
      </c>
      <c r="T247" s="97">
        <v>2.4130500746081295E-3</v>
      </c>
      <c r="U247" s="97">
        <f>R247/'סכום נכסי הקרן'!$C$42</f>
        <v>7.8164167073152763E-4</v>
      </c>
    </row>
    <row r="248" spans="2:21" s="141" customFormat="1">
      <c r="B248" s="89" t="s">
        <v>874</v>
      </c>
      <c r="C248" s="86" t="s">
        <v>875</v>
      </c>
      <c r="D248" s="99" t="s">
        <v>128</v>
      </c>
      <c r="E248" s="99" t="s">
        <v>315</v>
      </c>
      <c r="F248" s="86" t="s">
        <v>666</v>
      </c>
      <c r="G248" s="99" t="s">
        <v>481</v>
      </c>
      <c r="H248" s="86" t="s">
        <v>655</v>
      </c>
      <c r="I248" s="86" t="s">
        <v>367</v>
      </c>
      <c r="J248" s="86"/>
      <c r="K248" s="96">
        <v>3.4699999974596154</v>
      </c>
      <c r="L248" s="99" t="s">
        <v>170</v>
      </c>
      <c r="M248" s="100">
        <v>5.9000000000000004E-2</v>
      </c>
      <c r="N248" s="100">
        <v>3.2899999975208295E-2</v>
      </c>
      <c r="O248" s="96">
        <v>298.92240399999997</v>
      </c>
      <c r="P248" s="98">
        <v>109.3</v>
      </c>
      <c r="Q248" s="86"/>
      <c r="R248" s="96">
        <v>0.326722189</v>
      </c>
      <c r="S248" s="97">
        <v>3.3611372363380401E-7</v>
      </c>
      <c r="T248" s="97">
        <v>3.9437597136546992E-5</v>
      </c>
      <c r="U248" s="97">
        <f>R248/'סכום נכסי הקרן'!$C$42</f>
        <v>1.2774732542777233E-5</v>
      </c>
    </row>
    <row r="249" spans="2:21" s="141" customFormat="1">
      <c r="B249" s="89" t="s">
        <v>876</v>
      </c>
      <c r="C249" s="86" t="s">
        <v>877</v>
      </c>
      <c r="D249" s="99" t="s">
        <v>128</v>
      </c>
      <c r="E249" s="99" t="s">
        <v>315</v>
      </c>
      <c r="F249" s="86" t="s">
        <v>669</v>
      </c>
      <c r="G249" s="99" t="s">
        <v>366</v>
      </c>
      <c r="H249" s="86" t="s">
        <v>655</v>
      </c>
      <c r="I249" s="86" t="s">
        <v>367</v>
      </c>
      <c r="J249" s="86"/>
      <c r="K249" s="96">
        <v>3.8999962911221835</v>
      </c>
      <c r="L249" s="99" t="s">
        <v>170</v>
      </c>
      <c r="M249" s="100">
        <v>6.9000000000000006E-2</v>
      </c>
      <c r="N249" s="100">
        <v>0.11089977375845317</v>
      </c>
      <c r="O249" s="96">
        <v>9.2970999999999998E-2</v>
      </c>
      <c r="P249" s="98">
        <v>87</v>
      </c>
      <c r="Q249" s="86"/>
      <c r="R249" s="96">
        <v>8.0886999999999986E-5</v>
      </c>
      <c r="S249" s="97">
        <v>1.4053277022073551E-10</v>
      </c>
      <c r="T249" s="97">
        <v>9.7636127174205358E-9</v>
      </c>
      <c r="U249" s="97">
        <f>R249/'סכום נכסי הקרן'!$C$42</f>
        <v>3.162655693359173E-9</v>
      </c>
    </row>
    <row r="250" spans="2:21" s="141" customFormat="1">
      <c r="B250" s="89" t="s">
        <v>878</v>
      </c>
      <c r="C250" s="86" t="s">
        <v>879</v>
      </c>
      <c r="D250" s="99" t="s">
        <v>128</v>
      </c>
      <c r="E250" s="99" t="s">
        <v>315</v>
      </c>
      <c r="F250" s="86" t="s">
        <v>880</v>
      </c>
      <c r="G250" s="99" t="s">
        <v>366</v>
      </c>
      <c r="H250" s="86" t="s">
        <v>655</v>
      </c>
      <c r="I250" s="86" t="s">
        <v>168</v>
      </c>
      <c r="J250" s="86"/>
      <c r="K250" s="96">
        <v>3.6500000001572328</v>
      </c>
      <c r="L250" s="99" t="s">
        <v>170</v>
      </c>
      <c r="M250" s="100">
        <v>4.5999999999999999E-2</v>
      </c>
      <c r="N250" s="100">
        <v>0.11510000000366878</v>
      </c>
      <c r="O250" s="96">
        <v>11947.424851</v>
      </c>
      <c r="P250" s="98">
        <v>79.849999999999994</v>
      </c>
      <c r="Q250" s="86"/>
      <c r="R250" s="96">
        <v>9.5400187499999998</v>
      </c>
      <c r="S250" s="97">
        <v>4.7223023126482214E-5</v>
      </c>
      <c r="T250" s="97">
        <v>1.1515453458767215E-3</v>
      </c>
      <c r="U250" s="97">
        <f>R250/'סכום נכסי הקרן'!$C$42</f>
        <v>3.7301166583555783E-4</v>
      </c>
    </row>
    <row r="251" spans="2:21" s="141" customFormat="1">
      <c r="B251" s="89" t="s">
        <v>881</v>
      </c>
      <c r="C251" s="86" t="s">
        <v>882</v>
      </c>
      <c r="D251" s="99" t="s">
        <v>128</v>
      </c>
      <c r="E251" s="99" t="s">
        <v>315</v>
      </c>
      <c r="F251" s="86" t="s">
        <v>883</v>
      </c>
      <c r="G251" s="99" t="s">
        <v>575</v>
      </c>
      <c r="H251" s="86" t="s">
        <v>884</v>
      </c>
      <c r="I251" s="86" t="s">
        <v>367</v>
      </c>
      <c r="J251" s="86"/>
      <c r="K251" s="96">
        <v>1.2200000000252724</v>
      </c>
      <c r="L251" s="99" t="s">
        <v>170</v>
      </c>
      <c r="M251" s="100">
        <v>4.7E-2</v>
      </c>
      <c r="N251" s="100">
        <v>3.3999999995577325E-2</v>
      </c>
      <c r="O251" s="96">
        <v>3103.4352359999993</v>
      </c>
      <c r="P251" s="98">
        <v>102</v>
      </c>
      <c r="Q251" s="86"/>
      <c r="R251" s="96">
        <v>3.1655038360000001</v>
      </c>
      <c r="S251" s="97">
        <v>4.69602707364904E-5</v>
      </c>
      <c r="T251" s="97">
        <v>3.8209790831917484E-4</v>
      </c>
      <c r="U251" s="97">
        <f>R251/'סכום נכסי הקרן'!$C$42</f>
        <v>1.2377018222057567E-4</v>
      </c>
    </row>
    <row r="252" spans="2:21" s="141" customFormat="1">
      <c r="B252" s="85"/>
      <c r="C252" s="86"/>
      <c r="D252" s="86"/>
      <c r="E252" s="86"/>
      <c r="F252" s="86"/>
      <c r="G252" s="86"/>
      <c r="H252" s="86"/>
      <c r="I252" s="86"/>
      <c r="J252" s="86"/>
      <c r="K252" s="86"/>
      <c r="L252" s="86"/>
      <c r="M252" s="86"/>
      <c r="N252" s="86"/>
      <c r="O252" s="96"/>
      <c r="P252" s="98"/>
      <c r="Q252" s="86"/>
      <c r="R252" s="86"/>
      <c r="S252" s="86"/>
      <c r="T252" s="97"/>
      <c r="U252" s="86"/>
    </row>
    <row r="253" spans="2:21" s="141" customFormat="1">
      <c r="B253" s="104" t="s">
        <v>47</v>
      </c>
      <c r="C253" s="84"/>
      <c r="D253" s="84"/>
      <c r="E253" s="84"/>
      <c r="F253" s="84"/>
      <c r="G253" s="84"/>
      <c r="H253" s="84"/>
      <c r="I253" s="84"/>
      <c r="J253" s="84"/>
      <c r="K253" s="93">
        <v>4.3532895762488852</v>
      </c>
      <c r="L253" s="84"/>
      <c r="M253" s="84"/>
      <c r="N253" s="106">
        <v>5.8391323245553094E-2</v>
      </c>
      <c r="O253" s="93"/>
      <c r="P253" s="95"/>
      <c r="Q253" s="84"/>
      <c r="R253" s="93">
        <v>246.67604776600001</v>
      </c>
      <c r="S253" s="84"/>
      <c r="T253" s="94">
        <v>2.9775481808586714E-2</v>
      </c>
      <c r="U253" s="94">
        <f>R253/'סכום נכסי הקרן'!$C$42</f>
        <v>9.6449541568172804E-3</v>
      </c>
    </row>
    <row r="254" spans="2:21" s="141" customFormat="1">
      <c r="B254" s="89" t="s">
        <v>885</v>
      </c>
      <c r="C254" s="86" t="s">
        <v>886</v>
      </c>
      <c r="D254" s="99" t="s">
        <v>128</v>
      </c>
      <c r="E254" s="99" t="s">
        <v>315</v>
      </c>
      <c r="F254" s="86" t="s">
        <v>887</v>
      </c>
      <c r="G254" s="99" t="s">
        <v>864</v>
      </c>
      <c r="H254" s="86" t="s">
        <v>381</v>
      </c>
      <c r="I254" s="86" t="s">
        <v>367</v>
      </c>
      <c r="J254" s="86"/>
      <c r="K254" s="96">
        <v>3.5000000000093947</v>
      </c>
      <c r="L254" s="99" t="s">
        <v>170</v>
      </c>
      <c r="M254" s="100">
        <v>3.49E-2</v>
      </c>
      <c r="N254" s="100">
        <v>4.8600000000172859E-2</v>
      </c>
      <c r="O254" s="96">
        <v>106488.135133</v>
      </c>
      <c r="P254" s="98">
        <v>99.95</v>
      </c>
      <c r="Q254" s="86"/>
      <c r="R254" s="96">
        <v>106.43488855600002</v>
      </c>
      <c r="S254" s="97">
        <v>5.0066832555764975E-5</v>
      </c>
      <c r="T254" s="97">
        <v>1.2847417155817368E-2</v>
      </c>
      <c r="U254" s="97">
        <f>R254/'סכום נכסי הקרן'!$C$42</f>
        <v>4.161569921788206E-3</v>
      </c>
    </row>
    <row r="255" spans="2:21" s="141" customFormat="1">
      <c r="B255" s="89" t="s">
        <v>888</v>
      </c>
      <c r="C255" s="86" t="s">
        <v>889</v>
      </c>
      <c r="D255" s="99" t="s">
        <v>128</v>
      </c>
      <c r="E255" s="99" t="s">
        <v>315</v>
      </c>
      <c r="F255" s="86" t="s">
        <v>890</v>
      </c>
      <c r="G255" s="99" t="s">
        <v>864</v>
      </c>
      <c r="H255" s="86" t="s">
        <v>579</v>
      </c>
      <c r="I255" s="86" t="s">
        <v>168</v>
      </c>
      <c r="J255" s="86"/>
      <c r="K255" s="96">
        <v>5.1599999999371917</v>
      </c>
      <c r="L255" s="99" t="s">
        <v>170</v>
      </c>
      <c r="M255" s="100">
        <v>4.6900000000000004E-2</v>
      </c>
      <c r="N255" s="100">
        <v>6.7199999999416782E-2</v>
      </c>
      <c r="O255" s="96">
        <v>9108.2927280000004</v>
      </c>
      <c r="P255" s="98">
        <v>97.89</v>
      </c>
      <c r="Q255" s="86"/>
      <c r="R255" s="96">
        <v>8.9161081660000008</v>
      </c>
      <c r="S255" s="97">
        <v>4.0570181734729172E-6</v>
      </c>
      <c r="T255" s="97">
        <v>1.0762350820212731E-3</v>
      </c>
      <c r="U255" s="97">
        <f>R255/'סכום נכסי הקרן'!$C$42</f>
        <v>3.486169625997518E-4</v>
      </c>
    </row>
    <row r="256" spans="2:21" s="141" customFormat="1">
      <c r="B256" s="89" t="s">
        <v>891</v>
      </c>
      <c r="C256" s="86" t="s">
        <v>892</v>
      </c>
      <c r="D256" s="99" t="s">
        <v>128</v>
      </c>
      <c r="E256" s="99" t="s">
        <v>315</v>
      </c>
      <c r="F256" s="86" t="s">
        <v>890</v>
      </c>
      <c r="G256" s="99" t="s">
        <v>864</v>
      </c>
      <c r="H256" s="86" t="s">
        <v>579</v>
      </c>
      <c r="I256" s="86" t="s">
        <v>168</v>
      </c>
      <c r="J256" s="86"/>
      <c r="K256" s="96">
        <v>5.2600000000180307</v>
      </c>
      <c r="L256" s="99" t="s">
        <v>170</v>
      </c>
      <c r="M256" s="100">
        <v>4.6900000000000004E-2</v>
      </c>
      <c r="N256" s="100">
        <v>6.7200000000239249E-2</v>
      </c>
      <c r="O256" s="96">
        <v>115984.371281</v>
      </c>
      <c r="P256" s="98">
        <v>99.46</v>
      </c>
      <c r="Q256" s="86"/>
      <c r="R256" s="96">
        <v>115.35805594200001</v>
      </c>
      <c r="S256" s="97">
        <v>6.1892331629921301E-5</v>
      </c>
      <c r="T256" s="97">
        <v>1.3924504333851189E-2</v>
      </c>
      <c r="U256" s="97">
        <f>R256/'סכום נכסי הקרן'!$C$42</f>
        <v>4.5104628976202895E-3</v>
      </c>
    </row>
    <row r="257" spans="2:21" s="141" customFormat="1">
      <c r="B257" s="89" t="s">
        <v>893</v>
      </c>
      <c r="C257" s="86" t="s">
        <v>894</v>
      </c>
      <c r="D257" s="99" t="s">
        <v>128</v>
      </c>
      <c r="E257" s="99" t="s">
        <v>315</v>
      </c>
      <c r="F257" s="86" t="s">
        <v>666</v>
      </c>
      <c r="G257" s="99" t="s">
        <v>481</v>
      </c>
      <c r="H257" s="86" t="s">
        <v>655</v>
      </c>
      <c r="I257" s="86" t="s">
        <v>367</v>
      </c>
      <c r="J257" s="86"/>
      <c r="K257" s="96">
        <v>3.0399999999949898</v>
      </c>
      <c r="L257" s="99" t="s">
        <v>170</v>
      </c>
      <c r="M257" s="100">
        <v>6.7000000000000004E-2</v>
      </c>
      <c r="N257" s="100">
        <v>5.5099999999987471E-2</v>
      </c>
      <c r="O257" s="96">
        <v>15912.891243</v>
      </c>
      <c r="P257" s="98">
        <v>100.34</v>
      </c>
      <c r="Q257" s="86"/>
      <c r="R257" s="96">
        <v>15.966995102</v>
      </c>
      <c r="S257" s="97">
        <v>1.3213427620429179E-5</v>
      </c>
      <c r="T257" s="97">
        <v>1.9273252368968887E-3</v>
      </c>
      <c r="U257" s="97">
        <f>R257/'סכום נכסי הקרן'!$C$42</f>
        <v>6.2430437480903407E-4</v>
      </c>
    </row>
    <row r="258" spans="2:21" s="141" customFormat="1">
      <c r="B258" s="144"/>
    </row>
    <row r="259" spans="2:21" s="141" customFormat="1">
      <c r="B259" s="144"/>
    </row>
    <row r="260" spans="2:21" s="141" customFormat="1">
      <c r="B260" s="144"/>
    </row>
    <row r="261" spans="2:21" s="141" customFormat="1">
      <c r="B261" s="145" t="s">
        <v>254</v>
      </c>
      <c r="C261" s="140"/>
      <c r="D261" s="140"/>
      <c r="E261" s="140"/>
      <c r="F261" s="140"/>
      <c r="G261" s="140"/>
      <c r="H261" s="140"/>
      <c r="I261" s="140"/>
      <c r="J261" s="140"/>
      <c r="K261" s="140"/>
    </row>
    <row r="262" spans="2:21" s="141" customFormat="1">
      <c r="B262" s="145" t="s">
        <v>119</v>
      </c>
      <c r="C262" s="140"/>
      <c r="D262" s="140"/>
      <c r="E262" s="140"/>
      <c r="F262" s="140"/>
      <c r="G262" s="140"/>
      <c r="H262" s="140"/>
      <c r="I262" s="140"/>
      <c r="J262" s="140"/>
      <c r="K262" s="140"/>
    </row>
    <row r="263" spans="2:21" s="141" customFormat="1">
      <c r="B263" s="145" t="s">
        <v>237</v>
      </c>
      <c r="C263" s="140"/>
      <c r="D263" s="140"/>
      <c r="E263" s="140"/>
      <c r="F263" s="140"/>
      <c r="G263" s="140"/>
      <c r="H263" s="140"/>
      <c r="I263" s="140"/>
      <c r="J263" s="140"/>
      <c r="K263" s="140"/>
    </row>
    <row r="264" spans="2:21" s="141" customFormat="1">
      <c r="B264" s="145" t="s">
        <v>245</v>
      </c>
      <c r="C264" s="140"/>
      <c r="D264" s="140"/>
      <c r="E264" s="140"/>
      <c r="F264" s="140"/>
      <c r="G264" s="140"/>
      <c r="H264" s="140"/>
      <c r="I264" s="140"/>
      <c r="J264" s="140"/>
      <c r="K264" s="140"/>
    </row>
    <row r="265" spans="2:21" s="141" customFormat="1">
      <c r="B265" s="164" t="s">
        <v>250</v>
      </c>
      <c r="C265" s="164"/>
      <c r="D265" s="164"/>
      <c r="E265" s="164"/>
      <c r="F265" s="164"/>
      <c r="G265" s="164"/>
      <c r="H265" s="164"/>
      <c r="I265" s="164"/>
      <c r="J265" s="164"/>
      <c r="K265" s="164"/>
    </row>
    <row r="266" spans="2:21" s="141" customFormat="1">
      <c r="B266" s="144"/>
    </row>
    <row r="267" spans="2:21" s="141" customFormat="1">
      <c r="B267" s="144"/>
    </row>
    <row r="268" spans="2:21" s="141" customFormat="1">
      <c r="B268" s="144"/>
    </row>
    <row r="269" spans="2:21" s="141" customFormat="1">
      <c r="B269" s="144"/>
    </row>
    <row r="270" spans="2:21" s="141" customFormat="1">
      <c r="B270" s="144"/>
    </row>
    <row r="271" spans="2:21" s="141" customFormat="1">
      <c r="B271" s="144"/>
    </row>
    <row r="272" spans="2:21" s="141" customFormat="1">
      <c r="B272" s="144"/>
    </row>
    <row r="273" spans="2:2" s="141" customFormat="1">
      <c r="B273" s="144"/>
    </row>
    <row r="274" spans="2:2" s="141" customFormat="1">
      <c r="B274" s="144"/>
    </row>
    <row r="275" spans="2:2" s="141" customFormat="1">
      <c r="B275" s="144"/>
    </row>
    <row r="276" spans="2:2" s="141" customFormat="1">
      <c r="B276" s="144"/>
    </row>
    <row r="277" spans="2:2" s="141" customFormat="1">
      <c r="B277" s="144"/>
    </row>
    <row r="278" spans="2:2" s="141" customFormat="1">
      <c r="B278" s="144"/>
    </row>
    <row r="279" spans="2:2" s="141" customFormat="1">
      <c r="B279" s="144"/>
    </row>
    <row r="280" spans="2:2" s="141" customFormat="1">
      <c r="B280" s="144"/>
    </row>
    <row r="281" spans="2:2" s="141" customFormat="1">
      <c r="B281" s="144"/>
    </row>
    <row r="282" spans="2:2" s="141" customFormat="1">
      <c r="B282" s="144"/>
    </row>
    <row r="283" spans="2:2" s="141" customFormat="1">
      <c r="B283" s="144"/>
    </row>
    <row r="284" spans="2:2" s="141" customFormat="1">
      <c r="B284" s="144"/>
    </row>
    <row r="285" spans="2:2" s="141" customFormat="1">
      <c r="B285" s="144"/>
    </row>
    <row r="286" spans="2:2" s="141" customFormat="1">
      <c r="B286" s="144"/>
    </row>
    <row r="287" spans="2:2" s="141" customFormat="1">
      <c r="B287" s="144"/>
    </row>
    <row r="288" spans="2:2" s="141" customFormat="1">
      <c r="B288" s="144"/>
    </row>
    <row r="289" spans="2:2" s="141" customFormat="1">
      <c r="B289" s="144"/>
    </row>
    <row r="290" spans="2:2" s="141" customFormat="1">
      <c r="B290" s="144"/>
    </row>
    <row r="291" spans="2:2" s="141" customFormat="1">
      <c r="B291" s="144"/>
    </row>
    <row r="292" spans="2:2" s="141" customFormat="1">
      <c r="B292" s="144"/>
    </row>
    <row r="293" spans="2:2" s="141" customFormat="1">
      <c r="B293" s="144"/>
    </row>
    <row r="294" spans="2:2" s="141" customFormat="1">
      <c r="B294" s="144"/>
    </row>
    <row r="295" spans="2:2" s="141" customFormat="1">
      <c r="B295" s="144"/>
    </row>
    <row r="296" spans="2:2" s="141" customFormat="1">
      <c r="B296" s="144"/>
    </row>
    <row r="297" spans="2:2" s="141" customFormat="1">
      <c r="B297" s="144"/>
    </row>
    <row r="298" spans="2:2" s="141" customFormat="1">
      <c r="B298" s="144"/>
    </row>
    <row r="299" spans="2:2" s="141" customFormat="1">
      <c r="B299" s="144"/>
    </row>
    <row r="300" spans="2:2" s="141" customFormat="1">
      <c r="B300" s="144"/>
    </row>
    <row r="301" spans="2:2" s="141" customFormat="1">
      <c r="B301" s="144"/>
    </row>
    <row r="302" spans="2:2" s="141" customFormat="1">
      <c r="B302" s="144"/>
    </row>
    <row r="303" spans="2:2" s="141" customFormat="1">
      <c r="B303" s="144"/>
    </row>
    <row r="304" spans="2:2" s="141" customFormat="1">
      <c r="B304" s="144"/>
    </row>
    <row r="305" spans="2:2" s="141" customFormat="1">
      <c r="B305" s="144"/>
    </row>
    <row r="306" spans="2:2" s="141" customFormat="1">
      <c r="B306" s="144"/>
    </row>
    <row r="307" spans="2:2" s="141" customFormat="1">
      <c r="B307" s="144"/>
    </row>
    <row r="308" spans="2:2" s="141" customFormat="1">
      <c r="B308" s="144"/>
    </row>
    <row r="309" spans="2:2" s="141" customFormat="1">
      <c r="B309" s="144"/>
    </row>
    <row r="310" spans="2:2" s="141" customFormat="1">
      <c r="B310" s="144"/>
    </row>
    <row r="311" spans="2:2" s="141" customFormat="1">
      <c r="B311" s="144"/>
    </row>
    <row r="312" spans="2:2" s="141" customFormat="1">
      <c r="B312" s="144"/>
    </row>
    <row r="313" spans="2:2" s="141" customFormat="1">
      <c r="B313" s="144"/>
    </row>
    <row r="314" spans="2:2" s="141" customFormat="1">
      <c r="B314" s="144"/>
    </row>
    <row r="315" spans="2:2" s="141" customFormat="1">
      <c r="B315" s="144"/>
    </row>
    <row r="316" spans="2:2" s="141" customFormat="1">
      <c r="B316" s="144"/>
    </row>
    <row r="317" spans="2:2" s="141" customFormat="1">
      <c r="B317" s="144"/>
    </row>
    <row r="318" spans="2:2" s="141" customFormat="1">
      <c r="B318" s="144"/>
    </row>
    <row r="319" spans="2:2" s="141" customFormat="1">
      <c r="B319" s="144"/>
    </row>
    <row r="320" spans="2:2" s="141" customFormat="1">
      <c r="B320" s="144"/>
    </row>
    <row r="321" spans="2:2" s="141" customFormat="1">
      <c r="B321" s="144"/>
    </row>
    <row r="322" spans="2:2" s="141" customFormat="1">
      <c r="B322" s="144"/>
    </row>
    <row r="323" spans="2:2" s="141" customFormat="1">
      <c r="B323" s="144"/>
    </row>
    <row r="324" spans="2:2" s="141" customFormat="1">
      <c r="B324" s="144"/>
    </row>
    <row r="325" spans="2:2" s="141" customFormat="1">
      <c r="B325" s="144"/>
    </row>
    <row r="326" spans="2:2" s="141" customFormat="1">
      <c r="B326" s="144"/>
    </row>
    <row r="327" spans="2:2" s="141" customFormat="1">
      <c r="B327" s="144"/>
    </row>
    <row r="328" spans="2:2" s="141" customFormat="1">
      <c r="B328" s="144"/>
    </row>
    <row r="329" spans="2:2" s="141" customFormat="1">
      <c r="B329" s="144"/>
    </row>
    <row r="330" spans="2:2" s="141" customFormat="1">
      <c r="B330" s="144"/>
    </row>
    <row r="331" spans="2:2" s="141" customFormat="1">
      <c r="B331" s="144"/>
    </row>
    <row r="332" spans="2:2" s="141" customFormat="1">
      <c r="B332" s="144"/>
    </row>
    <row r="333" spans="2:2" s="141" customFormat="1">
      <c r="B333" s="144"/>
    </row>
    <row r="334" spans="2:2" s="141" customFormat="1">
      <c r="B334" s="144"/>
    </row>
    <row r="335" spans="2:2" s="141" customFormat="1">
      <c r="B335" s="144"/>
    </row>
    <row r="336" spans="2:2" s="141" customFormat="1">
      <c r="B336" s="144"/>
    </row>
    <row r="337" spans="2:2" s="141" customFormat="1">
      <c r="B337" s="144"/>
    </row>
    <row r="338" spans="2:2" s="141" customFormat="1">
      <c r="B338" s="144"/>
    </row>
    <row r="339" spans="2:2" s="141" customFormat="1">
      <c r="B339" s="144"/>
    </row>
    <row r="340" spans="2:2" s="141" customFormat="1">
      <c r="B340" s="144"/>
    </row>
    <row r="341" spans="2:2" s="141" customFormat="1">
      <c r="B341" s="144"/>
    </row>
    <row r="342" spans="2:2" s="141" customFormat="1">
      <c r="B342" s="144"/>
    </row>
    <row r="343" spans="2:2" s="141" customFormat="1">
      <c r="B343" s="144"/>
    </row>
    <row r="344" spans="2:2" s="141" customFormat="1">
      <c r="B344" s="144"/>
    </row>
    <row r="345" spans="2:2" s="141" customFormat="1">
      <c r="B345" s="144"/>
    </row>
    <row r="346" spans="2:2" s="141" customFormat="1">
      <c r="B346" s="144"/>
    </row>
    <row r="347" spans="2:2" s="141" customFormat="1">
      <c r="B347" s="144"/>
    </row>
    <row r="348" spans="2:2" s="141" customFormat="1">
      <c r="B348" s="144"/>
    </row>
    <row r="349" spans="2:2" s="141" customFormat="1">
      <c r="B349" s="144"/>
    </row>
    <row r="350" spans="2:2" s="141" customFormat="1">
      <c r="B350" s="144"/>
    </row>
    <row r="351" spans="2:2" s="141" customFormat="1">
      <c r="B351" s="144"/>
    </row>
    <row r="352" spans="2:2" s="141" customFormat="1">
      <c r="B352" s="144"/>
    </row>
    <row r="353" spans="2:6" s="141" customFormat="1">
      <c r="B353" s="144"/>
    </row>
    <row r="354" spans="2:6" s="141" customFormat="1">
      <c r="B354" s="144"/>
    </row>
    <row r="355" spans="2:6">
      <c r="C355" s="1"/>
      <c r="D355" s="1"/>
      <c r="E355" s="1"/>
      <c r="F355" s="1"/>
    </row>
    <row r="356" spans="2:6">
      <c r="C356" s="1"/>
      <c r="D356" s="1"/>
      <c r="E356" s="1"/>
      <c r="F356" s="1"/>
    </row>
    <row r="357" spans="2:6">
      <c r="C357" s="1"/>
      <c r="D357" s="1"/>
      <c r="E357" s="1"/>
      <c r="F357" s="1"/>
    </row>
    <row r="358" spans="2:6">
      <c r="C358" s="1"/>
      <c r="D358" s="1"/>
      <c r="E358" s="1"/>
      <c r="F358" s="1"/>
    </row>
    <row r="359" spans="2:6">
      <c r="C359" s="1"/>
      <c r="D359" s="1"/>
      <c r="E359" s="1"/>
      <c r="F359" s="1"/>
    </row>
    <row r="360" spans="2:6">
      <c r="C360" s="1"/>
      <c r="D360" s="1"/>
      <c r="E360" s="1"/>
      <c r="F360" s="1"/>
    </row>
    <row r="361" spans="2:6">
      <c r="C361" s="1"/>
      <c r="D361" s="1"/>
      <c r="E361" s="1"/>
      <c r="F361" s="1"/>
    </row>
    <row r="362" spans="2:6">
      <c r="C362" s="1"/>
      <c r="D362" s="1"/>
      <c r="E362" s="1"/>
      <c r="F362" s="1"/>
    </row>
    <row r="363" spans="2:6">
      <c r="C363" s="1"/>
      <c r="D363" s="1"/>
      <c r="E363" s="1"/>
      <c r="F363" s="1"/>
    </row>
    <row r="364" spans="2:6">
      <c r="C364" s="1"/>
      <c r="D364" s="1"/>
      <c r="E364" s="1"/>
      <c r="F364" s="1"/>
    </row>
    <row r="365" spans="2:6">
      <c r="C365" s="1"/>
      <c r="D365" s="1"/>
      <c r="E365" s="1"/>
      <c r="F365" s="1"/>
    </row>
    <row r="366" spans="2:6">
      <c r="C366" s="1"/>
      <c r="D366" s="1"/>
      <c r="E366" s="1"/>
      <c r="F366" s="1"/>
    </row>
    <row r="367" spans="2:6">
      <c r="C367" s="1"/>
      <c r="D367" s="1"/>
      <c r="E367" s="1"/>
      <c r="F367" s="1"/>
    </row>
    <row r="368" spans="2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45"/>
      <c r="C796" s="1"/>
      <c r="D796" s="1"/>
      <c r="E796" s="1"/>
      <c r="F796" s="1"/>
    </row>
    <row r="797" spans="2:6">
      <c r="B797" s="45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sheetProtection sheet="1" objects="1" scenarios="1"/>
  <mergeCells count="3">
    <mergeCell ref="B6:U6"/>
    <mergeCell ref="B7:U7"/>
    <mergeCell ref="B265:K265"/>
  </mergeCells>
  <phoneticPr fontId="3" type="noConversion"/>
  <conditionalFormatting sqref="B12:B257">
    <cfRule type="cellIs" dxfId="7" priority="2" operator="equal">
      <formula>"NR3"</formula>
    </cfRule>
  </conditionalFormatting>
  <conditionalFormatting sqref="B12:B257">
    <cfRule type="containsText" dxfId="6" priority="1" operator="containsText" text="הפרשה ">
      <formula>NOT(ISERROR(SEARCH("הפרשה ",B12)))</formula>
    </cfRule>
  </conditionalFormatting>
  <dataValidations count="6">
    <dataValidation type="list" allowBlank="1" showInputMessage="1" showErrorMessage="1" sqref="G556:G828">
      <formula1>$BK$7:$BK$24</formula1>
    </dataValidation>
    <dataValidation allowBlank="1" showInputMessage="1" showErrorMessage="1" sqref="H2 B34 Q9 B36 B263 B265"/>
    <dataValidation type="list" allowBlank="1" showInputMessage="1" showErrorMessage="1" sqref="I12:I35 I37:I264 I266:I828">
      <formula1>$BM$7:$BM$10</formula1>
    </dataValidation>
    <dataValidation type="list" allowBlank="1" showInputMessage="1" showErrorMessage="1" sqref="E12:E35 E37:E264 E266:E822">
      <formula1>$BI$7:$BI$24</formula1>
    </dataValidation>
    <dataValidation type="list" allowBlank="1" showInputMessage="1" showErrorMessage="1" sqref="L12:L828">
      <formula1>$BN$7:$BN$20</formula1>
    </dataValidation>
    <dataValidation type="list" allowBlank="1" showInputMessage="1" showErrorMessage="1" sqref="G12:G35 G37:G264 G266:G555">
      <formula1>$BK$7:$BK$29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B1:BJ363"/>
  <sheetViews>
    <sheetView rightToLeft="1" zoomScale="90" zoomScaleNormal="90" workbookViewId="0">
      <selection activeCell="C21" sqref="C21"/>
    </sheetView>
  </sheetViews>
  <sheetFormatPr defaultColWidth="9.140625" defaultRowHeight="18"/>
  <cols>
    <col min="1" max="1" width="6.28515625" style="1" customWidth="1"/>
    <col min="2" max="2" width="41.5703125" style="2" bestFit="1" customWidth="1"/>
    <col min="3" max="3" width="46.28515625" style="2" bestFit="1" customWidth="1"/>
    <col min="4" max="4" width="9.7109375" style="2" bestFit="1" customWidth="1"/>
    <col min="5" max="5" width="8" style="2" bestFit="1" customWidth="1"/>
    <col min="6" max="6" width="11.28515625" style="2" bestFit="1" customWidth="1"/>
    <col min="7" max="7" width="34.7109375" style="2" bestFit="1" customWidth="1"/>
    <col min="8" max="8" width="12.28515625" style="1" bestFit="1" customWidth="1"/>
    <col min="9" max="9" width="11.28515625" style="1" bestFit="1" customWidth="1"/>
    <col min="10" max="10" width="10.7109375" style="1" bestFit="1" customWidth="1"/>
    <col min="11" max="11" width="8.28515625" style="1" bestFit="1" customWidth="1"/>
    <col min="12" max="13" width="9" style="1" bestFit="1" customWidth="1"/>
    <col min="14" max="14" width="9.7109375" style="1" customWidth="1"/>
    <col min="15" max="15" width="10.42578125" style="1" bestFit="1" customWidth="1"/>
    <col min="16" max="16" width="7.7109375" style="1" customWidth="1"/>
    <col min="17" max="17" width="7.140625" style="1" customWidth="1"/>
    <col min="18" max="18" width="6" style="1" customWidth="1"/>
    <col min="19" max="19" width="7.85546875" style="1" customWidth="1"/>
    <col min="20" max="20" width="8.140625" style="1" customWidth="1"/>
    <col min="21" max="21" width="6.28515625" style="1" customWidth="1"/>
    <col min="22" max="22" width="8" style="1" customWidth="1"/>
    <col min="23" max="23" width="8.7109375" style="1" customWidth="1"/>
    <col min="24" max="24" width="10" style="1" customWidth="1"/>
    <col min="25" max="25" width="9.5703125" style="1" customWidth="1"/>
    <col min="26" max="26" width="6.140625" style="1" customWidth="1"/>
    <col min="27" max="28" width="5.7109375" style="1" customWidth="1"/>
    <col min="29" max="29" width="6.85546875" style="1" customWidth="1"/>
    <col min="30" max="30" width="6.42578125" style="1" customWidth="1"/>
    <col min="31" max="31" width="6.7109375" style="1" customWidth="1"/>
    <col min="32" max="32" width="7.28515625" style="1" customWidth="1"/>
    <col min="33" max="44" width="5.7109375" style="1" customWidth="1"/>
    <col min="45" max="16384" width="9.140625" style="1"/>
  </cols>
  <sheetData>
    <row r="1" spans="2:62">
      <c r="B1" s="58" t="s">
        <v>185</v>
      </c>
      <c r="C1" s="80" t="s" vm="1">
        <v>255</v>
      </c>
    </row>
    <row r="2" spans="2:62">
      <c r="B2" s="58" t="s">
        <v>184</v>
      </c>
      <c r="C2" s="80" t="s">
        <v>256</v>
      </c>
    </row>
    <row r="3" spans="2:62">
      <c r="B3" s="58" t="s">
        <v>186</v>
      </c>
      <c r="C3" s="80" t="s">
        <v>257</v>
      </c>
    </row>
    <row r="4" spans="2:62">
      <c r="B4" s="58" t="s">
        <v>187</v>
      </c>
      <c r="C4" s="80">
        <v>9455</v>
      </c>
    </row>
    <row r="6" spans="2:62" ht="26.25" customHeight="1">
      <c r="B6" s="167" t="s">
        <v>215</v>
      </c>
      <c r="C6" s="168"/>
      <c r="D6" s="168"/>
      <c r="E6" s="168"/>
      <c r="F6" s="168"/>
      <c r="G6" s="168"/>
      <c r="H6" s="168"/>
      <c r="I6" s="168"/>
      <c r="J6" s="168"/>
      <c r="K6" s="168"/>
      <c r="L6" s="168"/>
      <c r="M6" s="168"/>
      <c r="N6" s="168"/>
      <c r="O6" s="169"/>
      <c r="BJ6" s="3"/>
    </row>
    <row r="7" spans="2:62" ht="26.25" customHeight="1">
      <c r="B7" s="167" t="s">
        <v>95</v>
      </c>
      <c r="C7" s="168"/>
      <c r="D7" s="168"/>
      <c r="E7" s="168"/>
      <c r="F7" s="168"/>
      <c r="G7" s="168"/>
      <c r="H7" s="168"/>
      <c r="I7" s="168"/>
      <c r="J7" s="168"/>
      <c r="K7" s="168"/>
      <c r="L7" s="168"/>
      <c r="M7" s="168"/>
      <c r="N7" s="168"/>
      <c r="O7" s="169"/>
      <c r="BF7" s="3"/>
      <c r="BJ7" s="3"/>
    </row>
    <row r="8" spans="2:62" s="3" customFormat="1" ht="78.75">
      <c r="B8" s="23" t="s">
        <v>122</v>
      </c>
      <c r="C8" s="31" t="s">
        <v>45</v>
      </c>
      <c r="D8" s="31" t="s">
        <v>127</v>
      </c>
      <c r="E8" s="31" t="s">
        <v>231</v>
      </c>
      <c r="F8" s="31" t="s">
        <v>124</v>
      </c>
      <c r="G8" s="31" t="s">
        <v>67</v>
      </c>
      <c r="H8" s="31" t="s">
        <v>107</v>
      </c>
      <c r="I8" s="14" t="s">
        <v>239</v>
      </c>
      <c r="J8" s="14" t="s">
        <v>238</v>
      </c>
      <c r="K8" s="31" t="s">
        <v>253</v>
      </c>
      <c r="L8" s="14" t="s">
        <v>64</v>
      </c>
      <c r="M8" s="14" t="s">
        <v>61</v>
      </c>
      <c r="N8" s="14" t="s">
        <v>188</v>
      </c>
      <c r="O8" s="15" t="s">
        <v>190</v>
      </c>
      <c r="BF8" s="1"/>
      <c r="BG8" s="1"/>
      <c r="BH8" s="1"/>
      <c r="BJ8" s="4"/>
    </row>
    <row r="9" spans="2:62" s="3" customFormat="1" ht="24" customHeight="1">
      <c r="B9" s="16"/>
      <c r="C9" s="17"/>
      <c r="D9" s="17"/>
      <c r="E9" s="17"/>
      <c r="F9" s="17"/>
      <c r="G9" s="17"/>
      <c r="H9" s="17"/>
      <c r="I9" s="17" t="s">
        <v>246</v>
      </c>
      <c r="J9" s="17"/>
      <c r="K9" s="17" t="s">
        <v>242</v>
      </c>
      <c r="L9" s="17" t="s">
        <v>242</v>
      </c>
      <c r="M9" s="17" t="s">
        <v>20</v>
      </c>
      <c r="N9" s="17" t="s">
        <v>20</v>
      </c>
      <c r="O9" s="18" t="s">
        <v>20</v>
      </c>
      <c r="BF9" s="1"/>
      <c r="BH9" s="1"/>
      <c r="BJ9" s="4"/>
    </row>
    <row r="10" spans="2:62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1" t="s">
        <v>10</v>
      </c>
      <c r="M10" s="21" t="s">
        <v>11</v>
      </c>
      <c r="N10" s="21" t="s">
        <v>12</v>
      </c>
      <c r="O10" s="21" t="s">
        <v>13</v>
      </c>
      <c r="BF10" s="1"/>
      <c r="BG10" s="3"/>
      <c r="BH10" s="1"/>
      <c r="BJ10" s="1"/>
    </row>
    <row r="11" spans="2:62" s="139" customFormat="1" ht="18" customHeight="1">
      <c r="B11" s="81" t="s">
        <v>30</v>
      </c>
      <c r="C11" s="82"/>
      <c r="D11" s="82"/>
      <c r="E11" s="82"/>
      <c r="F11" s="82"/>
      <c r="G11" s="82"/>
      <c r="H11" s="82"/>
      <c r="I11" s="90"/>
      <c r="J11" s="92"/>
      <c r="K11" s="90">
        <v>9.3153701580000021</v>
      </c>
      <c r="L11" s="90">
        <v>1843.7200163150005</v>
      </c>
      <c r="M11" s="82"/>
      <c r="N11" s="91">
        <f>L11/$L$11</f>
        <v>1</v>
      </c>
      <c r="O11" s="91">
        <f>L11/'סכום נכסי הקרן'!$C$42</f>
        <v>7.2088859848416995E-2</v>
      </c>
      <c r="BF11" s="141"/>
      <c r="BG11" s="143"/>
      <c r="BH11" s="141"/>
      <c r="BJ11" s="141"/>
    </row>
    <row r="12" spans="2:62" s="141" customFormat="1" ht="20.25">
      <c r="B12" s="83" t="s">
        <v>236</v>
      </c>
      <c r="C12" s="84"/>
      <c r="D12" s="84"/>
      <c r="E12" s="84"/>
      <c r="F12" s="84"/>
      <c r="G12" s="84"/>
      <c r="H12" s="84"/>
      <c r="I12" s="93"/>
      <c r="J12" s="95"/>
      <c r="K12" s="93">
        <v>9.248256513000003</v>
      </c>
      <c r="L12" s="93">
        <v>1644.3197753020004</v>
      </c>
      <c r="M12" s="84"/>
      <c r="N12" s="94">
        <f t="shared" ref="N12:N40" si="0">L12/$L$11</f>
        <v>0.89184895794995123</v>
      </c>
      <c r="O12" s="94">
        <f>L12/'סכום נכסי הקרן'!$C$42</f>
        <v>6.4292374535610777E-2</v>
      </c>
      <c r="BG12" s="139"/>
    </row>
    <row r="13" spans="2:62" s="141" customFormat="1">
      <c r="B13" s="104" t="s">
        <v>895</v>
      </c>
      <c r="C13" s="84"/>
      <c r="D13" s="84"/>
      <c r="E13" s="84"/>
      <c r="F13" s="84"/>
      <c r="G13" s="84"/>
      <c r="H13" s="84"/>
      <c r="I13" s="93"/>
      <c r="J13" s="95"/>
      <c r="K13" s="93">
        <v>9.248256513000003</v>
      </c>
      <c r="L13" s="93">
        <f>SUM(L14:L40)</f>
        <v>1187.5776279360002</v>
      </c>
      <c r="M13" s="84"/>
      <c r="N13" s="94">
        <f t="shared" si="0"/>
        <v>0.644120374800499</v>
      </c>
      <c r="O13" s="94">
        <f>L13/'סכום נכסי הקרן'!$C$42</f>
        <v>4.6433903424502994E-2</v>
      </c>
    </row>
    <row r="14" spans="2:62" s="141" customFormat="1">
      <c r="B14" s="89" t="s">
        <v>896</v>
      </c>
      <c r="C14" s="86" t="s">
        <v>897</v>
      </c>
      <c r="D14" s="99" t="s">
        <v>128</v>
      </c>
      <c r="E14" s="99" t="s">
        <v>315</v>
      </c>
      <c r="F14" s="86" t="s">
        <v>898</v>
      </c>
      <c r="G14" s="99" t="s">
        <v>196</v>
      </c>
      <c r="H14" s="99" t="s">
        <v>170</v>
      </c>
      <c r="I14" s="96">
        <v>178.88405299999999</v>
      </c>
      <c r="J14" s="98">
        <v>19750</v>
      </c>
      <c r="K14" s="86"/>
      <c r="L14" s="96">
        <v>35.329600444</v>
      </c>
      <c r="M14" s="97">
        <v>3.5301984783863125E-6</v>
      </c>
      <c r="N14" s="97">
        <f t="shared" si="0"/>
        <v>1.9162128810974476E-2</v>
      </c>
      <c r="O14" s="97">
        <f>L14/'סכום נכסי הקרן'!$C$42</f>
        <v>1.3813760182516523E-3</v>
      </c>
    </row>
    <row r="15" spans="2:62" s="141" customFormat="1">
      <c r="B15" s="89" t="s">
        <v>899</v>
      </c>
      <c r="C15" s="86" t="s">
        <v>900</v>
      </c>
      <c r="D15" s="99" t="s">
        <v>128</v>
      </c>
      <c r="E15" s="99" t="s">
        <v>315</v>
      </c>
      <c r="F15" s="86">
        <v>29389</v>
      </c>
      <c r="G15" s="99" t="s">
        <v>901</v>
      </c>
      <c r="H15" s="99" t="s">
        <v>170</v>
      </c>
      <c r="I15" s="96">
        <v>49.485077000000004</v>
      </c>
      <c r="J15" s="98">
        <v>49950</v>
      </c>
      <c r="K15" s="96">
        <v>0.13539315300000002</v>
      </c>
      <c r="L15" s="96">
        <v>24.853189254999997</v>
      </c>
      <c r="M15" s="97">
        <v>4.6413076242276391E-7</v>
      </c>
      <c r="N15" s="97">
        <f t="shared" si="0"/>
        <v>1.3479915082048887E-2</v>
      </c>
      <c r="O15" s="97">
        <f>L15/'סכום נכסי הקרן'!$C$42</f>
        <v>9.7175170911838464E-4</v>
      </c>
    </row>
    <row r="16" spans="2:62" s="141" customFormat="1" ht="20.25">
      <c r="B16" s="89" t="s">
        <v>902</v>
      </c>
      <c r="C16" s="86" t="s">
        <v>903</v>
      </c>
      <c r="D16" s="99" t="s">
        <v>128</v>
      </c>
      <c r="E16" s="99" t="s">
        <v>315</v>
      </c>
      <c r="F16" s="86" t="s">
        <v>380</v>
      </c>
      <c r="G16" s="99" t="s">
        <v>366</v>
      </c>
      <c r="H16" s="99" t="s">
        <v>170</v>
      </c>
      <c r="I16" s="96">
        <v>266.30390199999999</v>
      </c>
      <c r="J16" s="98">
        <v>4593</v>
      </c>
      <c r="K16" s="86"/>
      <c r="L16" s="96">
        <v>12.231338240000001</v>
      </c>
      <c r="M16" s="97">
        <v>2.0252881392179248E-6</v>
      </c>
      <c r="N16" s="97">
        <f t="shared" si="0"/>
        <v>6.6340540492945818E-3</v>
      </c>
      <c r="O16" s="97">
        <f>L16/'סכום נכסי הקרן'!$C$42</f>
        <v>4.7824139258642031E-4</v>
      </c>
      <c r="BF16" s="139"/>
    </row>
    <row r="17" spans="2:15" s="141" customFormat="1">
      <c r="B17" s="89" t="s">
        <v>904</v>
      </c>
      <c r="C17" s="86" t="s">
        <v>905</v>
      </c>
      <c r="D17" s="99" t="s">
        <v>128</v>
      </c>
      <c r="E17" s="99" t="s">
        <v>315</v>
      </c>
      <c r="F17" s="86" t="s">
        <v>698</v>
      </c>
      <c r="G17" s="99" t="s">
        <v>699</v>
      </c>
      <c r="H17" s="99" t="s">
        <v>170</v>
      </c>
      <c r="I17" s="96">
        <v>109.04044600000002</v>
      </c>
      <c r="J17" s="98">
        <v>42880</v>
      </c>
      <c r="K17" s="86"/>
      <c r="L17" s="96">
        <v>46.756543404999995</v>
      </c>
      <c r="M17" s="97">
        <v>2.5504638695664809E-6</v>
      </c>
      <c r="N17" s="97">
        <f t="shared" si="0"/>
        <v>2.5359893579965136E-2</v>
      </c>
      <c r="O17" s="97">
        <f>L17/'סכום נכסי הקרן'!$C$42</f>
        <v>1.8281658140568762E-3</v>
      </c>
    </row>
    <row r="18" spans="2:15" s="141" customFormat="1">
      <c r="B18" s="89" t="s">
        <v>906</v>
      </c>
      <c r="C18" s="86" t="s">
        <v>907</v>
      </c>
      <c r="D18" s="99" t="s">
        <v>128</v>
      </c>
      <c r="E18" s="99" t="s">
        <v>315</v>
      </c>
      <c r="F18" s="86" t="s">
        <v>388</v>
      </c>
      <c r="G18" s="99" t="s">
        <v>366</v>
      </c>
      <c r="H18" s="99" t="s">
        <v>170</v>
      </c>
      <c r="I18" s="96">
        <v>673.117392</v>
      </c>
      <c r="J18" s="98">
        <v>1814</v>
      </c>
      <c r="K18" s="86"/>
      <c r="L18" s="96">
        <v>12.210349484</v>
      </c>
      <c r="M18" s="97">
        <v>1.9373072600329777E-6</v>
      </c>
      <c r="N18" s="97">
        <f t="shared" si="0"/>
        <v>6.6226701320976789E-3</v>
      </c>
      <c r="O18" s="97">
        <f>L18/'סכום נכסי הקרן'!$C$42</f>
        <v>4.7742073897508684E-4</v>
      </c>
    </row>
    <row r="19" spans="2:15" s="141" customFormat="1">
      <c r="B19" s="89" t="s">
        <v>908</v>
      </c>
      <c r="C19" s="86" t="s">
        <v>909</v>
      </c>
      <c r="D19" s="99" t="s">
        <v>128</v>
      </c>
      <c r="E19" s="99" t="s">
        <v>315</v>
      </c>
      <c r="F19" s="86" t="s">
        <v>397</v>
      </c>
      <c r="G19" s="99" t="s">
        <v>398</v>
      </c>
      <c r="H19" s="99" t="s">
        <v>170</v>
      </c>
      <c r="I19" s="96">
        <v>11770.512387000001</v>
      </c>
      <c r="J19" s="98">
        <v>365</v>
      </c>
      <c r="K19" s="86"/>
      <c r="L19" s="96">
        <v>42.962370212000003</v>
      </c>
      <c r="M19" s="97">
        <v>4.2562187761160379E-6</v>
      </c>
      <c r="N19" s="97">
        <f t="shared" si="0"/>
        <v>2.3302003466810474E-2</v>
      </c>
      <c r="O19" s="97">
        <f>L19/'סכום נכסי הקרן'!$C$42</f>
        <v>1.6798148621062269E-3</v>
      </c>
    </row>
    <row r="20" spans="2:15" s="141" customFormat="1">
      <c r="B20" s="89" t="s">
        <v>910</v>
      </c>
      <c r="C20" s="86" t="s">
        <v>911</v>
      </c>
      <c r="D20" s="99" t="s">
        <v>128</v>
      </c>
      <c r="E20" s="99" t="s">
        <v>315</v>
      </c>
      <c r="F20" s="86" t="s">
        <v>351</v>
      </c>
      <c r="G20" s="99" t="s">
        <v>317</v>
      </c>
      <c r="H20" s="99" t="s">
        <v>170</v>
      </c>
      <c r="I20" s="96">
        <v>338.75976400000002</v>
      </c>
      <c r="J20" s="98">
        <v>7860</v>
      </c>
      <c r="K20" s="86"/>
      <c r="L20" s="96">
        <v>26.626517461999999</v>
      </c>
      <c r="M20" s="97">
        <v>3.3764539912472877E-6</v>
      </c>
      <c r="N20" s="97">
        <f t="shared" si="0"/>
        <v>1.4441735852723337E-2</v>
      </c>
      <c r="O20" s="97">
        <f>L20/'סכום נכסי הקרן'!$C$42</f>
        <v>1.0410882718548315E-3</v>
      </c>
    </row>
    <row r="21" spans="2:15" s="141" customFormat="1">
      <c r="B21" s="89" t="s">
        <v>912</v>
      </c>
      <c r="C21" s="86" t="s">
        <v>913</v>
      </c>
      <c r="D21" s="99" t="s">
        <v>128</v>
      </c>
      <c r="E21" s="99" t="s">
        <v>315</v>
      </c>
      <c r="F21" s="86" t="s">
        <v>666</v>
      </c>
      <c r="G21" s="99" t="s">
        <v>481</v>
      </c>
      <c r="H21" s="99" t="s">
        <v>170</v>
      </c>
      <c r="I21" s="96">
        <v>5883.2617960000007</v>
      </c>
      <c r="J21" s="98">
        <v>178.3</v>
      </c>
      <c r="K21" s="86"/>
      <c r="L21" s="96">
        <v>10.489855783000001</v>
      </c>
      <c r="M21" s="97">
        <v>1.8363177401558893E-6</v>
      </c>
      <c r="N21" s="97">
        <f t="shared" si="0"/>
        <v>5.689505830698648E-3</v>
      </c>
      <c r="O21" s="97">
        <f>L21/'סכום נכסי הקרן'!$C$42</f>
        <v>4.1014998843598606E-4</v>
      </c>
    </row>
    <row r="22" spans="2:15" s="141" customFormat="1">
      <c r="B22" s="89" t="s">
        <v>914</v>
      </c>
      <c r="C22" s="86" t="s">
        <v>915</v>
      </c>
      <c r="D22" s="99" t="s">
        <v>128</v>
      </c>
      <c r="E22" s="99" t="s">
        <v>315</v>
      </c>
      <c r="F22" s="86" t="s">
        <v>417</v>
      </c>
      <c r="G22" s="99" t="s">
        <v>317</v>
      </c>
      <c r="H22" s="99" t="s">
        <v>170</v>
      </c>
      <c r="I22" s="96">
        <v>4207.6538499999997</v>
      </c>
      <c r="J22" s="98">
        <v>1156</v>
      </c>
      <c r="K22" s="86"/>
      <c r="L22" s="96">
        <v>48.640478502999997</v>
      </c>
      <c r="M22" s="97">
        <v>3.614770123892856E-6</v>
      </c>
      <c r="N22" s="97">
        <f t="shared" si="0"/>
        <v>2.6381705504405474E-2</v>
      </c>
      <c r="O22" s="97">
        <f>L22/'סכום נכסי הקרן'!$C$42</f>
        <v>1.9018270706692971E-3</v>
      </c>
    </row>
    <row r="23" spans="2:15" s="141" customFormat="1">
      <c r="B23" s="89" t="s">
        <v>916</v>
      </c>
      <c r="C23" s="86" t="s">
        <v>917</v>
      </c>
      <c r="D23" s="99" t="s">
        <v>128</v>
      </c>
      <c r="E23" s="99" t="s">
        <v>315</v>
      </c>
      <c r="F23" s="86" t="s">
        <v>918</v>
      </c>
      <c r="G23" s="99" t="s">
        <v>864</v>
      </c>
      <c r="H23" s="99" t="s">
        <v>170</v>
      </c>
      <c r="I23" s="96">
        <v>6248.419617999999</v>
      </c>
      <c r="J23" s="98">
        <v>982</v>
      </c>
      <c r="K23" s="96">
        <v>0.69201247300000002</v>
      </c>
      <c r="L23" s="96">
        <v>62.051493121999989</v>
      </c>
      <c r="M23" s="97">
        <v>5.3231738075085981E-6</v>
      </c>
      <c r="N23" s="97">
        <f t="shared" si="0"/>
        <v>3.3655594435656688E-2</v>
      </c>
      <c r="O23" s="97">
        <f>L23/'סכום נכסי הקרן'!$C$42</f>
        <v>2.4261934303872177E-3</v>
      </c>
    </row>
    <row r="24" spans="2:15" s="141" customFormat="1">
      <c r="B24" s="89" t="s">
        <v>919</v>
      </c>
      <c r="C24" s="86" t="s">
        <v>920</v>
      </c>
      <c r="D24" s="99" t="s">
        <v>128</v>
      </c>
      <c r="E24" s="99" t="s">
        <v>315</v>
      </c>
      <c r="F24" s="86" t="s">
        <v>569</v>
      </c>
      <c r="G24" s="99" t="s">
        <v>430</v>
      </c>
      <c r="H24" s="99" t="s">
        <v>170</v>
      </c>
      <c r="I24" s="96">
        <v>879.89801399999999</v>
      </c>
      <c r="J24" s="98">
        <v>1901</v>
      </c>
      <c r="K24" s="86"/>
      <c r="L24" s="96">
        <v>16.726861250000002</v>
      </c>
      <c r="M24" s="97">
        <v>3.4358226187964709E-6</v>
      </c>
      <c r="N24" s="97">
        <f t="shared" si="0"/>
        <v>9.0723434697159624E-3</v>
      </c>
      <c r="O24" s="97">
        <f>L24/'סכום נכסי הקרן'!$C$42</f>
        <v>6.5401489688505512E-4</v>
      </c>
    </row>
    <row r="25" spans="2:15" s="141" customFormat="1">
      <c r="B25" s="89" t="s">
        <v>921</v>
      </c>
      <c r="C25" s="86" t="s">
        <v>922</v>
      </c>
      <c r="D25" s="99" t="s">
        <v>128</v>
      </c>
      <c r="E25" s="99" t="s">
        <v>315</v>
      </c>
      <c r="F25" s="86" t="s">
        <v>429</v>
      </c>
      <c r="G25" s="99" t="s">
        <v>430</v>
      </c>
      <c r="H25" s="99" t="s">
        <v>170</v>
      </c>
      <c r="I25" s="96">
        <v>717.23436499999991</v>
      </c>
      <c r="J25" s="98">
        <v>2459</v>
      </c>
      <c r="K25" s="86"/>
      <c r="L25" s="96">
        <v>17.636793041000001</v>
      </c>
      <c r="M25" s="97">
        <v>3.3456407785298777E-6</v>
      </c>
      <c r="N25" s="97">
        <f t="shared" si="0"/>
        <v>9.56587382299523E-3</v>
      </c>
      <c r="O25" s="97">
        <f>L25/'סכום נכסי הקרן'!$C$42</f>
        <v>6.895929373535439E-4</v>
      </c>
    </row>
    <row r="26" spans="2:15" s="141" customFormat="1">
      <c r="B26" s="89" t="s">
        <v>923</v>
      </c>
      <c r="C26" s="86" t="s">
        <v>924</v>
      </c>
      <c r="D26" s="99" t="s">
        <v>128</v>
      </c>
      <c r="E26" s="99" t="s">
        <v>315</v>
      </c>
      <c r="F26" s="86" t="s">
        <v>925</v>
      </c>
      <c r="G26" s="99" t="s">
        <v>564</v>
      </c>
      <c r="H26" s="99" t="s">
        <v>170</v>
      </c>
      <c r="I26" s="96">
        <v>12.965233000000001</v>
      </c>
      <c r="J26" s="98">
        <v>99250</v>
      </c>
      <c r="K26" s="86"/>
      <c r="L26" s="96">
        <v>12.867994105999999</v>
      </c>
      <c r="M26" s="97">
        <v>1.6841317888353619E-6</v>
      </c>
      <c r="N26" s="97">
        <f t="shared" si="0"/>
        <v>6.9793645413249641E-3</v>
      </c>
      <c r="O26" s="97">
        <f>L26/'סכום נכסי הקרן'!$C$42</f>
        <v>5.0313443225058648E-4</v>
      </c>
    </row>
    <row r="27" spans="2:15" s="141" customFormat="1">
      <c r="B27" s="89" t="s">
        <v>926</v>
      </c>
      <c r="C27" s="86" t="s">
        <v>927</v>
      </c>
      <c r="D27" s="99" t="s">
        <v>128</v>
      </c>
      <c r="E27" s="99" t="s">
        <v>315</v>
      </c>
      <c r="F27" s="86" t="s">
        <v>928</v>
      </c>
      <c r="G27" s="99" t="s">
        <v>929</v>
      </c>
      <c r="H27" s="99" t="s">
        <v>170</v>
      </c>
      <c r="I27" s="96">
        <v>122.29855499999999</v>
      </c>
      <c r="J27" s="98">
        <v>5600</v>
      </c>
      <c r="K27" s="86"/>
      <c r="L27" s="96">
        <v>6.8487190609999997</v>
      </c>
      <c r="M27" s="97">
        <v>1.1649766225103557E-6</v>
      </c>
      <c r="N27" s="97">
        <f t="shared" si="0"/>
        <v>3.7146198991148192E-3</v>
      </c>
      <c r="O27" s="97">
        <f>L27/'סכום נכסי הקרן'!$C$42</f>
        <v>2.6778271329742904E-4</v>
      </c>
    </row>
    <row r="28" spans="2:15" s="141" customFormat="1">
      <c r="B28" s="89" t="s">
        <v>930</v>
      </c>
      <c r="C28" s="86" t="s">
        <v>931</v>
      </c>
      <c r="D28" s="99" t="s">
        <v>128</v>
      </c>
      <c r="E28" s="99" t="s">
        <v>315</v>
      </c>
      <c r="F28" s="86" t="s">
        <v>932</v>
      </c>
      <c r="G28" s="99" t="s">
        <v>481</v>
      </c>
      <c r="H28" s="99" t="s">
        <v>170</v>
      </c>
      <c r="I28" s="96">
        <v>336.31265999999994</v>
      </c>
      <c r="J28" s="98">
        <v>5865</v>
      </c>
      <c r="K28" s="86"/>
      <c r="L28" s="96">
        <v>19.724737525000002</v>
      </c>
      <c r="M28" s="97">
        <v>3.087237288314487E-7</v>
      </c>
      <c r="N28" s="97">
        <f t="shared" si="0"/>
        <v>1.0698336705387279E-2</v>
      </c>
      <c r="O28" s="97">
        <f>L28/'סכום נכסי הקרן'!$C$42</f>
        <v>7.7123089536583868E-4</v>
      </c>
    </row>
    <row r="29" spans="2:15" s="141" customFormat="1">
      <c r="B29" s="89" t="s">
        <v>933</v>
      </c>
      <c r="C29" s="86" t="s">
        <v>934</v>
      </c>
      <c r="D29" s="99" t="s">
        <v>128</v>
      </c>
      <c r="E29" s="99" t="s">
        <v>315</v>
      </c>
      <c r="F29" s="86" t="s">
        <v>887</v>
      </c>
      <c r="G29" s="99" t="s">
        <v>864</v>
      </c>
      <c r="H29" s="99" t="s">
        <v>170</v>
      </c>
      <c r="I29" s="96">
        <v>200224.71613700001</v>
      </c>
      <c r="J29" s="98">
        <v>37.200000000000003</v>
      </c>
      <c r="K29" s="96">
        <v>8.4208508870000003</v>
      </c>
      <c r="L29" s="96">
        <v>82.904445289999998</v>
      </c>
      <c r="M29" s="97">
        <v>1.5458640379293724E-5</v>
      </c>
      <c r="N29" s="97">
        <f t="shared" si="0"/>
        <v>4.4965854119053905E-2</v>
      </c>
      <c r="O29" s="97">
        <f>L29/'סכום נכסי הקרן'!$C$42</f>
        <v>3.2415371555528406E-3</v>
      </c>
    </row>
    <row r="30" spans="2:15" s="141" customFormat="1">
      <c r="B30" s="89" t="s">
        <v>935</v>
      </c>
      <c r="C30" s="86" t="s">
        <v>936</v>
      </c>
      <c r="D30" s="99" t="s">
        <v>128</v>
      </c>
      <c r="E30" s="99" t="s">
        <v>315</v>
      </c>
      <c r="F30" s="86" t="s">
        <v>736</v>
      </c>
      <c r="G30" s="99" t="s">
        <v>481</v>
      </c>
      <c r="H30" s="99" t="s">
        <v>170</v>
      </c>
      <c r="I30" s="96">
        <v>4147.7853050000003</v>
      </c>
      <c r="J30" s="98">
        <v>2120</v>
      </c>
      <c r="K30" s="86"/>
      <c r="L30" s="96">
        <v>87.933048472999999</v>
      </c>
      <c r="M30" s="97">
        <v>3.2396950629303782E-6</v>
      </c>
      <c r="N30" s="97">
        <f t="shared" si="0"/>
        <v>4.7693276470876365E-2</v>
      </c>
      <c r="O30" s="97">
        <f>L30/'סכום נכסי הקרן'!$C$42</f>
        <v>3.4381539232208099E-3</v>
      </c>
    </row>
    <row r="31" spans="2:15" s="141" customFormat="1">
      <c r="B31" s="89" t="s">
        <v>937</v>
      </c>
      <c r="C31" s="86" t="s">
        <v>938</v>
      </c>
      <c r="D31" s="99" t="s">
        <v>128</v>
      </c>
      <c r="E31" s="99" t="s">
        <v>315</v>
      </c>
      <c r="F31" s="86" t="s">
        <v>316</v>
      </c>
      <c r="G31" s="99" t="s">
        <v>317</v>
      </c>
      <c r="H31" s="99" t="s">
        <v>170</v>
      </c>
      <c r="I31" s="96">
        <v>6457.3231649999998</v>
      </c>
      <c r="J31" s="98">
        <v>2260</v>
      </c>
      <c r="K31" s="86"/>
      <c r="L31" s="96">
        <v>145.93550352999998</v>
      </c>
      <c r="M31" s="97">
        <v>4.3233027924227251E-6</v>
      </c>
      <c r="N31" s="97">
        <f t="shared" si="0"/>
        <v>7.9152746750386652E-2</v>
      </c>
      <c r="O31" s="97">
        <f>L31/'סכום נכסי הקרן'!$C$42</f>
        <v>5.7060312671058664E-3</v>
      </c>
    </row>
    <row r="32" spans="2:15" s="141" customFormat="1">
      <c r="B32" s="89" t="s">
        <v>939</v>
      </c>
      <c r="C32" s="86" t="s">
        <v>940</v>
      </c>
      <c r="D32" s="99" t="s">
        <v>128</v>
      </c>
      <c r="E32" s="99" t="s">
        <v>315</v>
      </c>
      <c r="F32" s="86" t="s">
        <v>323</v>
      </c>
      <c r="G32" s="99" t="s">
        <v>317</v>
      </c>
      <c r="H32" s="99" t="s">
        <v>170</v>
      </c>
      <c r="I32" s="96">
        <v>1069.0302340000001</v>
      </c>
      <c r="J32" s="98">
        <v>6314</v>
      </c>
      <c r="K32" s="86"/>
      <c r="L32" s="96">
        <v>67.498568943999999</v>
      </c>
      <c r="M32" s="97">
        <v>4.5813575280681319E-6</v>
      </c>
      <c r="N32" s="97">
        <f t="shared" si="0"/>
        <v>3.6609988689555908E-2</v>
      </c>
      <c r="O32" s="97">
        <f>L32/'סכום נכסי הקרן'!$C$42</f>
        <v>2.6391723436935267E-3</v>
      </c>
    </row>
    <row r="33" spans="2:15" s="141" customFormat="1">
      <c r="B33" s="89" t="s">
        <v>941</v>
      </c>
      <c r="C33" s="86" t="s">
        <v>942</v>
      </c>
      <c r="D33" s="99" t="s">
        <v>128</v>
      </c>
      <c r="E33" s="99" t="s">
        <v>315</v>
      </c>
      <c r="F33" s="86" t="s">
        <v>453</v>
      </c>
      <c r="G33" s="99" t="s">
        <v>366</v>
      </c>
      <c r="H33" s="99" t="s">
        <v>170</v>
      </c>
      <c r="I33" s="96">
        <v>216.29144299999999</v>
      </c>
      <c r="J33" s="98">
        <v>15580</v>
      </c>
      <c r="K33" s="86"/>
      <c r="L33" s="96">
        <v>33.698206878999997</v>
      </c>
      <c r="M33" s="97">
        <v>4.8294881636351591E-6</v>
      </c>
      <c r="N33" s="97">
        <f t="shared" si="0"/>
        <v>1.8277290792965303E-2</v>
      </c>
      <c r="O33" s="97">
        <f>L33/'סכום נכסי הקרן'!$C$42</f>
        <v>1.3175890543828379E-3</v>
      </c>
    </row>
    <row r="34" spans="2:15" s="141" customFormat="1">
      <c r="B34" s="89" t="s">
        <v>943</v>
      </c>
      <c r="C34" s="86" t="s">
        <v>944</v>
      </c>
      <c r="D34" s="99" t="s">
        <v>128</v>
      </c>
      <c r="E34" s="99" t="s">
        <v>315</v>
      </c>
      <c r="F34" s="86" t="s">
        <v>945</v>
      </c>
      <c r="G34" s="99" t="s">
        <v>198</v>
      </c>
      <c r="H34" s="99" t="s">
        <v>170</v>
      </c>
      <c r="I34" s="96">
        <v>37.439903999999999</v>
      </c>
      <c r="J34" s="98">
        <v>40220</v>
      </c>
      <c r="K34" s="86"/>
      <c r="L34" s="96">
        <v>15.058329363999999</v>
      </c>
      <c r="M34" s="97">
        <v>6.0537075836366954E-7</v>
      </c>
      <c r="N34" s="97">
        <f t="shared" si="0"/>
        <v>8.1673623059626624E-3</v>
      </c>
      <c r="O34" s="97">
        <f>L34/'סכום נכסי הקרן'!$C$42</f>
        <v>5.887758366057861E-4</v>
      </c>
    </row>
    <row r="35" spans="2:15" s="141" customFormat="1">
      <c r="B35" s="89" t="s">
        <v>948</v>
      </c>
      <c r="C35" s="86" t="s">
        <v>949</v>
      </c>
      <c r="D35" s="99" t="s">
        <v>128</v>
      </c>
      <c r="E35" s="99" t="s">
        <v>315</v>
      </c>
      <c r="F35" s="86" t="s">
        <v>340</v>
      </c>
      <c r="G35" s="99" t="s">
        <v>317</v>
      </c>
      <c r="H35" s="99" t="s">
        <v>170</v>
      </c>
      <c r="I35" s="96">
        <v>5984.9134830000003</v>
      </c>
      <c r="J35" s="98">
        <v>2365</v>
      </c>
      <c r="K35" s="86"/>
      <c r="L35" s="96">
        <v>141.543203877</v>
      </c>
      <c r="M35" s="97">
        <v>4.4874393743987504E-6</v>
      </c>
      <c r="N35" s="97">
        <f t="shared" si="0"/>
        <v>7.6770443789995313E-2</v>
      </c>
      <c r="O35" s="97">
        <f>L35/'סכום נכסי הקרן'!$C$42</f>
        <v>5.5342937628777471E-3</v>
      </c>
    </row>
    <row r="36" spans="2:15" s="141" customFormat="1">
      <c r="B36" s="89" t="s">
        <v>950</v>
      </c>
      <c r="C36" s="86" t="s">
        <v>951</v>
      </c>
      <c r="D36" s="99" t="s">
        <v>128</v>
      </c>
      <c r="E36" s="99" t="s">
        <v>315</v>
      </c>
      <c r="F36" s="86" t="s">
        <v>563</v>
      </c>
      <c r="G36" s="99" t="s">
        <v>564</v>
      </c>
      <c r="H36" s="99" t="s">
        <v>170</v>
      </c>
      <c r="I36" s="96">
        <v>81.563846999999996</v>
      </c>
      <c r="J36" s="98">
        <v>56410</v>
      </c>
      <c r="K36" s="86"/>
      <c r="L36" s="96">
        <v>46.010165993000001</v>
      </c>
      <c r="M36" s="97">
        <v>8.0222841973569799E-6</v>
      </c>
      <c r="N36" s="97">
        <f t="shared" si="0"/>
        <v>2.4955072129096603E-2</v>
      </c>
      <c r="O36" s="97">
        <f>L36/'סכום נכסי הקרן'!$C$42</f>
        <v>1.7989826972215819E-3</v>
      </c>
    </row>
    <row r="37" spans="2:15" s="141" customFormat="1">
      <c r="B37" s="89" t="s">
        <v>954</v>
      </c>
      <c r="C37" s="86" t="s">
        <v>955</v>
      </c>
      <c r="D37" s="99" t="s">
        <v>128</v>
      </c>
      <c r="E37" s="99" t="s">
        <v>315</v>
      </c>
      <c r="F37" s="86" t="s">
        <v>956</v>
      </c>
      <c r="G37" s="99" t="s">
        <v>481</v>
      </c>
      <c r="H37" s="99" t="s">
        <v>170</v>
      </c>
      <c r="I37" s="96">
        <v>95.648484999999994</v>
      </c>
      <c r="J37" s="98">
        <v>14580</v>
      </c>
      <c r="K37" s="86"/>
      <c r="L37" s="96">
        <v>13.945549174</v>
      </c>
      <c r="M37" s="97">
        <v>6.8492911383391393E-7</v>
      </c>
      <c r="N37" s="97">
        <f t="shared" si="0"/>
        <v>7.5638106928364529E-3</v>
      </c>
      <c r="O37" s="97">
        <f>L37/'סכום נכסי הקרן'!$C$42</f>
        <v>5.4526648895584487E-4</v>
      </c>
    </row>
    <row r="38" spans="2:15" s="141" customFormat="1">
      <c r="B38" s="89" t="s">
        <v>957</v>
      </c>
      <c r="C38" s="86" t="s">
        <v>958</v>
      </c>
      <c r="D38" s="99" t="s">
        <v>128</v>
      </c>
      <c r="E38" s="99" t="s">
        <v>315</v>
      </c>
      <c r="F38" s="86" t="s">
        <v>365</v>
      </c>
      <c r="G38" s="99" t="s">
        <v>366</v>
      </c>
      <c r="H38" s="99" t="s">
        <v>170</v>
      </c>
      <c r="I38" s="96">
        <v>467.46437300000002</v>
      </c>
      <c r="J38" s="98">
        <v>17850</v>
      </c>
      <c r="K38" s="86"/>
      <c r="L38" s="96">
        <v>83.442390501999995</v>
      </c>
      <c r="M38" s="97">
        <v>3.8546527101386994E-6</v>
      </c>
      <c r="N38" s="97">
        <f t="shared" si="0"/>
        <v>4.5257625758586884E-2</v>
      </c>
      <c r="O38" s="97">
        <f>L38/'סכום נכסי הקרן'!$C$42</f>
        <v>3.2625706403828763E-3</v>
      </c>
    </row>
    <row r="39" spans="2:15" s="141" customFormat="1">
      <c r="B39" s="89" t="s">
        <v>959</v>
      </c>
      <c r="C39" s="86" t="s">
        <v>960</v>
      </c>
      <c r="D39" s="99" t="s">
        <v>128</v>
      </c>
      <c r="E39" s="99" t="s">
        <v>315</v>
      </c>
      <c r="F39" s="86" t="s">
        <v>477</v>
      </c>
      <c r="G39" s="99" t="s">
        <v>159</v>
      </c>
      <c r="H39" s="99" t="s">
        <v>170</v>
      </c>
      <c r="I39" s="96">
        <v>997.81946800000003</v>
      </c>
      <c r="J39" s="98">
        <v>2455</v>
      </c>
      <c r="K39" s="86"/>
      <c r="L39" s="96">
        <v>24.496467932999998</v>
      </c>
      <c r="M39" s="97">
        <v>4.1897652171587937E-6</v>
      </c>
      <c r="N39" s="97">
        <f t="shared" si="0"/>
        <v>1.3286435964371915E-2</v>
      </c>
      <c r="O39" s="97">
        <f>L39/'סכום נכסי הקרן'!$C$42</f>
        <v>9.5780402012057408E-4</v>
      </c>
    </row>
    <row r="40" spans="2:15" s="141" customFormat="1">
      <c r="B40" s="89" t="s">
        <v>961</v>
      </c>
      <c r="C40" s="86" t="s">
        <v>962</v>
      </c>
      <c r="D40" s="99" t="s">
        <v>128</v>
      </c>
      <c r="E40" s="99" t="s">
        <v>315</v>
      </c>
      <c r="F40" s="86" t="s">
        <v>750</v>
      </c>
      <c r="G40" s="99" t="s">
        <v>751</v>
      </c>
      <c r="H40" s="99" t="s">
        <v>170</v>
      </c>
      <c r="I40" s="96">
        <v>579.31534599999998</v>
      </c>
      <c r="J40" s="98">
        <v>8485</v>
      </c>
      <c r="K40" s="86"/>
      <c r="L40" s="96">
        <v>49.154907084000001</v>
      </c>
      <c r="M40" s="97">
        <v>5.0275013964333159E-6</v>
      </c>
      <c r="N40" s="97">
        <f t="shared" si="0"/>
        <v>2.666072215359724E-2</v>
      </c>
      <c r="O40" s="97">
        <f>L40/'סכום נכסי הקרן'!$C$42</f>
        <v>1.9219410627882574E-3</v>
      </c>
    </row>
    <row r="41" spans="2:15" s="141" customFormat="1">
      <c r="B41" s="85"/>
      <c r="C41" s="86"/>
      <c r="D41" s="86"/>
      <c r="E41" s="86"/>
      <c r="F41" s="86"/>
      <c r="G41" s="86"/>
      <c r="H41" s="86"/>
      <c r="I41" s="96"/>
      <c r="J41" s="98"/>
      <c r="K41" s="86"/>
      <c r="L41" s="86"/>
      <c r="M41" s="86"/>
      <c r="N41" s="97"/>
      <c r="O41" s="86"/>
    </row>
    <row r="42" spans="2:15" s="141" customFormat="1">
      <c r="B42" s="104" t="s">
        <v>963</v>
      </c>
      <c r="C42" s="84"/>
      <c r="D42" s="84"/>
      <c r="E42" s="84"/>
      <c r="F42" s="84"/>
      <c r="G42" s="84"/>
      <c r="H42" s="84"/>
      <c r="I42" s="93"/>
      <c r="J42" s="95"/>
      <c r="K42" s="84"/>
      <c r="L42" s="93">
        <f>SUM(L43:L81)</f>
        <v>394.95763398200006</v>
      </c>
      <c r="M42" s="84"/>
      <c r="N42" s="94">
        <f t="shared" ref="N42:N81" si="1">L42/$L$11</f>
        <v>0.21421779363842483</v>
      </c>
      <c r="O42" s="94">
        <f>L42/'סכום נכסי הקרן'!$C$42</f>
        <v>1.5442716502637521E-2</v>
      </c>
    </row>
    <row r="43" spans="2:15" s="141" customFormat="1">
      <c r="B43" s="89" t="s">
        <v>964</v>
      </c>
      <c r="C43" s="86" t="s">
        <v>965</v>
      </c>
      <c r="D43" s="99" t="s">
        <v>128</v>
      </c>
      <c r="E43" s="99" t="s">
        <v>315</v>
      </c>
      <c r="F43" s="86" t="s">
        <v>966</v>
      </c>
      <c r="G43" s="99" t="s">
        <v>967</v>
      </c>
      <c r="H43" s="99" t="s">
        <v>170</v>
      </c>
      <c r="I43" s="96">
        <v>2374.3867989999999</v>
      </c>
      <c r="J43" s="98">
        <v>379.5</v>
      </c>
      <c r="K43" s="86"/>
      <c r="L43" s="96">
        <v>9.0107979039999986</v>
      </c>
      <c r="M43" s="97">
        <v>8.0011957075718696E-6</v>
      </c>
      <c r="N43" s="97">
        <f t="shared" si="1"/>
        <v>4.8872919012994537E-3</v>
      </c>
      <c r="O43" s="97">
        <f>L43/'סכום נכסי הקרן'!$C$42</f>
        <v>3.5231930091107972E-4</v>
      </c>
    </row>
    <row r="44" spans="2:15" s="141" customFormat="1">
      <c r="B44" s="89" t="s">
        <v>968</v>
      </c>
      <c r="C44" s="86" t="s">
        <v>969</v>
      </c>
      <c r="D44" s="99" t="s">
        <v>128</v>
      </c>
      <c r="E44" s="99" t="s">
        <v>315</v>
      </c>
      <c r="F44" s="86" t="s">
        <v>863</v>
      </c>
      <c r="G44" s="99" t="s">
        <v>864</v>
      </c>
      <c r="H44" s="99" t="s">
        <v>170</v>
      </c>
      <c r="I44" s="96">
        <v>888.70498499999997</v>
      </c>
      <c r="J44" s="98">
        <v>1929</v>
      </c>
      <c r="K44" s="86"/>
      <c r="L44" s="96">
        <v>17.143119159000001</v>
      </c>
      <c r="M44" s="97">
        <v>6.7383962408163895E-6</v>
      </c>
      <c r="N44" s="97">
        <f t="shared" si="1"/>
        <v>9.2981141427663991E-3</v>
      </c>
      <c r="O44" s="97">
        <f>L44/'סכום נכסי הקרן'!$C$42</f>
        <v>6.7029044729247078E-4</v>
      </c>
    </row>
    <row r="45" spans="2:15" s="141" customFormat="1">
      <c r="B45" s="89" t="s">
        <v>970</v>
      </c>
      <c r="C45" s="86" t="s">
        <v>971</v>
      </c>
      <c r="D45" s="99" t="s">
        <v>128</v>
      </c>
      <c r="E45" s="99" t="s">
        <v>315</v>
      </c>
      <c r="F45" s="86" t="s">
        <v>628</v>
      </c>
      <c r="G45" s="99" t="s">
        <v>366</v>
      </c>
      <c r="H45" s="99" t="s">
        <v>170</v>
      </c>
      <c r="I45" s="96">
        <v>1020.261253</v>
      </c>
      <c r="J45" s="98">
        <v>327.39999999999998</v>
      </c>
      <c r="K45" s="86"/>
      <c r="L45" s="96">
        <v>3.3403353409999998</v>
      </c>
      <c r="M45" s="97">
        <v>4.8413194926854221E-6</v>
      </c>
      <c r="N45" s="97">
        <f t="shared" si="1"/>
        <v>1.8117367666682107E-3</v>
      </c>
      <c r="O45" s="97">
        <f>L45/'סכום נכסי הקרן'!$C$42</f>
        <v>1.3060603785456881E-4</v>
      </c>
    </row>
    <row r="46" spans="2:15" s="141" customFormat="1">
      <c r="B46" s="89" t="s">
        <v>972</v>
      </c>
      <c r="C46" s="86" t="s">
        <v>973</v>
      </c>
      <c r="D46" s="99" t="s">
        <v>128</v>
      </c>
      <c r="E46" s="99" t="s">
        <v>315</v>
      </c>
      <c r="F46" s="86" t="s">
        <v>860</v>
      </c>
      <c r="G46" s="99" t="s">
        <v>430</v>
      </c>
      <c r="H46" s="99" t="s">
        <v>170</v>
      </c>
      <c r="I46" s="96">
        <v>67.126327000000003</v>
      </c>
      <c r="J46" s="98">
        <v>19160</v>
      </c>
      <c r="K46" s="86"/>
      <c r="L46" s="96">
        <v>12.861404181999999</v>
      </c>
      <c r="M46" s="97">
        <v>4.574223165752329E-6</v>
      </c>
      <c r="N46" s="97">
        <f t="shared" si="1"/>
        <v>6.9757902871314392E-3</v>
      </c>
      <c r="O46" s="97">
        <f>L46/'סכום נכסי הקרן'!$C$42</f>
        <v>5.0287676834096678E-4</v>
      </c>
    </row>
    <row r="47" spans="2:15" s="141" customFormat="1">
      <c r="B47" s="89" t="s">
        <v>974</v>
      </c>
      <c r="C47" s="86" t="s">
        <v>975</v>
      </c>
      <c r="D47" s="99" t="s">
        <v>128</v>
      </c>
      <c r="E47" s="99" t="s">
        <v>315</v>
      </c>
      <c r="F47" s="86" t="s">
        <v>976</v>
      </c>
      <c r="G47" s="99" t="s">
        <v>977</v>
      </c>
      <c r="H47" s="99" t="s">
        <v>170</v>
      </c>
      <c r="I47" s="96">
        <v>773.54209800000001</v>
      </c>
      <c r="J47" s="98">
        <v>1090</v>
      </c>
      <c r="K47" s="86"/>
      <c r="L47" s="96">
        <v>8.4316088639999993</v>
      </c>
      <c r="M47" s="97">
        <v>7.108791005199106E-6</v>
      </c>
      <c r="N47" s="97">
        <f t="shared" si="1"/>
        <v>4.5731503641491377E-3</v>
      </c>
      <c r="O47" s="97">
        <f>L47/'סכום נכסי הקרן'!$C$42</f>
        <v>3.2967319566688433E-4</v>
      </c>
    </row>
    <row r="48" spans="2:15" s="141" customFormat="1">
      <c r="B48" s="89" t="s">
        <v>978</v>
      </c>
      <c r="C48" s="86" t="s">
        <v>979</v>
      </c>
      <c r="D48" s="99" t="s">
        <v>128</v>
      </c>
      <c r="E48" s="99" t="s">
        <v>315</v>
      </c>
      <c r="F48" s="86" t="s">
        <v>980</v>
      </c>
      <c r="G48" s="99" t="s">
        <v>159</v>
      </c>
      <c r="H48" s="99" t="s">
        <v>170</v>
      </c>
      <c r="I48" s="96">
        <v>42.095782</v>
      </c>
      <c r="J48" s="98">
        <v>4247</v>
      </c>
      <c r="K48" s="86"/>
      <c r="L48" s="96">
        <v>1.787807846</v>
      </c>
      <c r="M48" s="97">
        <v>1.8745803257999715E-6</v>
      </c>
      <c r="N48" s="97">
        <f t="shared" si="1"/>
        <v>9.6967426191599802E-4</v>
      </c>
      <c r="O48" s="97">
        <f>L48/'סכום נכסי הקרן'!$C$42</f>
        <v>6.9902711965879572E-5</v>
      </c>
    </row>
    <row r="49" spans="2:15" s="141" customFormat="1">
      <c r="B49" s="89" t="s">
        <v>981</v>
      </c>
      <c r="C49" s="86" t="s">
        <v>982</v>
      </c>
      <c r="D49" s="99" t="s">
        <v>128</v>
      </c>
      <c r="E49" s="99" t="s">
        <v>315</v>
      </c>
      <c r="F49" s="86" t="s">
        <v>759</v>
      </c>
      <c r="G49" s="99" t="s">
        <v>564</v>
      </c>
      <c r="H49" s="99" t="s">
        <v>170</v>
      </c>
      <c r="I49" s="96">
        <v>27.475488999999996</v>
      </c>
      <c r="J49" s="98">
        <v>89700</v>
      </c>
      <c r="K49" s="86"/>
      <c r="L49" s="96">
        <v>24.645513966999999</v>
      </c>
      <c r="M49" s="97">
        <v>7.6027189993754661E-6</v>
      </c>
      <c r="N49" s="97">
        <f t="shared" si="1"/>
        <v>1.3367275805931968E-2</v>
      </c>
      <c r="O49" s="97">
        <f>L49/'סכום נכסי הקרן'!$C$42</f>
        <v>9.6363167212896485E-4</v>
      </c>
    </row>
    <row r="50" spans="2:15" s="141" customFormat="1">
      <c r="B50" s="89" t="s">
        <v>983</v>
      </c>
      <c r="C50" s="86" t="s">
        <v>984</v>
      </c>
      <c r="D50" s="99" t="s">
        <v>128</v>
      </c>
      <c r="E50" s="99" t="s">
        <v>315</v>
      </c>
      <c r="F50" s="86" t="s">
        <v>985</v>
      </c>
      <c r="G50" s="99" t="s">
        <v>196</v>
      </c>
      <c r="H50" s="99" t="s">
        <v>170</v>
      </c>
      <c r="I50" s="96">
        <v>2615.5571799999998</v>
      </c>
      <c r="J50" s="98">
        <v>176.1</v>
      </c>
      <c r="K50" s="86"/>
      <c r="L50" s="96">
        <v>4.6059961949999995</v>
      </c>
      <c r="M50" s="97">
        <v>4.8781332161025394E-6</v>
      </c>
      <c r="N50" s="97">
        <f t="shared" si="1"/>
        <v>2.498208054499454E-3</v>
      </c>
      <c r="O50" s="97">
        <f>L50/'סכום נכסי הקרן'!$C$42</f>
        <v>1.8009297031299762E-4</v>
      </c>
    </row>
    <row r="51" spans="2:15" s="141" customFormat="1">
      <c r="B51" s="89" t="s">
        <v>986</v>
      </c>
      <c r="C51" s="86" t="s">
        <v>987</v>
      </c>
      <c r="D51" s="99" t="s">
        <v>128</v>
      </c>
      <c r="E51" s="99" t="s">
        <v>315</v>
      </c>
      <c r="F51" s="86" t="s">
        <v>988</v>
      </c>
      <c r="G51" s="99" t="s">
        <v>196</v>
      </c>
      <c r="H51" s="99" t="s">
        <v>170</v>
      </c>
      <c r="I51" s="96">
        <v>1342.960298</v>
      </c>
      <c r="J51" s="98">
        <v>478.3</v>
      </c>
      <c r="K51" s="86"/>
      <c r="L51" s="96">
        <v>6.4233791060000005</v>
      </c>
      <c r="M51" s="97">
        <v>3.5357526473763041E-6</v>
      </c>
      <c r="N51" s="97">
        <f t="shared" si="1"/>
        <v>3.4839232904995284E-3</v>
      </c>
      <c r="O51" s="97">
        <f>L51/'סכום נכסי הקרן'!$C$42</f>
        <v>2.5115205781145623E-4</v>
      </c>
    </row>
    <row r="52" spans="2:15" s="141" customFormat="1">
      <c r="B52" s="89" t="s">
        <v>989</v>
      </c>
      <c r="C52" s="86" t="s">
        <v>990</v>
      </c>
      <c r="D52" s="99" t="s">
        <v>128</v>
      </c>
      <c r="E52" s="99" t="s">
        <v>315</v>
      </c>
      <c r="F52" s="86" t="s">
        <v>991</v>
      </c>
      <c r="G52" s="99" t="s">
        <v>437</v>
      </c>
      <c r="H52" s="99" t="s">
        <v>170</v>
      </c>
      <c r="I52" s="96">
        <v>24.880067</v>
      </c>
      <c r="J52" s="98">
        <v>17500</v>
      </c>
      <c r="K52" s="86"/>
      <c r="L52" s="96">
        <v>4.3540117689999995</v>
      </c>
      <c r="M52" s="97">
        <v>5.4322851540282314E-6</v>
      </c>
      <c r="N52" s="97">
        <f t="shared" si="1"/>
        <v>2.3615363127110047E-3</v>
      </c>
      <c r="O52" s="97">
        <f>L52/'סכום נכסי הקרן'!$C$42</f>
        <v>1.7024046027397103E-4</v>
      </c>
    </row>
    <row r="53" spans="2:15" s="141" customFormat="1">
      <c r="B53" s="89" t="s">
        <v>992</v>
      </c>
      <c r="C53" s="86" t="s">
        <v>993</v>
      </c>
      <c r="D53" s="99" t="s">
        <v>128</v>
      </c>
      <c r="E53" s="99" t="s">
        <v>315</v>
      </c>
      <c r="F53" s="86" t="s">
        <v>994</v>
      </c>
      <c r="G53" s="99" t="s">
        <v>995</v>
      </c>
      <c r="H53" s="99" t="s">
        <v>170</v>
      </c>
      <c r="I53" s="96">
        <v>160.96211</v>
      </c>
      <c r="J53" s="98">
        <v>3942</v>
      </c>
      <c r="K53" s="86"/>
      <c r="L53" s="96">
        <v>6.3451263679999999</v>
      </c>
      <c r="M53" s="97">
        <v>6.5085876161833977E-6</v>
      </c>
      <c r="N53" s="97">
        <f t="shared" si="1"/>
        <v>3.4414804372964684E-3</v>
      </c>
      <c r="O53" s="97">
        <f>L53/'סכום נכסי הקרן'!$C$42</f>
        <v>2.4809240091533391E-4</v>
      </c>
    </row>
    <row r="54" spans="2:15" s="141" customFormat="1">
      <c r="B54" s="89" t="s">
        <v>996</v>
      </c>
      <c r="C54" s="86" t="s">
        <v>997</v>
      </c>
      <c r="D54" s="99" t="s">
        <v>128</v>
      </c>
      <c r="E54" s="99" t="s">
        <v>315</v>
      </c>
      <c r="F54" s="86" t="s">
        <v>414</v>
      </c>
      <c r="G54" s="99" t="s">
        <v>366</v>
      </c>
      <c r="H54" s="99" t="s">
        <v>170</v>
      </c>
      <c r="I54" s="96">
        <v>19.109888999999999</v>
      </c>
      <c r="J54" s="98">
        <v>159100</v>
      </c>
      <c r="K54" s="86"/>
      <c r="L54" s="96">
        <v>30.403832758</v>
      </c>
      <c r="M54" s="97">
        <v>8.9434160678224687E-6</v>
      </c>
      <c r="N54" s="97">
        <f t="shared" si="1"/>
        <v>1.6490482551015213E-2</v>
      </c>
      <c r="O54" s="97">
        <f>L54/'סכום נכסי הקרן'!$C$42</f>
        <v>1.1887800854529014E-3</v>
      </c>
    </row>
    <row r="55" spans="2:15" s="141" customFormat="1">
      <c r="B55" s="89" t="s">
        <v>998</v>
      </c>
      <c r="C55" s="86" t="s">
        <v>999</v>
      </c>
      <c r="D55" s="99" t="s">
        <v>128</v>
      </c>
      <c r="E55" s="99" t="s">
        <v>315</v>
      </c>
      <c r="F55" s="86" t="s">
        <v>1000</v>
      </c>
      <c r="G55" s="99" t="s">
        <v>366</v>
      </c>
      <c r="H55" s="99" t="s">
        <v>170</v>
      </c>
      <c r="I55" s="96">
        <v>74.159125000000003</v>
      </c>
      <c r="J55" s="98">
        <v>5028</v>
      </c>
      <c r="K55" s="86"/>
      <c r="L55" s="96">
        <v>3.7287207800000006</v>
      </c>
      <c r="M55" s="97">
        <v>4.1348356486586023E-6</v>
      </c>
      <c r="N55" s="97">
        <f t="shared" si="1"/>
        <v>2.022389922008064E-3</v>
      </c>
      <c r="O55" s="97">
        <f>L55/'סכום נכסי הקרן'!$C$42</f>
        <v>1.457917836464903E-4</v>
      </c>
    </row>
    <row r="56" spans="2:15" s="141" customFormat="1">
      <c r="B56" s="89" t="s">
        <v>1001</v>
      </c>
      <c r="C56" s="86" t="s">
        <v>1002</v>
      </c>
      <c r="D56" s="99" t="s">
        <v>128</v>
      </c>
      <c r="E56" s="99" t="s">
        <v>315</v>
      </c>
      <c r="F56" s="86" t="s">
        <v>1003</v>
      </c>
      <c r="G56" s="99" t="s">
        <v>575</v>
      </c>
      <c r="H56" s="99" t="s">
        <v>170</v>
      </c>
      <c r="I56" s="96">
        <v>57.994889000000001</v>
      </c>
      <c r="J56" s="98">
        <v>18210</v>
      </c>
      <c r="K56" s="86"/>
      <c r="L56" s="96">
        <v>10.560869348000001</v>
      </c>
      <c r="M56" s="97">
        <v>1.1006717346312282E-5</v>
      </c>
      <c r="N56" s="97">
        <f t="shared" si="1"/>
        <v>5.7280222889307024E-3</v>
      </c>
      <c r="O56" s="97">
        <f>L56/'סכום נכסי הקרן'!$C$42</f>
        <v>4.1292659599533407E-4</v>
      </c>
    </row>
    <row r="57" spans="2:15" s="141" customFormat="1">
      <c r="B57" s="89" t="s">
        <v>1004</v>
      </c>
      <c r="C57" s="86" t="s">
        <v>1005</v>
      </c>
      <c r="D57" s="99" t="s">
        <v>128</v>
      </c>
      <c r="E57" s="99" t="s">
        <v>315</v>
      </c>
      <c r="F57" s="86" t="s">
        <v>1006</v>
      </c>
      <c r="G57" s="99" t="s">
        <v>977</v>
      </c>
      <c r="H57" s="99" t="s">
        <v>170</v>
      </c>
      <c r="I57" s="96">
        <v>77.794049999999999</v>
      </c>
      <c r="J57" s="98">
        <v>6638</v>
      </c>
      <c r="K57" s="86"/>
      <c r="L57" s="96">
        <v>5.163969067</v>
      </c>
      <c r="M57" s="97">
        <v>5.544660596628303E-6</v>
      </c>
      <c r="N57" s="97">
        <f t="shared" si="1"/>
        <v>2.8008423303453106E-3</v>
      </c>
      <c r="O57" s="97">
        <f>L57/'סכום נכסי הקרן'!$C$42</f>
        <v>2.0190953020977673E-4</v>
      </c>
    </row>
    <row r="58" spans="2:15" s="141" customFormat="1">
      <c r="B58" s="89" t="s">
        <v>1007</v>
      </c>
      <c r="C58" s="86" t="s">
        <v>1008</v>
      </c>
      <c r="D58" s="99" t="s">
        <v>128</v>
      </c>
      <c r="E58" s="99" t="s">
        <v>315</v>
      </c>
      <c r="F58" s="86" t="s">
        <v>1009</v>
      </c>
      <c r="G58" s="99" t="s">
        <v>1010</v>
      </c>
      <c r="H58" s="99" t="s">
        <v>170</v>
      </c>
      <c r="I58" s="96">
        <v>36.803834000000002</v>
      </c>
      <c r="J58" s="98">
        <v>12540</v>
      </c>
      <c r="K58" s="86"/>
      <c r="L58" s="96">
        <v>4.6152007359999994</v>
      </c>
      <c r="M58" s="97">
        <v>5.4184513794705664E-6</v>
      </c>
      <c r="N58" s="97">
        <f t="shared" si="1"/>
        <v>2.5032004291108646E-3</v>
      </c>
      <c r="O58" s="97">
        <f>L58/'סכום נכסי הקרן'!$C$42</f>
        <v>1.8045286490667037E-4</v>
      </c>
    </row>
    <row r="59" spans="2:15" s="141" customFormat="1">
      <c r="B59" s="89" t="s">
        <v>1011</v>
      </c>
      <c r="C59" s="86" t="s">
        <v>1012</v>
      </c>
      <c r="D59" s="99" t="s">
        <v>128</v>
      </c>
      <c r="E59" s="99" t="s">
        <v>315</v>
      </c>
      <c r="F59" s="86" t="s">
        <v>1013</v>
      </c>
      <c r="G59" s="99" t="s">
        <v>1010</v>
      </c>
      <c r="H59" s="99" t="s">
        <v>170</v>
      </c>
      <c r="I59" s="96">
        <v>182.12361999999996</v>
      </c>
      <c r="J59" s="98">
        <v>8787</v>
      </c>
      <c r="K59" s="86"/>
      <c r="L59" s="96">
        <v>16.003202458000001</v>
      </c>
      <c r="M59" s="97">
        <v>8.1006198683546422E-6</v>
      </c>
      <c r="N59" s="97">
        <f t="shared" si="1"/>
        <v>8.6798441826244424E-3</v>
      </c>
      <c r="O59" s="97">
        <f>L59/'סכום נכסי הקרן'!$C$42</f>
        <v>6.2572007078731098E-4</v>
      </c>
    </row>
    <row r="60" spans="2:15" s="141" customFormat="1">
      <c r="B60" s="89" t="s">
        <v>1014</v>
      </c>
      <c r="C60" s="86" t="s">
        <v>1015</v>
      </c>
      <c r="D60" s="99" t="s">
        <v>128</v>
      </c>
      <c r="E60" s="99" t="s">
        <v>315</v>
      </c>
      <c r="F60" s="86" t="s">
        <v>1016</v>
      </c>
      <c r="G60" s="99" t="s">
        <v>564</v>
      </c>
      <c r="H60" s="99" t="s">
        <v>170</v>
      </c>
      <c r="I60" s="96">
        <v>33.848903999999997</v>
      </c>
      <c r="J60" s="98">
        <v>21080</v>
      </c>
      <c r="K60" s="86"/>
      <c r="L60" s="96">
        <v>7.1353489969999995</v>
      </c>
      <c r="M60" s="97">
        <v>1.9597150592044167E-6</v>
      </c>
      <c r="N60" s="97">
        <f t="shared" si="1"/>
        <v>3.8700827315750752E-3</v>
      </c>
      <c r="O60" s="97">
        <f>L60/'סכום נכסי הקרן'!$C$42</f>
        <v>2.7898985163829439E-4</v>
      </c>
    </row>
    <row r="61" spans="2:15" s="141" customFormat="1">
      <c r="B61" s="89" t="s">
        <v>1017</v>
      </c>
      <c r="C61" s="86" t="s">
        <v>1018</v>
      </c>
      <c r="D61" s="99" t="s">
        <v>128</v>
      </c>
      <c r="E61" s="99" t="s">
        <v>315</v>
      </c>
      <c r="F61" s="86" t="s">
        <v>520</v>
      </c>
      <c r="G61" s="99" t="s">
        <v>366</v>
      </c>
      <c r="H61" s="99" t="s">
        <v>170</v>
      </c>
      <c r="I61" s="96">
        <v>16.845752999999998</v>
      </c>
      <c r="J61" s="98">
        <v>39860</v>
      </c>
      <c r="K61" s="86"/>
      <c r="L61" s="96">
        <v>6.7147171869999989</v>
      </c>
      <c r="M61" s="97">
        <v>3.1173347895666384E-6</v>
      </c>
      <c r="N61" s="97">
        <f t="shared" si="1"/>
        <v>3.641939734656971E-3</v>
      </c>
      <c r="O61" s="97">
        <f>L61/'סכום נכסי הקרן'!$C$42</f>
        <v>2.6254328310806733E-4</v>
      </c>
    </row>
    <row r="62" spans="2:15" s="141" customFormat="1">
      <c r="B62" s="89" t="s">
        <v>1019</v>
      </c>
      <c r="C62" s="86" t="s">
        <v>1020</v>
      </c>
      <c r="D62" s="99" t="s">
        <v>128</v>
      </c>
      <c r="E62" s="99" t="s">
        <v>315</v>
      </c>
      <c r="F62" s="86" t="s">
        <v>1021</v>
      </c>
      <c r="G62" s="99" t="s">
        <v>430</v>
      </c>
      <c r="H62" s="99" t="s">
        <v>170</v>
      </c>
      <c r="I62" s="96">
        <v>238.91988699999999</v>
      </c>
      <c r="J62" s="98">
        <v>5268</v>
      </c>
      <c r="K62" s="86"/>
      <c r="L62" s="96">
        <v>12.586299671999999</v>
      </c>
      <c r="M62" s="97">
        <v>4.2987541829523076E-6</v>
      </c>
      <c r="N62" s="97">
        <f t="shared" si="1"/>
        <v>6.8265786348384594E-3</v>
      </c>
      <c r="O62" s="97">
        <f>L62/'סכום נכסי הקרן'!$C$42</f>
        <v>4.9212027045106754E-4</v>
      </c>
    </row>
    <row r="63" spans="2:15" s="141" customFormat="1">
      <c r="B63" s="89" t="s">
        <v>1022</v>
      </c>
      <c r="C63" s="86" t="s">
        <v>1023</v>
      </c>
      <c r="D63" s="99" t="s">
        <v>128</v>
      </c>
      <c r="E63" s="99" t="s">
        <v>315</v>
      </c>
      <c r="F63" s="86" t="s">
        <v>1024</v>
      </c>
      <c r="G63" s="99" t="s">
        <v>1010</v>
      </c>
      <c r="H63" s="99" t="s">
        <v>170</v>
      </c>
      <c r="I63" s="96">
        <v>525.23712799999998</v>
      </c>
      <c r="J63" s="98">
        <v>4137</v>
      </c>
      <c r="K63" s="86"/>
      <c r="L63" s="96">
        <v>21.729059989</v>
      </c>
      <c r="M63" s="97">
        <v>8.5156298833835148E-6</v>
      </c>
      <c r="N63" s="97">
        <f t="shared" si="1"/>
        <v>1.1785444534267929E-2</v>
      </c>
      <c r="O63" s="97">
        <f>L63/'סכום נכסי הקרן'!$C$42</f>
        <v>8.495992592821328E-4</v>
      </c>
    </row>
    <row r="64" spans="2:15" s="141" customFormat="1">
      <c r="B64" s="89" t="s">
        <v>1025</v>
      </c>
      <c r="C64" s="86" t="s">
        <v>1026</v>
      </c>
      <c r="D64" s="99" t="s">
        <v>128</v>
      </c>
      <c r="E64" s="99" t="s">
        <v>315</v>
      </c>
      <c r="F64" s="86" t="s">
        <v>1027</v>
      </c>
      <c r="G64" s="99" t="s">
        <v>995</v>
      </c>
      <c r="H64" s="99" t="s">
        <v>170</v>
      </c>
      <c r="I64" s="96">
        <v>933.79713200000003</v>
      </c>
      <c r="J64" s="98">
        <v>2136</v>
      </c>
      <c r="K64" s="86"/>
      <c r="L64" s="96">
        <v>19.945906737000001</v>
      </c>
      <c r="M64" s="97">
        <v>8.6732664873028174E-6</v>
      </c>
      <c r="N64" s="97">
        <f t="shared" si="1"/>
        <v>1.0818294838966609E-2</v>
      </c>
      <c r="O64" s="97">
        <f>L64/'סכום נכסי הקרן'!$C$42</f>
        <v>7.7987854044511663E-4</v>
      </c>
    </row>
    <row r="65" spans="2:15" s="141" customFormat="1">
      <c r="B65" s="89" t="s">
        <v>1028</v>
      </c>
      <c r="C65" s="86" t="s">
        <v>1029</v>
      </c>
      <c r="D65" s="99" t="s">
        <v>128</v>
      </c>
      <c r="E65" s="99" t="s">
        <v>315</v>
      </c>
      <c r="F65" s="86" t="s">
        <v>549</v>
      </c>
      <c r="G65" s="99" t="s">
        <v>430</v>
      </c>
      <c r="H65" s="99" t="s">
        <v>170</v>
      </c>
      <c r="I65" s="96">
        <v>220.31218200000001</v>
      </c>
      <c r="J65" s="98">
        <v>3975</v>
      </c>
      <c r="K65" s="86"/>
      <c r="L65" s="96">
        <v>8.7574092459999999</v>
      </c>
      <c r="M65" s="97">
        <v>3.4819892252063559E-6</v>
      </c>
      <c r="N65" s="97">
        <f t="shared" si="1"/>
        <v>4.7498585297691921E-3</v>
      </c>
      <c r="O65" s="97">
        <f>L65/'סכום נכסי הקרן'!$C$42</f>
        <v>3.4241188585233928E-4</v>
      </c>
    </row>
    <row r="66" spans="2:15" s="141" customFormat="1">
      <c r="B66" s="89" t="s">
        <v>1030</v>
      </c>
      <c r="C66" s="86" t="s">
        <v>1031</v>
      </c>
      <c r="D66" s="99" t="s">
        <v>128</v>
      </c>
      <c r="E66" s="99" t="s">
        <v>315</v>
      </c>
      <c r="F66" s="86" t="s">
        <v>1032</v>
      </c>
      <c r="G66" s="99" t="s">
        <v>929</v>
      </c>
      <c r="H66" s="99" t="s">
        <v>170</v>
      </c>
      <c r="I66" s="96">
        <v>18.127513</v>
      </c>
      <c r="J66" s="98">
        <v>8450</v>
      </c>
      <c r="K66" s="86"/>
      <c r="L66" s="96">
        <v>1.5317748759999998</v>
      </c>
      <c r="M66" s="97">
        <v>6.4580027591175788E-7</v>
      </c>
      <c r="N66" s="97">
        <f t="shared" si="1"/>
        <v>8.3080666394321737E-4</v>
      </c>
      <c r="O66" s="97">
        <f>L66/'סכום נכסי הקרן'!$C$42</f>
        <v>5.9891905158133464E-5</v>
      </c>
    </row>
    <row r="67" spans="2:15" s="141" customFormat="1">
      <c r="B67" s="89" t="s">
        <v>1033</v>
      </c>
      <c r="C67" s="86" t="s">
        <v>1034</v>
      </c>
      <c r="D67" s="99" t="s">
        <v>128</v>
      </c>
      <c r="E67" s="99" t="s">
        <v>315</v>
      </c>
      <c r="F67" s="86" t="s">
        <v>1035</v>
      </c>
      <c r="G67" s="99" t="s">
        <v>864</v>
      </c>
      <c r="H67" s="99" t="s">
        <v>170</v>
      </c>
      <c r="I67" s="96">
        <v>641.12149199999999</v>
      </c>
      <c r="J67" s="98">
        <v>2380</v>
      </c>
      <c r="K67" s="86"/>
      <c r="L67" s="96">
        <v>15.258691505</v>
      </c>
      <c r="M67" s="97">
        <v>6.5302150284636934E-6</v>
      </c>
      <c r="N67" s="97">
        <f t="shared" si="1"/>
        <v>8.2760350649645729E-3</v>
      </c>
      <c r="O67" s="97">
        <f>L67/'סכום נכסי הקרן'!$C$42</f>
        <v>5.9660993189881572E-4</v>
      </c>
    </row>
    <row r="68" spans="2:15" s="141" customFormat="1">
      <c r="B68" s="89" t="s">
        <v>1036</v>
      </c>
      <c r="C68" s="86" t="s">
        <v>1037</v>
      </c>
      <c r="D68" s="99" t="s">
        <v>128</v>
      </c>
      <c r="E68" s="99" t="s">
        <v>315</v>
      </c>
      <c r="F68" s="86" t="s">
        <v>1038</v>
      </c>
      <c r="G68" s="99" t="s">
        <v>198</v>
      </c>
      <c r="H68" s="99" t="s">
        <v>170</v>
      </c>
      <c r="I68" s="96">
        <v>118.24027</v>
      </c>
      <c r="J68" s="98">
        <v>4119</v>
      </c>
      <c r="K68" s="86"/>
      <c r="L68" s="96">
        <v>4.8703167240000003</v>
      </c>
      <c r="M68" s="97">
        <v>2.3744783123008199E-6</v>
      </c>
      <c r="N68" s="97">
        <f t="shared" si="1"/>
        <v>2.6415706728260113E-3</v>
      </c>
      <c r="O68" s="97">
        <f>L68/'סכום נכסי הקרן'!$C$42</f>
        <v>1.9042781801304289E-4</v>
      </c>
    </row>
    <row r="69" spans="2:15" s="141" customFormat="1">
      <c r="B69" s="89" t="s">
        <v>946</v>
      </c>
      <c r="C69" s="86" t="s">
        <v>947</v>
      </c>
      <c r="D69" s="99" t="s">
        <v>128</v>
      </c>
      <c r="E69" s="99" t="s">
        <v>315</v>
      </c>
      <c r="F69" s="86" t="s">
        <v>611</v>
      </c>
      <c r="G69" s="99" t="s">
        <v>398</v>
      </c>
      <c r="H69" s="99" t="s">
        <v>170</v>
      </c>
      <c r="I69" s="96">
        <v>412.90190699999999</v>
      </c>
      <c r="J69" s="98">
        <v>2210</v>
      </c>
      <c r="K69" s="86"/>
      <c r="L69" s="96">
        <v>9.1251321480000005</v>
      </c>
      <c r="M69" s="97">
        <v>3.5534941301651537E-6</v>
      </c>
      <c r="N69" s="97">
        <f>L69/$L$11</f>
        <v>4.9493047031285075E-3</v>
      </c>
      <c r="O69" s="97">
        <f>L69/'סכום נכסי הקרן'!$C$42</f>
        <v>3.56789733090942E-4</v>
      </c>
    </row>
    <row r="70" spans="2:15" s="141" customFormat="1">
      <c r="B70" s="89" t="s">
        <v>1039</v>
      </c>
      <c r="C70" s="86" t="s">
        <v>1040</v>
      </c>
      <c r="D70" s="99" t="s">
        <v>128</v>
      </c>
      <c r="E70" s="99" t="s">
        <v>315</v>
      </c>
      <c r="F70" s="86" t="s">
        <v>1041</v>
      </c>
      <c r="G70" s="99" t="s">
        <v>159</v>
      </c>
      <c r="H70" s="99" t="s">
        <v>170</v>
      </c>
      <c r="I70" s="96">
        <v>78.591887</v>
      </c>
      <c r="J70" s="98">
        <v>9236</v>
      </c>
      <c r="K70" s="86"/>
      <c r="L70" s="96">
        <v>7.258746663000001</v>
      </c>
      <c r="M70" s="97">
        <v>7.2143207667576784E-6</v>
      </c>
      <c r="N70" s="97">
        <f t="shared" si="1"/>
        <v>3.9370113676521698E-3</v>
      </c>
      <c r="O70" s="97">
        <f>L70/'סכום נכסי הקרן'!$C$42</f>
        <v>2.8381466070430178E-4</v>
      </c>
    </row>
    <row r="71" spans="2:15" s="141" customFormat="1">
      <c r="B71" s="89" t="s">
        <v>1042</v>
      </c>
      <c r="C71" s="86" t="s">
        <v>1043</v>
      </c>
      <c r="D71" s="99" t="s">
        <v>128</v>
      </c>
      <c r="E71" s="99" t="s">
        <v>315</v>
      </c>
      <c r="F71" s="86" t="s">
        <v>1044</v>
      </c>
      <c r="G71" s="99" t="s">
        <v>481</v>
      </c>
      <c r="H71" s="99" t="s">
        <v>170</v>
      </c>
      <c r="I71" s="96">
        <v>52.520561999999998</v>
      </c>
      <c r="J71" s="98">
        <v>16330</v>
      </c>
      <c r="K71" s="86"/>
      <c r="L71" s="96">
        <v>8.5766077589999998</v>
      </c>
      <c r="M71" s="97">
        <v>5.5007131893688227E-6</v>
      </c>
      <c r="N71" s="97">
        <f t="shared" si="1"/>
        <v>4.6517951115711501E-3</v>
      </c>
      <c r="O71" s="97">
        <f>L71/'סכום נכסי הקרן'!$C$42</f>
        <v>3.3534260584160386E-4</v>
      </c>
    </row>
    <row r="72" spans="2:15" s="141" customFormat="1">
      <c r="B72" s="89" t="s">
        <v>952</v>
      </c>
      <c r="C72" s="86" t="s">
        <v>953</v>
      </c>
      <c r="D72" s="99" t="s">
        <v>128</v>
      </c>
      <c r="E72" s="99" t="s">
        <v>315</v>
      </c>
      <c r="F72" s="86" t="s">
        <v>841</v>
      </c>
      <c r="G72" s="99" t="s">
        <v>398</v>
      </c>
      <c r="H72" s="99" t="s">
        <v>170</v>
      </c>
      <c r="I72" s="96">
        <v>680.01806699999997</v>
      </c>
      <c r="J72" s="98">
        <v>1835</v>
      </c>
      <c r="K72" s="86"/>
      <c r="L72" s="96">
        <v>12.478331538000001</v>
      </c>
      <c r="M72" s="97">
        <v>4.1642061271358367E-6</v>
      </c>
      <c r="N72" s="97">
        <f>L72/$L$11</f>
        <v>6.7680186945847376E-3</v>
      </c>
      <c r="O72" s="97">
        <f>L72/'סכום נכסי הקרן'!$C$42</f>
        <v>4.8789875112538526E-4</v>
      </c>
    </row>
    <row r="73" spans="2:15" s="141" customFormat="1">
      <c r="B73" s="89" t="s">
        <v>1045</v>
      </c>
      <c r="C73" s="86" t="s">
        <v>1046</v>
      </c>
      <c r="D73" s="99" t="s">
        <v>128</v>
      </c>
      <c r="E73" s="99" t="s">
        <v>315</v>
      </c>
      <c r="F73" s="86" t="s">
        <v>1047</v>
      </c>
      <c r="G73" s="99" t="s">
        <v>977</v>
      </c>
      <c r="H73" s="99" t="s">
        <v>170</v>
      </c>
      <c r="I73" s="96">
        <v>12.879049999999999</v>
      </c>
      <c r="J73" s="98">
        <v>23330</v>
      </c>
      <c r="K73" s="86"/>
      <c r="L73" s="96">
        <v>3.0046823080000005</v>
      </c>
      <c r="M73" s="97">
        <v>5.4979419616976913E-6</v>
      </c>
      <c r="N73" s="97">
        <f t="shared" si="1"/>
        <v>1.6296847034320253E-3</v>
      </c>
      <c r="O73" s="97">
        <f>L73/'סכום נכסי הקרן'!$C$42</f>
        <v>1.1748211218282028E-4</v>
      </c>
    </row>
    <row r="74" spans="2:15" s="141" customFormat="1">
      <c r="B74" s="89" t="s">
        <v>1048</v>
      </c>
      <c r="C74" s="86" t="s">
        <v>1049</v>
      </c>
      <c r="D74" s="99" t="s">
        <v>128</v>
      </c>
      <c r="E74" s="99" t="s">
        <v>315</v>
      </c>
      <c r="F74" s="86" t="s">
        <v>1050</v>
      </c>
      <c r="G74" s="99" t="s">
        <v>1051</v>
      </c>
      <c r="H74" s="99" t="s">
        <v>170</v>
      </c>
      <c r="I74" s="96">
        <v>119.133124</v>
      </c>
      <c r="J74" s="98">
        <v>1869</v>
      </c>
      <c r="K74" s="86"/>
      <c r="L74" s="96">
        <v>2.2265980939999999</v>
      </c>
      <c r="M74" s="97">
        <v>2.9585408609771339E-6</v>
      </c>
      <c r="N74" s="97">
        <f t="shared" si="1"/>
        <v>1.2076660633376691E-3</v>
      </c>
      <c r="O74" s="97">
        <f>L74/'סכום נכסי הקרן'!$C$42</f>
        <v>8.7059269583638705E-5</v>
      </c>
    </row>
    <row r="75" spans="2:15" s="141" customFormat="1">
      <c r="B75" s="89" t="s">
        <v>1052</v>
      </c>
      <c r="C75" s="86" t="s">
        <v>1053</v>
      </c>
      <c r="D75" s="99" t="s">
        <v>128</v>
      </c>
      <c r="E75" s="99" t="s">
        <v>315</v>
      </c>
      <c r="F75" s="86" t="s">
        <v>1054</v>
      </c>
      <c r="G75" s="99" t="s">
        <v>751</v>
      </c>
      <c r="H75" s="99" t="s">
        <v>170</v>
      </c>
      <c r="I75" s="96">
        <v>93.396816000000001</v>
      </c>
      <c r="J75" s="98">
        <v>9232</v>
      </c>
      <c r="K75" s="86"/>
      <c r="L75" s="96">
        <v>8.6223940639999999</v>
      </c>
      <c r="M75" s="97">
        <v>7.4256858299886129E-6</v>
      </c>
      <c r="N75" s="97">
        <f t="shared" si="1"/>
        <v>4.6766287655939072E-3</v>
      </c>
      <c r="O75" s="97">
        <f>L75/'סכום נכסי הקרן'!$C$42</f>
        <v>3.3713283564597453E-4</v>
      </c>
    </row>
    <row r="76" spans="2:15" s="141" customFormat="1">
      <c r="B76" s="89" t="s">
        <v>1055</v>
      </c>
      <c r="C76" s="86" t="s">
        <v>1056</v>
      </c>
      <c r="D76" s="99" t="s">
        <v>128</v>
      </c>
      <c r="E76" s="99" t="s">
        <v>315</v>
      </c>
      <c r="F76" s="86" t="s">
        <v>470</v>
      </c>
      <c r="G76" s="99" t="s">
        <v>366</v>
      </c>
      <c r="H76" s="99" t="s">
        <v>170</v>
      </c>
      <c r="I76" s="96">
        <v>880.03744700000016</v>
      </c>
      <c r="J76" s="98">
        <v>1381</v>
      </c>
      <c r="K76" s="86"/>
      <c r="L76" s="96">
        <v>12.153317143999999</v>
      </c>
      <c r="M76" s="97">
        <v>5.0021717425541335E-6</v>
      </c>
      <c r="N76" s="97">
        <f t="shared" si="1"/>
        <v>6.5917368344736776E-3</v>
      </c>
      <c r="O76" s="97">
        <f>L76/'סכום נכסי הקרן'!$C$42</f>
        <v>4.7519079281802082E-4</v>
      </c>
    </row>
    <row r="77" spans="2:15" s="141" customFormat="1">
      <c r="B77" s="89" t="s">
        <v>1057</v>
      </c>
      <c r="C77" s="86" t="s">
        <v>1058</v>
      </c>
      <c r="D77" s="99" t="s">
        <v>128</v>
      </c>
      <c r="E77" s="99" t="s">
        <v>315</v>
      </c>
      <c r="F77" s="86" t="s">
        <v>1059</v>
      </c>
      <c r="G77" s="99" t="s">
        <v>159</v>
      </c>
      <c r="H77" s="99" t="s">
        <v>170</v>
      </c>
      <c r="I77" s="96">
        <v>39.213538999999997</v>
      </c>
      <c r="J77" s="98">
        <v>19240</v>
      </c>
      <c r="K77" s="86"/>
      <c r="L77" s="96">
        <v>7.5446848859999998</v>
      </c>
      <c r="M77" s="97">
        <v>2.846597418054829E-6</v>
      </c>
      <c r="N77" s="97">
        <f t="shared" si="1"/>
        <v>4.092099027638363E-3</v>
      </c>
      <c r="O77" s="97">
        <f>L77/'סכום נכסי הקרן'!$C$42</f>
        <v>2.9499475328926536E-4</v>
      </c>
    </row>
    <row r="78" spans="2:15" s="141" customFormat="1">
      <c r="B78" s="89" t="s">
        <v>1060</v>
      </c>
      <c r="C78" s="86" t="s">
        <v>1061</v>
      </c>
      <c r="D78" s="99" t="s">
        <v>128</v>
      </c>
      <c r="E78" s="99" t="s">
        <v>315</v>
      </c>
      <c r="F78" s="86" t="s">
        <v>1062</v>
      </c>
      <c r="G78" s="99" t="s">
        <v>864</v>
      </c>
      <c r="H78" s="99" t="s">
        <v>170</v>
      </c>
      <c r="I78" s="96">
        <v>6114.2881889999999</v>
      </c>
      <c r="J78" s="98">
        <v>254.6</v>
      </c>
      <c r="K78" s="86"/>
      <c r="L78" s="96">
        <v>15.566977727999999</v>
      </c>
      <c r="M78" s="97">
        <v>5.4406426959819327E-6</v>
      </c>
      <c r="N78" s="97">
        <f t="shared" si="1"/>
        <v>8.4432438712214817E-3</v>
      </c>
      <c r="O78" s="97">
        <f>L78/'סכום נכסי הקרן'!$C$42</f>
        <v>6.0866382409849112E-4</v>
      </c>
    </row>
    <row r="79" spans="2:15" s="141" customFormat="1">
      <c r="B79" s="89" t="s">
        <v>1063</v>
      </c>
      <c r="C79" s="86" t="s">
        <v>1064</v>
      </c>
      <c r="D79" s="99" t="s">
        <v>128</v>
      </c>
      <c r="E79" s="99" t="s">
        <v>315</v>
      </c>
      <c r="F79" s="86" t="s">
        <v>651</v>
      </c>
      <c r="G79" s="99" t="s">
        <v>366</v>
      </c>
      <c r="H79" s="99" t="s">
        <v>170</v>
      </c>
      <c r="I79" s="96">
        <v>2503.1253710000001</v>
      </c>
      <c r="J79" s="98">
        <v>634.1</v>
      </c>
      <c r="K79" s="86"/>
      <c r="L79" s="96">
        <v>15.872317975999998</v>
      </c>
      <c r="M79" s="97">
        <v>6.2499086680148686E-6</v>
      </c>
      <c r="N79" s="97">
        <f t="shared" si="1"/>
        <v>8.6088548345445767E-3</v>
      </c>
      <c r="O79" s="97">
        <f>L79/'סכום נכסי הקרן'!$C$42</f>
        <v>6.2060252962285105E-4</v>
      </c>
    </row>
    <row r="80" spans="2:15" s="141" customFormat="1">
      <c r="B80" s="89" t="s">
        <v>1065</v>
      </c>
      <c r="C80" s="86" t="s">
        <v>1066</v>
      </c>
      <c r="D80" s="99" t="s">
        <v>128</v>
      </c>
      <c r="E80" s="99" t="s">
        <v>315</v>
      </c>
      <c r="F80" s="86" t="s">
        <v>851</v>
      </c>
      <c r="G80" s="99" t="s">
        <v>366</v>
      </c>
      <c r="H80" s="99" t="s">
        <v>170</v>
      </c>
      <c r="I80" s="96">
        <v>1449.295353</v>
      </c>
      <c r="J80" s="98">
        <v>1150</v>
      </c>
      <c r="K80" s="86"/>
      <c r="L80" s="96">
        <v>16.666896558000001</v>
      </c>
      <c r="M80" s="97">
        <v>4.131685229894069E-6</v>
      </c>
      <c r="N80" s="97">
        <f t="shared" si="1"/>
        <v>9.03981971802407E-3</v>
      </c>
      <c r="O80" s="97">
        <f>L80/'סכום נכסי הקרן'!$C$42</f>
        <v>6.5167029670759353E-4</v>
      </c>
    </row>
    <row r="81" spans="2:15" s="141" customFormat="1">
      <c r="B81" s="89" t="s">
        <v>1067</v>
      </c>
      <c r="C81" s="86" t="s">
        <v>1068</v>
      </c>
      <c r="D81" s="99" t="s">
        <v>128</v>
      </c>
      <c r="E81" s="99" t="s">
        <v>315</v>
      </c>
      <c r="F81" s="86" t="s">
        <v>890</v>
      </c>
      <c r="G81" s="99" t="s">
        <v>864</v>
      </c>
      <c r="H81" s="99" t="s">
        <v>170</v>
      </c>
      <c r="I81" s="96">
        <v>518.80094099999997</v>
      </c>
      <c r="J81" s="98">
        <v>1524</v>
      </c>
      <c r="K81" s="86"/>
      <c r="L81" s="96">
        <v>7.9065263349999997</v>
      </c>
      <c r="M81" s="97">
        <v>5.8624505817104349E-6</v>
      </c>
      <c r="N81" s="97">
        <f t="shared" si="1"/>
        <v>4.2883552085107727E-3</v>
      </c>
      <c r="O81" s="97">
        <f>L81/'סכום נכסי הקרן'!$C$42</f>
        <v>3.091426376065621E-4</v>
      </c>
    </row>
    <row r="82" spans="2:15" s="141" customFormat="1">
      <c r="B82" s="85"/>
      <c r="C82" s="86"/>
      <c r="D82" s="86"/>
      <c r="E82" s="86"/>
      <c r="F82" s="86"/>
      <c r="G82" s="86"/>
      <c r="H82" s="86"/>
      <c r="I82" s="96"/>
      <c r="J82" s="98"/>
      <c r="K82" s="86"/>
      <c r="L82" s="86"/>
      <c r="M82" s="86"/>
      <c r="N82" s="97"/>
      <c r="O82" s="86"/>
    </row>
    <row r="83" spans="2:15" s="141" customFormat="1">
      <c r="B83" s="104" t="s">
        <v>29</v>
      </c>
      <c r="C83" s="84"/>
      <c r="D83" s="84"/>
      <c r="E83" s="84"/>
      <c r="F83" s="84"/>
      <c r="G83" s="84"/>
      <c r="H83" s="84"/>
      <c r="I83" s="93"/>
      <c r="J83" s="95"/>
      <c r="K83" s="84"/>
      <c r="L83" s="93">
        <v>61.784513384000022</v>
      </c>
      <c r="M83" s="84"/>
      <c r="N83" s="94">
        <f t="shared" ref="N83:N122" si="2">L83/$L$11</f>
        <v>3.3510789511027421E-2</v>
      </c>
      <c r="O83" s="94">
        <f>L83/'סכום נכסי הקרן'!$C$42</f>
        <v>2.4157546084702577E-3</v>
      </c>
    </row>
    <row r="84" spans="2:15" s="141" customFormat="1">
      <c r="B84" s="89" t="s">
        <v>1069</v>
      </c>
      <c r="C84" s="86" t="s">
        <v>1070</v>
      </c>
      <c r="D84" s="99" t="s">
        <v>128</v>
      </c>
      <c r="E84" s="99" t="s">
        <v>315</v>
      </c>
      <c r="F84" s="86" t="s">
        <v>1071</v>
      </c>
      <c r="G84" s="99" t="s">
        <v>1051</v>
      </c>
      <c r="H84" s="99" t="s">
        <v>170</v>
      </c>
      <c r="I84" s="96">
        <v>180.58713700000001</v>
      </c>
      <c r="J84" s="98">
        <v>778</v>
      </c>
      <c r="K84" s="86"/>
      <c r="L84" s="96">
        <v>1.4049679240000001</v>
      </c>
      <c r="M84" s="97">
        <v>7.0119225929560422E-6</v>
      </c>
      <c r="N84" s="97">
        <f t="shared" si="2"/>
        <v>7.6202889352369036E-4</v>
      </c>
      <c r="O84" s="97">
        <f>L84/'סכום נכסי הקרן'!$C$42</f>
        <v>5.4933794105673584E-5</v>
      </c>
    </row>
    <row r="85" spans="2:15" s="141" customFormat="1">
      <c r="B85" s="89" t="s">
        <v>1072</v>
      </c>
      <c r="C85" s="86" t="s">
        <v>1073</v>
      </c>
      <c r="D85" s="99" t="s">
        <v>128</v>
      </c>
      <c r="E85" s="99" t="s">
        <v>315</v>
      </c>
      <c r="F85" s="86" t="s">
        <v>1074</v>
      </c>
      <c r="G85" s="99" t="s">
        <v>995</v>
      </c>
      <c r="H85" s="99" t="s">
        <v>170</v>
      </c>
      <c r="I85" s="96">
        <v>32.780197999999999</v>
      </c>
      <c r="J85" s="98">
        <v>2980</v>
      </c>
      <c r="K85" s="86"/>
      <c r="L85" s="96">
        <v>0.97684990199999999</v>
      </c>
      <c r="M85" s="97">
        <v>6.6402230193952892E-6</v>
      </c>
      <c r="N85" s="97">
        <f t="shared" si="2"/>
        <v>5.2982551220136275E-4</v>
      </c>
      <c r="O85" s="97">
        <f>L85/'סכום נכסי הקרן'!$C$42</f>
        <v>3.8194517093199782E-5</v>
      </c>
    </row>
    <row r="86" spans="2:15" s="141" customFormat="1">
      <c r="B86" s="89" t="s">
        <v>1075</v>
      </c>
      <c r="C86" s="86" t="s">
        <v>1076</v>
      </c>
      <c r="D86" s="99" t="s">
        <v>128</v>
      </c>
      <c r="E86" s="99" t="s">
        <v>315</v>
      </c>
      <c r="F86" s="86" t="s">
        <v>1077</v>
      </c>
      <c r="G86" s="99" t="s">
        <v>159</v>
      </c>
      <c r="H86" s="99" t="s">
        <v>170</v>
      </c>
      <c r="I86" s="96">
        <v>428.47228000000001</v>
      </c>
      <c r="J86" s="98">
        <v>449.8</v>
      </c>
      <c r="K86" s="86"/>
      <c r="L86" s="96">
        <v>1.927268317</v>
      </c>
      <c r="M86" s="97">
        <v>7.7921193571676678E-6</v>
      </c>
      <c r="N86" s="97">
        <f t="shared" si="2"/>
        <v>1.0453150695038749E-3</v>
      </c>
      <c r="O86" s="97">
        <f>L86/'סכום נכסי הקרן'!$C$42</f>
        <v>7.5355571542903092E-5</v>
      </c>
    </row>
    <row r="87" spans="2:15" s="141" customFormat="1">
      <c r="B87" s="89" t="s">
        <v>1078</v>
      </c>
      <c r="C87" s="86" t="s">
        <v>1079</v>
      </c>
      <c r="D87" s="99" t="s">
        <v>128</v>
      </c>
      <c r="E87" s="99" t="s">
        <v>315</v>
      </c>
      <c r="F87" s="86" t="s">
        <v>1080</v>
      </c>
      <c r="G87" s="99" t="s">
        <v>575</v>
      </c>
      <c r="H87" s="99" t="s">
        <v>170</v>
      </c>
      <c r="I87" s="96">
        <v>136.38820000000001</v>
      </c>
      <c r="J87" s="98">
        <v>2167</v>
      </c>
      <c r="K87" s="86"/>
      <c r="L87" s="96">
        <v>2.9555323039999997</v>
      </c>
      <c r="M87" s="97">
        <v>1.0274259066914114E-5</v>
      </c>
      <c r="N87" s="97">
        <f t="shared" si="2"/>
        <v>1.6030266406214715E-3</v>
      </c>
      <c r="O87" s="97">
        <f>L87/'סכום נכסי הקרן'!$C$42</f>
        <v>1.1556036282903995E-4</v>
      </c>
    </row>
    <row r="88" spans="2:15" s="141" customFormat="1">
      <c r="B88" s="89" t="s">
        <v>1081</v>
      </c>
      <c r="C88" s="86" t="s">
        <v>1082</v>
      </c>
      <c r="D88" s="99" t="s">
        <v>128</v>
      </c>
      <c r="E88" s="99" t="s">
        <v>315</v>
      </c>
      <c r="F88" s="86" t="s">
        <v>1083</v>
      </c>
      <c r="G88" s="99" t="s">
        <v>159</v>
      </c>
      <c r="H88" s="99" t="s">
        <v>170</v>
      </c>
      <c r="I88" s="96">
        <v>14.726697</v>
      </c>
      <c r="J88" s="98">
        <v>5240</v>
      </c>
      <c r="K88" s="86"/>
      <c r="L88" s="96">
        <v>0.771678902</v>
      </c>
      <c r="M88" s="97">
        <v>1.4675333333333333E-6</v>
      </c>
      <c r="N88" s="97">
        <f t="shared" si="2"/>
        <v>4.1854451607155427E-4</v>
      </c>
      <c r="O88" s="97">
        <f>L88/'סכום נכסי הקרן'!$C$42</f>
        <v>3.0172396959405785E-5</v>
      </c>
    </row>
    <row r="89" spans="2:15" s="141" customFormat="1">
      <c r="B89" s="89" t="s">
        <v>1084</v>
      </c>
      <c r="C89" s="86" t="s">
        <v>1085</v>
      </c>
      <c r="D89" s="99" t="s">
        <v>128</v>
      </c>
      <c r="E89" s="99" t="s">
        <v>315</v>
      </c>
      <c r="F89" s="86" t="s">
        <v>1086</v>
      </c>
      <c r="G89" s="99" t="s">
        <v>699</v>
      </c>
      <c r="H89" s="99" t="s">
        <v>170</v>
      </c>
      <c r="I89" s="96">
        <v>143.904628</v>
      </c>
      <c r="J89" s="98">
        <v>890</v>
      </c>
      <c r="K89" s="86"/>
      <c r="L89" s="96">
        <v>1.2807511870000001</v>
      </c>
      <c r="M89" s="97">
        <v>2.6473699290008889E-6</v>
      </c>
      <c r="N89" s="97">
        <f t="shared" si="2"/>
        <v>6.9465600832376224E-4</v>
      </c>
      <c r="O89" s="97">
        <f>L89/'סכום נכסי הקרן'!$C$42</f>
        <v>5.0076959626912486E-5</v>
      </c>
    </row>
    <row r="90" spans="2:15" s="141" customFormat="1">
      <c r="B90" s="89" t="s">
        <v>1087</v>
      </c>
      <c r="C90" s="86" t="s">
        <v>1088</v>
      </c>
      <c r="D90" s="99" t="s">
        <v>128</v>
      </c>
      <c r="E90" s="99" t="s">
        <v>315</v>
      </c>
      <c r="F90" s="86" t="s">
        <v>1089</v>
      </c>
      <c r="G90" s="99" t="s">
        <v>1090</v>
      </c>
      <c r="H90" s="99" t="s">
        <v>170</v>
      </c>
      <c r="I90" s="96">
        <v>2011.83133</v>
      </c>
      <c r="J90" s="98">
        <v>128</v>
      </c>
      <c r="K90" s="86"/>
      <c r="L90" s="96">
        <v>2.575144103</v>
      </c>
      <c r="M90" s="97">
        <v>6.9948545471889291E-6</v>
      </c>
      <c r="N90" s="97">
        <f t="shared" si="2"/>
        <v>1.3967110408373608E-3</v>
      </c>
      <c r="O90" s="97">
        <f>L90/'סכום נכסי הקרן'!$C$42</f>
        <v>1.0068730647166111E-4</v>
      </c>
    </row>
    <row r="91" spans="2:15" s="141" customFormat="1">
      <c r="B91" s="89" t="s">
        <v>1091</v>
      </c>
      <c r="C91" s="86" t="s">
        <v>1092</v>
      </c>
      <c r="D91" s="99" t="s">
        <v>128</v>
      </c>
      <c r="E91" s="99" t="s">
        <v>315</v>
      </c>
      <c r="F91" s="86" t="s">
        <v>1093</v>
      </c>
      <c r="G91" s="99" t="s">
        <v>198</v>
      </c>
      <c r="H91" s="99" t="s">
        <v>170</v>
      </c>
      <c r="I91" s="96">
        <v>13.905695000000001</v>
      </c>
      <c r="J91" s="98">
        <v>2249</v>
      </c>
      <c r="K91" s="86"/>
      <c r="L91" s="96">
        <v>0.31273907500000003</v>
      </c>
      <c r="M91" s="97">
        <v>4.1277347918830678E-7</v>
      </c>
      <c r="N91" s="97">
        <f t="shared" si="2"/>
        <v>1.6962395170231118E-4</v>
      </c>
      <c r="O91" s="97">
        <f>L91/'סכום נכסי הקרן'!$C$42</f>
        <v>1.2227997281202562E-5</v>
      </c>
    </row>
    <row r="92" spans="2:15" s="141" customFormat="1">
      <c r="B92" s="89" t="s">
        <v>1094</v>
      </c>
      <c r="C92" s="86" t="s">
        <v>1095</v>
      </c>
      <c r="D92" s="99" t="s">
        <v>128</v>
      </c>
      <c r="E92" s="99" t="s">
        <v>315</v>
      </c>
      <c r="F92" s="86" t="s">
        <v>1096</v>
      </c>
      <c r="G92" s="99" t="s">
        <v>437</v>
      </c>
      <c r="H92" s="99" t="s">
        <v>170</v>
      </c>
      <c r="I92" s="96">
        <v>214.67834600000003</v>
      </c>
      <c r="J92" s="98">
        <v>170</v>
      </c>
      <c r="K92" s="86"/>
      <c r="L92" s="96">
        <v>0.36495318900000001</v>
      </c>
      <c r="M92" s="97">
        <v>1.1121308047479463E-5</v>
      </c>
      <c r="N92" s="97">
        <f t="shared" si="2"/>
        <v>1.9794393170901475E-4</v>
      </c>
      <c r="O92" s="97">
        <f>L92/'סכום נכסי הקרן'!$C$42</f>
        <v>1.4269552350815787E-5</v>
      </c>
    </row>
    <row r="93" spans="2:15" s="141" customFormat="1">
      <c r="B93" s="89" t="s">
        <v>1097</v>
      </c>
      <c r="C93" s="86" t="s">
        <v>1098</v>
      </c>
      <c r="D93" s="99" t="s">
        <v>128</v>
      </c>
      <c r="E93" s="99" t="s">
        <v>315</v>
      </c>
      <c r="F93" s="86" t="s">
        <v>1099</v>
      </c>
      <c r="G93" s="99" t="s">
        <v>195</v>
      </c>
      <c r="H93" s="99" t="s">
        <v>170</v>
      </c>
      <c r="I93" s="96">
        <v>128.84936200000001</v>
      </c>
      <c r="J93" s="98">
        <v>832.1</v>
      </c>
      <c r="K93" s="86"/>
      <c r="L93" s="96">
        <v>1.0721555380000001</v>
      </c>
      <c r="M93" s="97">
        <v>4.3319785957172139E-6</v>
      </c>
      <c r="N93" s="97">
        <f t="shared" si="2"/>
        <v>5.8151754524143635E-4</v>
      </c>
      <c r="O93" s="97">
        <f>L93/'סכום נכסי הקרן'!$C$42</f>
        <v>4.192093681830539E-5</v>
      </c>
    </row>
    <row r="94" spans="2:15" s="141" customFormat="1">
      <c r="B94" s="89" t="s">
        <v>1100</v>
      </c>
      <c r="C94" s="86" t="s">
        <v>1101</v>
      </c>
      <c r="D94" s="99" t="s">
        <v>128</v>
      </c>
      <c r="E94" s="99" t="s">
        <v>315</v>
      </c>
      <c r="F94" s="86" t="s">
        <v>1102</v>
      </c>
      <c r="G94" s="99" t="s">
        <v>564</v>
      </c>
      <c r="H94" s="99" t="s">
        <v>170</v>
      </c>
      <c r="I94" s="96">
        <v>135.072575</v>
      </c>
      <c r="J94" s="98">
        <v>2253</v>
      </c>
      <c r="K94" s="86"/>
      <c r="L94" s="96">
        <v>3.0431851230000002</v>
      </c>
      <c r="M94" s="97">
        <v>4.8250934297033333E-6</v>
      </c>
      <c r="N94" s="97">
        <f t="shared" si="2"/>
        <v>1.6505679257539016E-3</v>
      </c>
      <c r="O94" s="97">
        <f>L94/'סכום נכסי הקרן'!$C$42</f>
        <v>1.1898755986996536E-4</v>
      </c>
    </row>
    <row r="95" spans="2:15" s="141" customFormat="1">
      <c r="B95" s="89" t="s">
        <v>1103</v>
      </c>
      <c r="C95" s="86" t="s">
        <v>1104</v>
      </c>
      <c r="D95" s="99" t="s">
        <v>128</v>
      </c>
      <c r="E95" s="99" t="s">
        <v>315</v>
      </c>
      <c r="F95" s="86" t="s">
        <v>1105</v>
      </c>
      <c r="G95" s="99" t="s">
        <v>575</v>
      </c>
      <c r="H95" s="99" t="s">
        <v>170</v>
      </c>
      <c r="I95" s="96">
        <v>72.107208999999997</v>
      </c>
      <c r="J95" s="98">
        <v>1943</v>
      </c>
      <c r="K95" s="86"/>
      <c r="L95" s="96">
        <v>1.4010430659999997</v>
      </c>
      <c r="M95" s="97">
        <v>1.0839261109883485E-5</v>
      </c>
      <c r="N95" s="97">
        <f t="shared" si="2"/>
        <v>7.599001223625219E-4</v>
      </c>
      <c r="O95" s="97">
        <f>L95/'סכום נכסי הקרן'!$C$42</f>
        <v>5.4780333419786762E-5</v>
      </c>
    </row>
    <row r="96" spans="2:15" s="141" customFormat="1">
      <c r="B96" s="89" t="s">
        <v>1106</v>
      </c>
      <c r="C96" s="86" t="s">
        <v>1107</v>
      </c>
      <c r="D96" s="99" t="s">
        <v>128</v>
      </c>
      <c r="E96" s="99" t="s">
        <v>315</v>
      </c>
      <c r="F96" s="86" t="s">
        <v>1108</v>
      </c>
      <c r="G96" s="99" t="s">
        <v>977</v>
      </c>
      <c r="H96" s="99" t="s">
        <v>170</v>
      </c>
      <c r="I96" s="96">
        <v>11.98433</v>
      </c>
      <c r="J96" s="98">
        <v>0</v>
      </c>
      <c r="K96" s="86"/>
      <c r="L96" s="96">
        <v>1.2E-8</v>
      </c>
      <c r="M96" s="97">
        <v>7.5805522189140451E-6</v>
      </c>
      <c r="N96" s="97">
        <f t="shared" si="2"/>
        <v>6.5085804210034639E-12</v>
      </c>
      <c r="O96" s="97">
        <f>L96/'סכום נכסי הקרן'!$C$42</f>
        <v>4.691961417818696E-13</v>
      </c>
    </row>
    <row r="97" spans="2:15" s="141" customFormat="1">
      <c r="B97" s="89" t="s">
        <v>1109</v>
      </c>
      <c r="C97" s="86" t="s">
        <v>1110</v>
      </c>
      <c r="D97" s="99" t="s">
        <v>128</v>
      </c>
      <c r="E97" s="99" t="s">
        <v>315</v>
      </c>
      <c r="F97" s="86" t="s">
        <v>1111</v>
      </c>
      <c r="G97" s="99" t="s">
        <v>1090</v>
      </c>
      <c r="H97" s="99" t="s">
        <v>170</v>
      </c>
      <c r="I97" s="96">
        <v>134.262179</v>
      </c>
      <c r="J97" s="98">
        <v>731.6</v>
      </c>
      <c r="K97" s="86"/>
      <c r="L97" s="96">
        <v>0.98226210000000003</v>
      </c>
      <c r="M97" s="97">
        <v>4.9879891942276832E-6</v>
      </c>
      <c r="N97" s="97">
        <f t="shared" si="2"/>
        <v>5.3276098936281223E-4</v>
      </c>
      <c r="O97" s="97">
        <f>L97/'סכום נכסי הקרן'!$C$42</f>
        <v>3.8406132294879747E-5</v>
      </c>
    </row>
    <row r="98" spans="2:15" s="141" customFormat="1">
      <c r="B98" s="89" t="s">
        <v>1112</v>
      </c>
      <c r="C98" s="86" t="s">
        <v>1113</v>
      </c>
      <c r="D98" s="99" t="s">
        <v>128</v>
      </c>
      <c r="E98" s="99" t="s">
        <v>315</v>
      </c>
      <c r="F98" s="86" t="s">
        <v>1114</v>
      </c>
      <c r="G98" s="99" t="s">
        <v>193</v>
      </c>
      <c r="H98" s="99" t="s">
        <v>170</v>
      </c>
      <c r="I98" s="96">
        <v>83.057728999999995</v>
      </c>
      <c r="J98" s="98">
        <v>656.8</v>
      </c>
      <c r="K98" s="86"/>
      <c r="L98" s="96">
        <v>0.54552316199999995</v>
      </c>
      <c r="M98" s="97">
        <v>1.3768275705904507E-5</v>
      </c>
      <c r="N98" s="97">
        <f t="shared" si="2"/>
        <v>2.9588178094975837E-4</v>
      </c>
      <c r="O98" s="97">
        <f>L98/'סכום נכסי הקרן'!$C$42</f>
        <v>2.1329780238587147E-5</v>
      </c>
    </row>
    <row r="99" spans="2:15" s="141" customFormat="1">
      <c r="B99" s="89" t="s">
        <v>1115</v>
      </c>
      <c r="C99" s="86" t="s">
        <v>1116</v>
      </c>
      <c r="D99" s="99" t="s">
        <v>128</v>
      </c>
      <c r="E99" s="99" t="s">
        <v>315</v>
      </c>
      <c r="F99" s="86" t="s">
        <v>1117</v>
      </c>
      <c r="G99" s="99" t="s">
        <v>196</v>
      </c>
      <c r="H99" s="99" t="s">
        <v>170</v>
      </c>
      <c r="I99" s="96">
        <v>189.78555</v>
      </c>
      <c r="J99" s="98">
        <v>393</v>
      </c>
      <c r="K99" s="86"/>
      <c r="L99" s="96">
        <v>0.74585721199999999</v>
      </c>
      <c r="M99" s="97">
        <v>1.3908053002070758E-5</v>
      </c>
      <c r="N99" s="97">
        <f t="shared" si="2"/>
        <v>4.0453930390728582E-4</v>
      </c>
      <c r="O99" s="97">
        <f>L99/'סכום נכסי הקרן'!$C$42</f>
        <v>2.9162777182548494E-5</v>
      </c>
    </row>
    <row r="100" spans="2:15" s="141" customFormat="1">
      <c r="B100" s="89" t="s">
        <v>1118</v>
      </c>
      <c r="C100" s="86" t="s">
        <v>1119</v>
      </c>
      <c r="D100" s="99" t="s">
        <v>128</v>
      </c>
      <c r="E100" s="99" t="s">
        <v>315</v>
      </c>
      <c r="F100" s="86" t="s">
        <v>1120</v>
      </c>
      <c r="G100" s="99" t="s">
        <v>481</v>
      </c>
      <c r="H100" s="99" t="s">
        <v>170</v>
      </c>
      <c r="I100" s="96">
        <v>265.68546700000002</v>
      </c>
      <c r="J100" s="98">
        <v>662.9</v>
      </c>
      <c r="K100" s="86"/>
      <c r="L100" s="96">
        <v>1.7612289639999998</v>
      </c>
      <c r="M100" s="97">
        <v>7.7613555836528568E-6</v>
      </c>
      <c r="N100" s="97">
        <f t="shared" si="2"/>
        <v>9.5525836266621787E-4</v>
      </c>
      <c r="O100" s="97">
        <f>L100/'סכום נכסי הקרן'!$C$42</f>
        <v>6.8863486225273268E-5</v>
      </c>
    </row>
    <row r="101" spans="2:15" s="141" customFormat="1">
      <c r="B101" s="89" t="s">
        <v>1121</v>
      </c>
      <c r="C101" s="86" t="s">
        <v>1122</v>
      </c>
      <c r="D101" s="99" t="s">
        <v>128</v>
      </c>
      <c r="E101" s="99" t="s">
        <v>315</v>
      </c>
      <c r="F101" s="86" t="s">
        <v>1123</v>
      </c>
      <c r="G101" s="99" t="s">
        <v>481</v>
      </c>
      <c r="H101" s="99" t="s">
        <v>170</v>
      </c>
      <c r="I101" s="96">
        <v>165.87388799999999</v>
      </c>
      <c r="J101" s="98">
        <v>1946</v>
      </c>
      <c r="K101" s="86"/>
      <c r="L101" s="96">
        <v>3.2279058600000003</v>
      </c>
      <c r="M101" s="97">
        <v>1.0927301321555198E-5</v>
      </c>
      <c r="N101" s="97">
        <f t="shared" si="2"/>
        <v>1.7507570734365293E-3</v>
      </c>
      <c r="O101" s="97">
        <f>L101/'סכום נכסי הקרן'!$C$42</f>
        <v>1.2621008129559065E-4</v>
      </c>
    </row>
    <row r="102" spans="2:15" s="141" customFormat="1">
      <c r="B102" s="89" t="s">
        <v>1124</v>
      </c>
      <c r="C102" s="86" t="s">
        <v>1125</v>
      </c>
      <c r="D102" s="99" t="s">
        <v>128</v>
      </c>
      <c r="E102" s="99" t="s">
        <v>315</v>
      </c>
      <c r="F102" s="86" t="s">
        <v>1126</v>
      </c>
      <c r="G102" s="99" t="s">
        <v>864</v>
      </c>
      <c r="H102" s="99" t="s">
        <v>170</v>
      </c>
      <c r="I102" s="96">
        <v>156.12189000000001</v>
      </c>
      <c r="J102" s="98">
        <v>1032</v>
      </c>
      <c r="K102" s="86"/>
      <c r="L102" s="96">
        <v>1.6111778999999997</v>
      </c>
      <c r="M102" s="97">
        <v>7.805704214789261E-6</v>
      </c>
      <c r="N102" s="97">
        <f t="shared" si="2"/>
        <v>8.7387341122445634E-4</v>
      </c>
      <c r="O102" s="97">
        <f>L102/'סכום נכסי הקרן'!$C$42</f>
        <v>6.2996537867017897E-5</v>
      </c>
    </row>
    <row r="103" spans="2:15" s="141" customFormat="1">
      <c r="B103" s="89" t="s">
        <v>1127</v>
      </c>
      <c r="C103" s="86" t="s">
        <v>1128</v>
      </c>
      <c r="D103" s="99" t="s">
        <v>128</v>
      </c>
      <c r="E103" s="99" t="s">
        <v>315</v>
      </c>
      <c r="F103" s="86" t="s">
        <v>1129</v>
      </c>
      <c r="G103" s="99" t="s">
        <v>751</v>
      </c>
      <c r="H103" s="99" t="s">
        <v>170</v>
      </c>
      <c r="I103" s="96">
        <v>115.06639699999999</v>
      </c>
      <c r="J103" s="98">
        <v>1464</v>
      </c>
      <c r="K103" s="86"/>
      <c r="L103" s="96">
        <v>1.6845720510000002</v>
      </c>
      <c r="M103" s="97">
        <v>7.9634345312447771E-6</v>
      </c>
      <c r="N103" s="97">
        <f t="shared" si="2"/>
        <v>9.1368105574235416E-4</v>
      </c>
      <c r="O103" s="97">
        <f>L103/'סכום נכסי הקרן'!$C$42</f>
        <v>6.5866225573564245E-5</v>
      </c>
    </row>
    <row r="104" spans="2:15" s="141" customFormat="1">
      <c r="B104" s="89" t="s">
        <v>1130</v>
      </c>
      <c r="C104" s="86" t="s">
        <v>1131</v>
      </c>
      <c r="D104" s="99" t="s">
        <v>128</v>
      </c>
      <c r="E104" s="99" t="s">
        <v>315</v>
      </c>
      <c r="F104" s="86" t="s">
        <v>1132</v>
      </c>
      <c r="G104" s="99" t="s">
        <v>977</v>
      </c>
      <c r="H104" s="99" t="s">
        <v>170</v>
      </c>
      <c r="I104" s="96">
        <v>85.885199</v>
      </c>
      <c r="J104" s="98">
        <v>1476</v>
      </c>
      <c r="K104" s="86"/>
      <c r="L104" s="96">
        <v>1.2676655320000001</v>
      </c>
      <c r="M104" s="97">
        <v>6.9879336886212926E-6</v>
      </c>
      <c r="N104" s="97">
        <f t="shared" si="2"/>
        <v>6.8755858849634509E-4</v>
      </c>
      <c r="O104" s="97">
        <f>L104/'סכום נכסי הקרן'!$C$42</f>
        <v>4.9565314723688433E-5</v>
      </c>
    </row>
    <row r="105" spans="2:15" s="141" customFormat="1">
      <c r="B105" s="89" t="s">
        <v>1133</v>
      </c>
      <c r="C105" s="86" t="s">
        <v>1134</v>
      </c>
      <c r="D105" s="99" t="s">
        <v>128</v>
      </c>
      <c r="E105" s="99" t="s">
        <v>315</v>
      </c>
      <c r="F105" s="86" t="s">
        <v>1135</v>
      </c>
      <c r="G105" s="99" t="s">
        <v>195</v>
      </c>
      <c r="H105" s="99" t="s">
        <v>170</v>
      </c>
      <c r="I105" s="96">
        <v>624.35277599999995</v>
      </c>
      <c r="J105" s="98">
        <v>269.5</v>
      </c>
      <c r="K105" s="86"/>
      <c r="L105" s="96">
        <v>1.6826307310000002</v>
      </c>
      <c r="M105" s="97">
        <v>3.872296658518992E-6</v>
      </c>
      <c r="N105" s="97">
        <f t="shared" si="2"/>
        <v>9.126281192971123E-4</v>
      </c>
      <c r="O105" s="97">
        <f>L105/'סכום נכסי הקרן'!$C$42</f>
        <v>6.5790320585733909E-5</v>
      </c>
    </row>
    <row r="106" spans="2:15" s="141" customFormat="1">
      <c r="B106" s="89" t="s">
        <v>1136</v>
      </c>
      <c r="C106" s="86" t="s">
        <v>1137</v>
      </c>
      <c r="D106" s="99" t="s">
        <v>128</v>
      </c>
      <c r="E106" s="99" t="s">
        <v>315</v>
      </c>
      <c r="F106" s="86" t="s">
        <v>1138</v>
      </c>
      <c r="G106" s="99" t="s">
        <v>575</v>
      </c>
      <c r="H106" s="99" t="s">
        <v>170</v>
      </c>
      <c r="I106" s="96">
        <v>115.16180800000001</v>
      </c>
      <c r="J106" s="98">
        <v>353.9</v>
      </c>
      <c r="K106" s="86"/>
      <c r="L106" s="96">
        <v>0.407557636</v>
      </c>
      <c r="M106" s="97">
        <v>9.9926286864810791E-6</v>
      </c>
      <c r="N106" s="97">
        <f t="shared" si="2"/>
        <v>2.2105180417500471E-4</v>
      </c>
      <c r="O106" s="97">
        <f>L106/'סכום נכסי הקרן'!$C$42</f>
        <v>1.5935372530411632E-5</v>
      </c>
    </row>
    <row r="107" spans="2:15" s="141" customFormat="1">
      <c r="B107" s="89" t="s">
        <v>1139</v>
      </c>
      <c r="C107" s="86" t="s">
        <v>1140</v>
      </c>
      <c r="D107" s="99" t="s">
        <v>128</v>
      </c>
      <c r="E107" s="99" t="s">
        <v>315</v>
      </c>
      <c r="F107" s="86" t="s">
        <v>1141</v>
      </c>
      <c r="G107" s="99" t="s">
        <v>366</v>
      </c>
      <c r="H107" s="99" t="s">
        <v>170</v>
      </c>
      <c r="I107" s="96">
        <v>48.306989000000002</v>
      </c>
      <c r="J107" s="98">
        <v>10840</v>
      </c>
      <c r="K107" s="86"/>
      <c r="L107" s="96">
        <v>5.2364775720000001</v>
      </c>
      <c r="M107" s="97">
        <v>1.3234095357175732E-5</v>
      </c>
      <c r="N107" s="97">
        <f t="shared" si="2"/>
        <v>2.8401696166785798E-3</v>
      </c>
      <c r="O107" s="97">
        <f>L107/'סכום נכסי הקרן'!$C$42</f>
        <v>2.0474458944247435E-4</v>
      </c>
    </row>
    <row r="108" spans="2:15" s="141" customFormat="1">
      <c r="B108" s="89" t="s">
        <v>1142</v>
      </c>
      <c r="C108" s="86" t="s">
        <v>1143</v>
      </c>
      <c r="D108" s="99" t="s">
        <v>128</v>
      </c>
      <c r="E108" s="99" t="s">
        <v>315</v>
      </c>
      <c r="F108" s="86" t="s">
        <v>1144</v>
      </c>
      <c r="G108" s="99" t="s">
        <v>159</v>
      </c>
      <c r="H108" s="99" t="s">
        <v>170</v>
      </c>
      <c r="I108" s="96">
        <v>119.40502499999998</v>
      </c>
      <c r="J108" s="98">
        <v>1368</v>
      </c>
      <c r="K108" s="86"/>
      <c r="L108" s="96">
        <v>1.633460739</v>
      </c>
      <c r="M108" s="97">
        <v>8.2950018256572361E-6</v>
      </c>
      <c r="N108" s="97">
        <f t="shared" si="2"/>
        <v>8.8595921536110413E-4</v>
      </c>
      <c r="O108" s="97">
        <f>L108/'סכום נכסי הקרן'!$C$42</f>
        <v>6.3867789707580121E-5</v>
      </c>
    </row>
    <row r="109" spans="2:15" s="141" customFormat="1">
      <c r="B109" s="89" t="s">
        <v>1145</v>
      </c>
      <c r="C109" s="86" t="s">
        <v>1146</v>
      </c>
      <c r="D109" s="99" t="s">
        <v>128</v>
      </c>
      <c r="E109" s="99" t="s">
        <v>315</v>
      </c>
      <c r="F109" s="86" t="s">
        <v>1147</v>
      </c>
      <c r="G109" s="99" t="s">
        <v>159</v>
      </c>
      <c r="H109" s="99" t="s">
        <v>170</v>
      </c>
      <c r="I109" s="96">
        <v>312.07327700000002</v>
      </c>
      <c r="J109" s="98">
        <v>764.2</v>
      </c>
      <c r="K109" s="86"/>
      <c r="L109" s="96">
        <v>2.3848639819999997</v>
      </c>
      <c r="M109" s="97">
        <v>7.8766389247762509E-6</v>
      </c>
      <c r="N109" s="97">
        <f t="shared" si="2"/>
        <v>1.2935065850001298E-3</v>
      </c>
      <c r="O109" s="97">
        <f>L109/'סכום נכסי הקרן'!$C$42</f>
        <v>9.3247414919078828E-5</v>
      </c>
    </row>
    <row r="110" spans="2:15" s="141" customFormat="1">
      <c r="B110" s="89" t="s">
        <v>1148</v>
      </c>
      <c r="C110" s="86" t="s">
        <v>1149</v>
      </c>
      <c r="D110" s="99" t="s">
        <v>128</v>
      </c>
      <c r="E110" s="99" t="s">
        <v>315</v>
      </c>
      <c r="F110" s="86" t="s">
        <v>1150</v>
      </c>
      <c r="G110" s="99" t="s">
        <v>159</v>
      </c>
      <c r="H110" s="99" t="s">
        <v>170</v>
      </c>
      <c r="I110" s="96">
        <v>510.50159700000006</v>
      </c>
      <c r="J110" s="98">
        <v>73.2</v>
      </c>
      <c r="K110" s="86"/>
      <c r="L110" s="96">
        <v>0.37368716899999999</v>
      </c>
      <c r="M110" s="97">
        <v>2.919741727032067E-6</v>
      </c>
      <c r="N110" s="97">
        <f t="shared" si="2"/>
        <v>2.0268108264446771E-4</v>
      </c>
      <c r="O110" s="97">
        <f>L110/'סכום נכסי הקרן'!$C$42</f>
        <v>1.4611048160682454E-5</v>
      </c>
    </row>
    <row r="111" spans="2:15" s="141" customFormat="1">
      <c r="B111" s="89" t="s">
        <v>1151</v>
      </c>
      <c r="C111" s="86" t="s">
        <v>1152</v>
      </c>
      <c r="D111" s="99" t="s">
        <v>128</v>
      </c>
      <c r="E111" s="99" t="s">
        <v>315</v>
      </c>
      <c r="F111" s="86" t="s">
        <v>1153</v>
      </c>
      <c r="G111" s="99" t="s">
        <v>159</v>
      </c>
      <c r="H111" s="99" t="s">
        <v>170</v>
      </c>
      <c r="I111" s="96">
        <v>1206.220589</v>
      </c>
      <c r="J111" s="98">
        <v>111.8</v>
      </c>
      <c r="K111" s="86"/>
      <c r="L111" s="96">
        <v>1.348554619</v>
      </c>
      <c r="M111" s="97">
        <v>3.4463445400000001E-6</v>
      </c>
      <c r="N111" s="97">
        <f t="shared" si="2"/>
        <v>7.3143134915643212E-4</v>
      </c>
      <c r="O111" s="97">
        <f>L111/'סכום נכסי הקרן'!$C$42</f>
        <v>5.2728052018076587E-5</v>
      </c>
    </row>
    <row r="112" spans="2:15" s="141" customFormat="1">
      <c r="B112" s="89" t="s">
        <v>1154</v>
      </c>
      <c r="C112" s="86" t="s">
        <v>1155</v>
      </c>
      <c r="D112" s="99" t="s">
        <v>128</v>
      </c>
      <c r="E112" s="99" t="s">
        <v>315</v>
      </c>
      <c r="F112" s="86" t="s">
        <v>1156</v>
      </c>
      <c r="G112" s="99" t="s">
        <v>967</v>
      </c>
      <c r="H112" s="99" t="s">
        <v>170</v>
      </c>
      <c r="I112" s="96">
        <v>57.322172000000002</v>
      </c>
      <c r="J112" s="98">
        <v>3016</v>
      </c>
      <c r="K112" s="86"/>
      <c r="L112" s="96">
        <v>1.7288367179999999</v>
      </c>
      <c r="M112" s="97">
        <v>5.4433164456376492E-6</v>
      </c>
      <c r="N112" s="97">
        <f t="shared" si="2"/>
        <v>9.3768940115722388E-4</v>
      </c>
      <c r="O112" s="97">
        <f>L112/'סכום נכסי הקרן'!$C$42</f>
        <v>6.7596959821369175E-5</v>
      </c>
    </row>
    <row r="113" spans="2:15" s="141" customFormat="1">
      <c r="B113" s="89" t="s">
        <v>1157</v>
      </c>
      <c r="C113" s="86" t="s">
        <v>1158</v>
      </c>
      <c r="D113" s="99" t="s">
        <v>128</v>
      </c>
      <c r="E113" s="99" t="s">
        <v>315</v>
      </c>
      <c r="F113" s="86" t="s">
        <v>1159</v>
      </c>
      <c r="G113" s="99" t="s">
        <v>366</v>
      </c>
      <c r="H113" s="99" t="s">
        <v>170</v>
      </c>
      <c r="I113" s="96">
        <v>1.5011490000000001</v>
      </c>
      <c r="J113" s="98">
        <v>35.6</v>
      </c>
      <c r="K113" s="86"/>
      <c r="L113" s="96">
        <v>5.3440900000000001E-4</v>
      </c>
      <c r="M113" s="97">
        <v>2.1896673421725267E-7</v>
      </c>
      <c r="N113" s="97">
        <f t="shared" si="2"/>
        <v>2.8985366285067001E-7</v>
      </c>
      <c r="O113" s="97">
        <f>L113/'סכום נכסי הקרן'!$C$42</f>
        <v>2.089522007779226E-8</v>
      </c>
    </row>
    <row r="114" spans="2:15" s="141" customFormat="1">
      <c r="B114" s="89" t="s">
        <v>1160</v>
      </c>
      <c r="C114" s="86" t="s">
        <v>1161</v>
      </c>
      <c r="D114" s="99" t="s">
        <v>128</v>
      </c>
      <c r="E114" s="99" t="s">
        <v>315</v>
      </c>
      <c r="F114" s="86" t="s">
        <v>1162</v>
      </c>
      <c r="G114" s="99" t="s">
        <v>481</v>
      </c>
      <c r="H114" s="99" t="s">
        <v>170</v>
      </c>
      <c r="I114" s="96">
        <v>72.471476999999993</v>
      </c>
      <c r="J114" s="98">
        <v>562.5</v>
      </c>
      <c r="K114" s="86"/>
      <c r="L114" s="96">
        <v>0.40765205799999998</v>
      </c>
      <c r="M114" s="97">
        <v>5.5214794276703601E-6</v>
      </c>
      <c r="N114" s="97">
        <f t="shared" si="2"/>
        <v>2.2110301694004737E-4</v>
      </c>
      <c r="O114" s="97">
        <f>L114/'סכום נכסי הקרן'!$C$42</f>
        <v>1.5939064400253242E-5</v>
      </c>
    </row>
    <row r="115" spans="2:15" s="141" customFormat="1">
      <c r="B115" s="89" t="s">
        <v>1163</v>
      </c>
      <c r="C115" s="86" t="s">
        <v>1164</v>
      </c>
      <c r="D115" s="99" t="s">
        <v>128</v>
      </c>
      <c r="E115" s="99" t="s">
        <v>315</v>
      </c>
      <c r="F115" s="86" t="s">
        <v>1165</v>
      </c>
      <c r="G115" s="99" t="s">
        <v>481</v>
      </c>
      <c r="H115" s="99" t="s">
        <v>170</v>
      </c>
      <c r="I115" s="96">
        <v>158.999617</v>
      </c>
      <c r="J115" s="98">
        <v>1795</v>
      </c>
      <c r="K115" s="86"/>
      <c r="L115" s="96">
        <v>2.8540431229999998</v>
      </c>
      <c r="M115" s="97">
        <v>6.1806261238125441E-6</v>
      </c>
      <c r="N115" s="97">
        <f t="shared" si="2"/>
        <v>1.5479807659214485E-3</v>
      </c>
      <c r="O115" s="97">
        <f>L115/'סכום נכסי הקרן'!$C$42</f>
        <v>1.1159216848255648E-4</v>
      </c>
    </row>
    <row r="116" spans="2:15" s="141" customFormat="1">
      <c r="B116" s="89" t="s">
        <v>1166</v>
      </c>
      <c r="C116" s="86" t="s">
        <v>1167</v>
      </c>
      <c r="D116" s="99" t="s">
        <v>128</v>
      </c>
      <c r="E116" s="99" t="s">
        <v>315</v>
      </c>
      <c r="F116" s="86" t="s">
        <v>1168</v>
      </c>
      <c r="G116" s="99" t="s">
        <v>1169</v>
      </c>
      <c r="H116" s="99" t="s">
        <v>170</v>
      </c>
      <c r="I116" s="96">
        <v>1221.656976</v>
      </c>
      <c r="J116" s="98">
        <v>163.1</v>
      </c>
      <c r="K116" s="86"/>
      <c r="L116" s="96">
        <v>1.9925225280000001</v>
      </c>
      <c r="M116" s="97">
        <v>8.4935491943921725E-6</v>
      </c>
      <c r="N116" s="97">
        <f t="shared" si="2"/>
        <v>1.0807077595124273E-3</v>
      </c>
      <c r="O116" s="97">
        <f>L116/'סכום נכסי הקרן'!$C$42</f>
        <v>7.7906990212588096E-5</v>
      </c>
    </row>
    <row r="117" spans="2:15" s="141" customFormat="1">
      <c r="B117" s="89" t="s">
        <v>1170</v>
      </c>
      <c r="C117" s="86" t="s">
        <v>1171</v>
      </c>
      <c r="D117" s="99" t="s">
        <v>128</v>
      </c>
      <c r="E117" s="99" t="s">
        <v>315</v>
      </c>
      <c r="F117" s="86" t="s">
        <v>1172</v>
      </c>
      <c r="G117" s="99" t="s">
        <v>398</v>
      </c>
      <c r="H117" s="99" t="s">
        <v>170</v>
      </c>
      <c r="I117" s="96">
        <v>70.50761</v>
      </c>
      <c r="J117" s="98">
        <v>1462</v>
      </c>
      <c r="K117" s="86"/>
      <c r="L117" s="96">
        <v>1.0308212539999999</v>
      </c>
      <c r="M117" s="97">
        <v>7.9714390987299194E-6</v>
      </c>
      <c r="N117" s="97">
        <f t="shared" si="2"/>
        <v>5.5909858594488653E-4</v>
      </c>
      <c r="O117" s="97">
        <f>L117/'סכום נכסי הקרן'!$C$42</f>
        <v>4.0304779603629048E-5</v>
      </c>
    </row>
    <row r="118" spans="2:15" s="141" customFormat="1">
      <c r="B118" s="89" t="s">
        <v>1173</v>
      </c>
      <c r="C118" s="86" t="s">
        <v>1174</v>
      </c>
      <c r="D118" s="99" t="s">
        <v>128</v>
      </c>
      <c r="E118" s="99" t="s">
        <v>315</v>
      </c>
      <c r="F118" s="86" t="s">
        <v>1175</v>
      </c>
      <c r="G118" s="99" t="s">
        <v>193</v>
      </c>
      <c r="H118" s="99" t="s">
        <v>170</v>
      </c>
      <c r="I118" s="96">
        <v>36.909548999999998</v>
      </c>
      <c r="J118" s="98">
        <v>7473</v>
      </c>
      <c r="K118" s="86"/>
      <c r="L118" s="96">
        <v>2.7582505900000003</v>
      </c>
      <c r="M118" s="97">
        <v>4.4751703216560391E-6</v>
      </c>
      <c r="N118" s="97">
        <f t="shared" si="2"/>
        <v>1.496024648857938E-3</v>
      </c>
      <c r="O118" s="97">
        <f>L118/'סכום נכסי הקרן'!$C$42</f>
        <v>1.0784671124129712E-4</v>
      </c>
    </row>
    <row r="119" spans="2:15" s="141" customFormat="1">
      <c r="B119" s="89" t="s">
        <v>1176</v>
      </c>
      <c r="C119" s="86" t="s">
        <v>1177</v>
      </c>
      <c r="D119" s="99" t="s">
        <v>128</v>
      </c>
      <c r="E119" s="99" t="s">
        <v>315</v>
      </c>
      <c r="F119" s="86" t="s">
        <v>1178</v>
      </c>
      <c r="G119" s="99" t="s">
        <v>481</v>
      </c>
      <c r="H119" s="99" t="s">
        <v>170</v>
      </c>
      <c r="I119" s="96">
        <v>812.73119499999996</v>
      </c>
      <c r="J119" s="98">
        <v>585.5</v>
      </c>
      <c r="K119" s="86"/>
      <c r="L119" s="96">
        <v>4.7585411469999999</v>
      </c>
      <c r="M119" s="97">
        <v>1.041605172304834E-5</v>
      </c>
      <c r="N119" s="97">
        <f t="shared" si="2"/>
        <v>2.5809456451586304E-3</v>
      </c>
      <c r="O119" s="97">
        <f>L119/'סכום נכסי הקרן'!$C$42</f>
        <v>1.8605742889022268E-4</v>
      </c>
    </row>
    <row r="120" spans="2:15" s="141" customFormat="1">
      <c r="B120" s="89" t="s">
        <v>1179</v>
      </c>
      <c r="C120" s="86" t="s">
        <v>1180</v>
      </c>
      <c r="D120" s="99" t="s">
        <v>128</v>
      </c>
      <c r="E120" s="99" t="s">
        <v>315</v>
      </c>
      <c r="F120" s="86" t="s">
        <v>1181</v>
      </c>
      <c r="G120" s="99" t="s">
        <v>1051</v>
      </c>
      <c r="H120" s="99" t="s">
        <v>170</v>
      </c>
      <c r="I120" s="96">
        <v>491.21168499999999</v>
      </c>
      <c r="J120" s="98">
        <v>201.7</v>
      </c>
      <c r="K120" s="86"/>
      <c r="L120" s="96">
        <v>0.99077396899999992</v>
      </c>
      <c r="M120" s="97">
        <v>1.7315275084883366E-6</v>
      </c>
      <c r="N120" s="97">
        <f t="shared" si="2"/>
        <v>5.3737767135610777E-4</v>
      </c>
      <c r="O120" s="97">
        <f>L120/'סכום נכסי הקרן'!$C$42</f>
        <v>3.8738943636059131E-5</v>
      </c>
    </row>
    <row r="121" spans="2:15" s="141" customFormat="1">
      <c r="B121" s="89" t="s">
        <v>1182</v>
      </c>
      <c r="C121" s="86" t="s">
        <v>1183</v>
      </c>
      <c r="D121" s="99" t="s">
        <v>128</v>
      </c>
      <c r="E121" s="99" t="s">
        <v>315</v>
      </c>
      <c r="F121" s="86" t="s">
        <v>1184</v>
      </c>
      <c r="G121" s="99" t="s">
        <v>481</v>
      </c>
      <c r="H121" s="99" t="s">
        <v>170</v>
      </c>
      <c r="I121" s="96">
        <v>192.44974999999999</v>
      </c>
      <c r="J121" s="98">
        <v>1134</v>
      </c>
      <c r="K121" s="86"/>
      <c r="L121" s="96">
        <v>2.1823801659999997</v>
      </c>
      <c r="M121" s="97">
        <v>1.1457500773211143E-5</v>
      </c>
      <c r="N121" s="97">
        <f t="shared" si="2"/>
        <v>1.1836830683011573E-3</v>
      </c>
      <c r="O121" s="97">
        <f>L121/'סכום נכסי הקרן'!$C$42</f>
        <v>8.5330362815706323E-5</v>
      </c>
    </row>
    <row r="122" spans="2:15" s="141" customFormat="1">
      <c r="B122" s="89" t="s">
        <v>1185</v>
      </c>
      <c r="C122" s="86" t="s">
        <v>1186</v>
      </c>
      <c r="D122" s="99" t="s">
        <v>128</v>
      </c>
      <c r="E122" s="99" t="s">
        <v>315</v>
      </c>
      <c r="F122" s="86" t="s">
        <v>1187</v>
      </c>
      <c r="G122" s="99" t="s">
        <v>977</v>
      </c>
      <c r="H122" s="99" t="s">
        <v>170</v>
      </c>
      <c r="I122" s="96">
        <v>994.68863099999999</v>
      </c>
      <c r="J122" s="98">
        <v>10.1</v>
      </c>
      <c r="K122" s="86"/>
      <c r="L122" s="96">
        <v>0.100463551</v>
      </c>
      <c r="M122" s="97">
        <v>2.4157328049782528E-6</v>
      </c>
      <c r="N122" s="97">
        <f t="shared" si="2"/>
        <v>5.4489591755256917E-5</v>
      </c>
      <c r="O122" s="97">
        <f>L122/'סכום נכסי הקרן'!$C$42</f>
        <v>3.9280925432421738E-6</v>
      </c>
    </row>
    <row r="123" spans="2:15" s="141" customFormat="1">
      <c r="B123" s="85"/>
      <c r="C123" s="86"/>
      <c r="D123" s="86"/>
      <c r="E123" s="86"/>
      <c r="F123" s="86"/>
      <c r="G123" s="86"/>
      <c r="H123" s="86"/>
      <c r="I123" s="96"/>
      <c r="J123" s="98"/>
      <c r="K123" s="86"/>
      <c r="L123" s="86"/>
      <c r="M123" s="86"/>
      <c r="N123" s="97"/>
      <c r="O123" s="86"/>
    </row>
    <row r="124" spans="2:15" s="141" customFormat="1">
      <c r="B124" s="83" t="s">
        <v>235</v>
      </c>
      <c r="C124" s="84"/>
      <c r="D124" s="84"/>
      <c r="E124" s="84"/>
      <c r="F124" s="84"/>
      <c r="G124" s="84"/>
      <c r="H124" s="84"/>
      <c r="I124" s="93"/>
      <c r="J124" s="95"/>
      <c r="K124" s="93">
        <v>6.7113644999999986E-2</v>
      </c>
      <c r="L124" s="93">
        <v>199.40024101299997</v>
      </c>
      <c r="M124" s="84"/>
      <c r="N124" s="94">
        <f t="shared" ref="N124:N145" si="3">L124/$L$11</f>
        <v>0.10815104205004863</v>
      </c>
      <c r="O124" s="94">
        <f>L124/'סכום נכסי הקרן'!$C$42</f>
        <v>7.7964853128062077E-3</v>
      </c>
    </row>
    <row r="125" spans="2:15" s="141" customFormat="1">
      <c r="B125" s="104" t="s">
        <v>66</v>
      </c>
      <c r="C125" s="84"/>
      <c r="D125" s="84"/>
      <c r="E125" s="84"/>
      <c r="F125" s="84"/>
      <c r="G125" s="84"/>
      <c r="H125" s="84"/>
      <c r="I125" s="93"/>
      <c r="J125" s="95"/>
      <c r="K125" s="93">
        <v>6.7113644999999986E-2</v>
      </c>
      <c r="L125" s="93">
        <f>SUM(L126:L145)</f>
        <v>135.20663814600002</v>
      </c>
      <c r="M125" s="84"/>
      <c r="N125" s="94">
        <f t="shared" si="3"/>
        <v>7.3333606485562988E-2</v>
      </c>
      <c r="O125" s="94">
        <f>L125/'סכום נכסי הקרן'!$C$42</f>
        <v>5.2865360801167133E-3</v>
      </c>
    </row>
    <row r="126" spans="2:15" s="141" customFormat="1">
      <c r="B126" s="89" t="s">
        <v>1188</v>
      </c>
      <c r="C126" s="86" t="s">
        <v>1189</v>
      </c>
      <c r="D126" s="99" t="s">
        <v>1190</v>
      </c>
      <c r="E126" s="99" t="s">
        <v>1191</v>
      </c>
      <c r="F126" s="86" t="s">
        <v>1093</v>
      </c>
      <c r="G126" s="99" t="s">
        <v>198</v>
      </c>
      <c r="H126" s="99" t="s">
        <v>169</v>
      </c>
      <c r="I126" s="96">
        <v>197.831906</v>
      </c>
      <c r="J126" s="98">
        <v>607</v>
      </c>
      <c r="K126" s="86"/>
      <c r="L126" s="96">
        <v>4.5007470879999998</v>
      </c>
      <c r="M126" s="97">
        <v>5.8723971821670231E-6</v>
      </c>
      <c r="N126" s="97">
        <f t="shared" si="3"/>
        <v>2.4411228647370962E-3</v>
      </c>
      <c r="O126" s="97">
        <f>L126/'סכום נכסי הקרן'!$C$42</f>
        <v>1.759777640687987E-4</v>
      </c>
    </row>
    <row r="127" spans="2:15" s="141" customFormat="1">
      <c r="B127" s="89" t="s">
        <v>1192</v>
      </c>
      <c r="C127" s="86" t="s">
        <v>1193</v>
      </c>
      <c r="D127" s="99" t="s">
        <v>1194</v>
      </c>
      <c r="E127" s="99" t="s">
        <v>1191</v>
      </c>
      <c r="F127" s="86" t="s">
        <v>1195</v>
      </c>
      <c r="G127" s="99" t="s">
        <v>1196</v>
      </c>
      <c r="H127" s="99" t="s">
        <v>169</v>
      </c>
      <c r="I127" s="96">
        <v>38.384979000000001</v>
      </c>
      <c r="J127" s="98">
        <v>5858</v>
      </c>
      <c r="K127" s="96">
        <v>3.5966724999999998E-2</v>
      </c>
      <c r="L127" s="96">
        <v>8.4636897559999991</v>
      </c>
      <c r="M127" s="97">
        <v>2.7501213052411712E-7</v>
      </c>
      <c r="N127" s="97">
        <f t="shared" si="3"/>
        <v>4.5905504529457648E-3</v>
      </c>
      <c r="O127" s="97">
        <f>L127/'סכום נכסי הקרן'!$C$42</f>
        <v>3.3092754822949437E-4</v>
      </c>
    </row>
    <row r="128" spans="2:15" s="141" customFormat="1">
      <c r="B128" s="89" t="s">
        <v>1197</v>
      </c>
      <c r="C128" s="86" t="s">
        <v>1198</v>
      </c>
      <c r="D128" s="99" t="s">
        <v>1190</v>
      </c>
      <c r="E128" s="99" t="s">
        <v>1191</v>
      </c>
      <c r="F128" s="86" t="s">
        <v>1199</v>
      </c>
      <c r="G128" s="99" t="s">
        <v>1196</v>
      </c>
      <c r="H128" s="99" t="s">
        <v>169</v>
      </c>
      <c r="I128" s="96">
        <v>26.960253000000002</v>
      </c>
      <c r="J128" s="98">
        <v>10265</v>
      </c>
      <c r="K128" s="86"/>
      <c r="L128" s="96">
        <v>10.372477365</v>
      </c>
      <c r="M128" s="97">
        <v>1.7258574303809025E-7</v>
      </c>
      <c r="N128" s="97">
        <f t="shared" si="3"/>
        <v>5.6258419245950502E-3</v>
      </c>
      <c r="O128" s="97">
        <f>L128/'סכום נכסי הקרן'!$C$42</f>
        <v>4.0556053003148107E-4</v>
      </c>
    </row>
    <row r="129" spans="2:15" s="141" customFormat="1">
      <c r="B129" s="89" t="s">
        <v>1200</v>
      </c>
      <c r="C129" s="86" t="s">
        <v>1201</v>
      </c>
      <c r="D129" s="99" t="s">
        <v>1190</v>
      </c>
      <c r="E129" s="99" t="s">
        <v>1191</v>
      </c>
      <c r="F129" s="86">
        <v>512291642</v>
      </c>
      <c r="G129" s="99" t="s">
        <v>1196</v>
      </c>
      <c r="H129" s="99" t="s">
        <v>169</v>
      </c>
      <c r="I129" s="96">
        <v>9.3251050000000006</v>
      </c>
      <c r="J129" s="98">
        <v>7414</v>
      </c>
      <c r="K129" s="86"/>
      <c r="L129" s="96">
        <v>2.5912295909999998</v>
      </c>
      <c r="M129" s="97">
        <v>2.585896410794012E-7</v>
      </c>
      <c r="N129" s="97">
        <f t="shared" si="3"/>
        <v>1.4054355151922845E-3</v>
      </c>
      <c r="O129" s="97">
        <f>L129/'סכום נכסי הקרן'!$C$42</f>
        <v>1.0131624388068431E-4</v>
      </c>
    </row>
    <row r="130" spans="2:15" s="141" customFormat="1">
      <c r="B130" s="89" t="s">
        <v>1202</v>
      </c>
      <c r="C130" s="86" t="s">
        <v>1203</v>
      </c>
      <c r="D130" s="99" t="s">
        <v>1190</v>
      </c>
      <c r="E130" s="99" t="s">
        <v>1191</v>
      </c>
      <c r="F130" s="86" t="s">
        <v>1204</v>
      </c>
      <c r="G130" s="99" t="s">
        <v>1051</v>
      </c>
      <c r="H130" s="99" t="s">
        <v>169</v>
      </c>
      <c r="I130" s="96">
        <v>56.853006000000008</v>
      </c>
      <c r="J130" s="98">
        <v>754</v>
      </c>
      <c r="K130" s="86"/>
      <c r="L130" s="96">
        <v>1.6066613919999999</v>
      </c>
      <c r="M130" s="97">
        <v>1.7111005397341384E-6</v>
      </c>
      <c r="N130" s="97">
        <f t="shared" si="3"/>
        <v>8.7142373992944765E-4</v>
      </c>
      <c r="O130" s="97">
        <f>L130/'סכום נכסי הקרן'!$C$42</f>
        <v>6.2819943856357325E-5</v>
      </c>
    </row>
    <row r="131" spans="2:15" s="141" customFormat="1">
      <c r="B131" s="89" t="s">
        <v>1205</v>
      </c>
      <c r="C131" s="86" t="s">
        <v>1206</v>
      </c>
      <c r="D131" s="99" t="s">
        <v>1190</v>
      </c>
      <c r="E131" s="99" t="s">
        <v>1191</v>
      </c>
      <c r="F131" s="86" t="s">
        <v>1207</v>
      </c>
      <c r="G131" s="99" t="s">
        <v>575</v>
      </c>
      <c r="H131" s="99" t="s">
        <v>169</v>
      </c>
      <c r="I131" s="96">
        <v>36.131641000000002</v>
      </c>
      <c r="J131" s="98">
        <v>3206</v>
      </c>
      <c r="K131" s="96">
        <v>3.1146920000000002E-2</v>
      </c>
      <c r="L131" s="96">
        <v>4.3727566729999996</v>
      </c>
      <c r="M131" s="97">
        <v>1.6930141527305865E-6</v>
      </c>
      <c r="N131" s="97">
        <f t="shared" si="3"/>
        <v>2.3717032056416705E-3</v>
      </c>
      <c r="O131" s="97">
        <f>L131/'סכום נכסי הקרן'!$C$42</f>
        <v>1.7097337999354367E-4</v>
      </c>
    </row>
    <row r="132" spans="2:15" s="141" customFormat="1">
      <c r="B132" s="89" t="s">
        <v>1208</v>
      </c>
      <c r="C132" s="86" t="s">
        <v>1209</v>
      </c>
      <c r="D132" s="99" t="s">
        <v>1190</v>
      </c>
      <c r="E132" s="99" t="s">
        <v>1191</v>
      </c>
      <c r="F132" s="86" t="s">
        <v>1050</v>
      </c>
      <c r="G132" s="99" t="s">
        <v>1051</v>
      </c>
      <c r="H132" s="99" t="s">
        <v>169</v>
      </c>
      <c r="I132" s="96">
        <v>45.317458000000009</v>
      </c>
      <c r="J132" s="98">
        <v>500</v>
      </c>
      <c r="K132" s="86"/>
      <c r="L132" s="96">
        <v>0.849249166</v>
      </c>
      <c r="M132" s="97">
        <v>1.125409514222217E-6</v>
      </c>
      <c r="N132" s="97">
        <f t="shared" si="3"/>
        <v>4.6061720786509338E-4</v>
      </c>
      <c r="O132" s="97">
        <f>L132/'סכום נכסי הקרן'!$C$42</f>
        <v>3.3205369341555872E-5</v>
      </c>
    </row>
    <row r="133" spans="2:15" s="141" customFormat="1">
      <c r="B133" s="89" t="s">
        <v>1210</v>
      </c>
      <c r="C133" s="86" t="s">
        <v>1211</v>
      </c>
      <c r="D133" s="99" t="s">
        <v>1190</v>
      </c>
      <c r="E133" s="99" t="s">
        <v>1191</v>
      </c>
      <c r="F133" s="86" t="s">
        <v>1212</v>
      </c>
      <c r="G133" s="99" t="s">
        <v>28</v>
      </c>
      <c r="H133" s="99" t="s">
        <v>169</v>
      </c>
      <c r="I133" s="96">
        <v>71.534352999999996</v>
      </c>
      <c r="J133" s="98">
        <v>1872</v>
      </c>
      <c r="K133" s="86"/>
      <c r="L133" s="96">
        <v>5.0190333239999996</v>
      </c>
      <c r="M133" s="97">
        <v>2.0533477693297019E-6</v>
      </c>
      <c r="N133" s="97">
        <f t="shared" si="3"/>
        <v>2.7222318354125277E-3</v>
      </c>
      <c r="O133" s="97">
        <f>L133/'סכום נכסי הקרן'!$C$42</f>
        <v>1.9624258925795266E-4</v>
      </c>
    </row>
    <row r="134" spans="2:15" s="141" customFormat="1">
      <c r="B134" s="89" t="s">
        <v>1213</v>
      </c>
      <c r="C134" s="86" t="s">
        <v>1214</v>
      </c>
      <c r="D134" s="99" t="s">
        <v>1190</v>
      </c>
      <c r="E134" s="99" t="s">
        <v>1191</v>
      </c>
      <c r="F134" s="86" t="s">
        <v>1215</v>
      </c>
      <c r="G134" s="99" t="s">
        <v>1216</v>
      </c>
      <c r="H134" s="99" t="s">
        <v>169</v>
      </c>
      <c r="I134" s="96">
        <v>187.396525</v>
      </c>
      <c r="J134" s="98">
        <v>406</v>
      </c>
      <c r="K134" s="86"/>
      <c r="L134" s="96">
        <v>2.851590431</v>
      </c>
      <c r="M134" s="97">
        <v>6.8949422379668242E-6</v>
      </c>
      <c r="N134" s="97">
        <f t="shared" si="3"/>
        <v>1.5466504706606191E-3</v>
      </c>
      <c r="O134" s="97">
        <f>L134/'סכום נכסי הקרן'!$C$42</f>
        <v>1.1149626901394154E-4</v>
      </c>
    </row>
    <row r="135" spans="2:15" s="141" customFormat="1">
      <c r="B135" s="89" t="s">
        <v>1217</v>
      </c>
      <c r="C135" s="86" t="s">
        <v>1218</v>
      </c>
      <c r="D135" s="99" t="s">
        <v>1190</v>
      </c>
      <c r="E135" s="99" t="s">
        <v>1191</v>
      </c>
      <c r="F135" s="86" t="s">
        <v>1219</v>
      </c>
      <c r="G135" s="99" t="s">
        <v>929</v>
      </c>
      <c r="H135" s="99" t="s">
        <v>169</v>
      </c>
      <c r="I135" s="96">
        <v>23.455093000000002</v>
      </c>
      <c r="J135" s="98">
        <v>9238</v>
      </c>
      <c r="K135" s="86"/>
      <c r="L135" s="96">
        <v>8.121097047000001</v>
      </c>
      <c r="M135" s="97">
        <v>4.3824305422079269E-7</v>
      </c>
      <c r="N135" s="97">
        <f t="shared" si="3"/>
        <v>4.4047344364311044E-3</v>
      </c>
      <c r="O135" s="97">
        <f>L135/'סכום נכסי הקרן'!$C$42</f>
        <v>3.1753228345737789E-4</v>
      </c>
    </row>
    <row r="136" spans="2:15" s="141" customFormat="1">
      <c r="B136" s="89" t="s">
        <v>1220</v>
      </c>
      <c r="C136" s="86" t="s">
        <v>1221</v>
      </c>
      <c r="D136" s="99" t="s">
        <v>1190</v>
      </c>
      <c r="E136" s="99" t="s">
        <v>1191</v>
      </c>
      <c r="F136" s="86" t="s">
        <v>945</v>
      </c>
      <c r="G136" s="99" t="s">
        <v>198</v>
      </c>
      <c r="H136" s="99" t="s">
        <v>169</v>
      </c>
      <c r="I136" s="96">
        <v>114.254131</v>
      </c>
      <c r="J136" s="98">
        <v>10821</v>
      </c>
      <c r="K136" s="86"/>
      <c r="L136" s="96">
        <v>46.338171398</v>
      </c>
      <c r="M136" s="97">
        <v>1.8473901516855398E-6</v>
      </c>
      <c r="N136" s="97">
        <f t="shared" si="3"/>
        <v>2.5132976258843795E-2</v>
      </c>
      <c r="O136" s="97">
        <f>L136/'סכום נכסי הקרן'!$C$42</f>
        <v>1.8118076030973818E-3</v>
      </c>
    </row>
    <row r="137" spans="2:15" s="141" customFormat="1">
      <c r="B137" s="89" t="s">
        <v>1222</v>
      </c>
      <c r="C137" s="86" t="s">
        <v>1223</v>
      </c>
      <c r="D137" s="99" t="s">
        <v>1190</v>
      </c>
      <c r="E137" s="99" t="s">
        <v>1191</v>
      </c>
      <c r="F137" s="86" t="s">
        <v>1032</v>
      </c>
      <c r="G137" s="99" t="s">
        <v>929</v>
      </c>
      <c r="H137" s="99" t="s">
        <v>169</v>
      </c>
      <c r="I137" s="96">
        <v>83.761234000000002</v>
      </c>
      <c r="J137" s="98">
        <v>2278</v>
      </c>
      <c r="K137" s="86"/>
      <c r="L137" s="96">
        <v>7.1514872699999996</v>
      </c>
      <c r="M137" s="97">
        <v>2.984029195174722E-6</v>
      </c>
      <c r="N137" s="97">
        <f t="shared" si="3"/>
        <v>3.8788358355481261E-3</v>
      </c>
      <c r="O137" s="97">
        <f>L137/'סכום נכסי הקרן'!$C$42</f>
        <v>2.7962085292384625E-4</v>
      </c>
    </row>
    <row r="138" spans="2:15" s="141" customFormat="1">
      <c r="B138" s="89" t="s">
        <v>1226</v>
      </c>
      <c r="C138" s="86" t="s">
        <v>1227</v>
      </c>
      <c r="D138" s="99" t="s">
        <v>1190</v>
      </c>
      <c r="E138" s="99" t="s">
        <v>1191</v>
      </c>
      <c r="F138" s="86" t="s">
        <v>841</v>
      </c>
      <c r="G138" s="99" t="s">
        <v>398</v>
      </c>
      <c r="H138" s="99" t="s">
        <v>169</v>
      </c>
      <c r="I138" s="96">
        <v>7.2595450000000001</v>
      </c>
      <c r="J138" s="98">
        <v>472</v>
      </c>
      <c r="K138" s="86"/>
      <c r="L138" s="96">
        <v>0.12842542000000001</v>
      </c>
      <c r="M138" s="97">
        <v>4.4455056764276129E-8</v>
      </c>
      <c r="N138" s="97">
        <f t="shared" si="3"/>
        <v>6.9655597847595563E-5</v>
      </c>
      <c r="O138" s="97">
        <f>L138/'סכום נכסי הקרן'!$C$42</f>
        <v>5.0213926308930129E-6</v>
      </c>
    </row>
    <row r="139" spans="2:15" s="141" customFormat="1">
      <c r="B139" s="89" t="s">
        <v>1230</v>
      </c>
      <c r="C139" s="86" t="s">
        <v>1231</v>
      </c>
      <c r="D139" s="99" t="s">
        <v>131</v>
      </c>
      <c r="E139" s="99" t="s">
        <v>1191</v>
      </c>
      <c r="F139" s="86" t="s">
        <v>1159</v>
      </c>
      <c r="G139" s="99" t="s">
        <v>366</v>
      </c>
      <c r="H139" s="99" t="s">
        <v>172</v>
      </c>
      <c r="I139" s="96">
        <v>1.8411679999999999</v>
      </c>
      <c r="J139" s="98">
        <v>35</v>
      </c>
      <c r="K139" s="86"/>
      <c r="L139" s="96">
        <v>3.0889099999999998E-3</v>
      </c>
      <c r="M139" s="97">
        <v>2.6856397606454162E-7</v>
      </c>
      <c r="N139" s="97">
        <f t="shared" si="3"/>
        <v>1.6753682623534842E-6</v>
      </c>
      <c r="O139" s="97">
        <f>L139/'סכום נכסי הקרן'!$C$42</f>
        <v>1.2077538785928623E-7</v>
      </c>
    </row>
    <row r="140" spans="2:15" s="141" customFormat="1">
      <c r="B140" s="89" t="s">
        <v>1232</v>
      </c>
      <c r="C140" s="86" t="s">
        <v>1233</v>
      </c>
      <c r="D140" s="99" t="s">
        <v>1190</v>
      </c>
      <c r="E140" s="99" t="s">
        <v>1191</v>
      </c>
      <c r="F140" s="86" t="s">
        <v>1181</v>
      </c>
      <c r="G140" s="99" t="s">
        <v>1051</v>
      </c>
      <c r="H140" s="99" t="s">
        <v>169</v>
      </c>
      <c r="I140" s="96">
        <v>38.273567999999997</v>
      </c>
      <c r="J140" s="98">
        <v>555</v>
      </c>
      <c r="K140" s="86"/>
      <c r="L140" s="96">
        <v>0.79614380400000007</v>
      </c>
      <c r="M140" s="97">
        <v>1.3491481859349801E-6</v>
      </c>
      <c r="N140" s="97">
        <f t="shared" si="3"/>
        <v>4.3181383125146834E-4</v>
      </c>
      <c r="O140" s="97">
        <f>L140/'סכום נכסי הקרן'!$C$42</f>
        <v>3.1128966761695082E-5</v>
      </c>
    </row>
    <row r="141" spans="2:15" s="141" customFormat="1">
      <c r="B141" s="89" t="s">
        <v>1236</v>
      </c>
      <c r="C141" s="86" t="s">
        <v>1237</v>
      </c>
      <c r="D141" s="99" t="s">
        <v>1190</v>
      </c>
      <c r="E141" s="99" t="s">
        <v>1191</v>
      </c>
      <c r="F141" s="86" t="s">
        <v>1238</v>
      </c>
      <c r="G141" s="99" t="s">
        <v>1239</v>
      </c>
      <c r="H141" s="99" t="s">
        <v>169</v>
      </c>
      <c r="I141" s="96">
        <v>48.253098999999999</v>
      </c>
      <c r="J141" s="98">
        <v>3510</v>
      </c>
      <c r="K141" s="86"/>
      <c r="L141" s="96">
        <v>6.3479268380000002</v>
      </c>
      <c r="M141" s="97">
        <v>1.0546764684443035E-6</v>
      </c>
      <c r="N141" s="97">
        <f t="shared" si="3"/>
        <v>3.4429993609807691E-3</v>
      </c>
      <c r="O141" s="97">
        <f>L141/'סכום נכסי הקרן'!$C$42</f>
        <v>2.4820189839193195E-4</v>
      </c>
    </row>
    <row r="142" spans="2:15" s="141" customFormat="1">
      <c r="B142" s="89" t="s">
        <v>1240</v>
      </c>
      <c r="C142" s="86" t="s">
        <v>1241</v>
      </c>
      <c r="D142" s="99" t="s">
        <v>1190</v>
      </c>
      <c r="E142" s="99" t="s">
        <v>1191</v>
      </c>
      <c r="F142" s="86" t="s">
        <v>932</v>
      </c>
      <c r="G142" s="99" t="s">
        <v>481</v>
      </c>
      <c r="H142" s="99" t="s">
        <v>169</v>
      </c>
      <c r="I142" s="96">
        <v>280.02799499999998</v>
      </c>
      <c r="J142" s="98">
        <v>1542</v>
      </c>
      <c r="K142" s="86"/>
      <c r="L142" s="96">
        <v>16.183982758999999</v>
      </c>
      <c r="M142" s="97">
        <v>2.7488450917498921E-7</v>
      </c>
      <c r="N142" s="97">
        <f t="shared" si="3"/>
        <v>8.777896109923751E-3</v>
      </c>
      <c r="O142" s="97">
        <f>L142/'סכום נכסי הקרן'!$C$42</f>
        <v>6.3278852243225806E-4</v>
      </c>
    </row>
    <row r="143" spans="2:15" s="141" customFormat="1">
      <c r="B143" s="89" t="s">
        <v>1242</v>
      </c>
      <c r="C143" s="86" t="s">
        <v>1243</v>
      </c>
      <c r="D143" s="99" t="s">
        <v>1190</v>
      </c>
      <c r="E143" s="99" t="s">
        <v>1191</v>
      </c>
      <c r="F143" s="86" t="s">
        <v>928</v>
      </c>
      <c r="G143" s="99" t="s">
        <v>929</v>
      </c>
      <c r="H143" s="99" t="s">
        <v>169</v>
      </c>
      <c r="I143" s="96">
        <v>69.504424999999998</v>
      </c>
      <c r="J143" s="98">
        <v>1474</v>
      </c>
      <c r="K143" s="86"/>
      <c r="L143" s="96">
        <v>3.8398080860000001</v>
      </c>
      <c r="M143" s="97">
        <v>6.620767537770526E-7</v>
      </c>
      <c r="N143" s="97">
        <f t="shared" si="3"/>
        <v>2.0826416440791989E-3</v>
      </c>
      <c r="O143" s="97">
        <f>L143/'סכום נכסי הקרן'!$C$42</f>
        <v>1.5013526159450211E-4</v>
      </c>
    </row>
    <row r="144" spans="2:15" s="141" customFormat="1">
      <c r="B144" s="89" t="s">
        <v>1244</v>
      </c>
      <c r="C144" s="86" t="s">
        <v>1245</v>
      </c>
      <c r="D144" s="99" t="s">
        <v>1190</v>
      </c>
      <c r="E144" s="99" t="s">
        <v>1191</v>
      </c>
      <c r="F144" s="86" t="s">
        <v>1246</v>
      </c>
      <c r="G144" s="99" t="s">
        <v>1196</v>
      </c>
      <c r="H144" s="99" t="s">
        <v>169</v>
      </c>
      <c r="I144" s="96">
        <v>5.8900000000000001E-4</v>
      </c>
      <c r="J144" s="98">
        <v>4231</v>
      </c>
      <c r="K144" s="86"/>
      <c r="L144" s="96">
        <v>9.339500000000001E-5</v>
      </c>
      <c r="M144" s="97">
        <v>9.0238260875533585E-12</v>
      </c>
      <c r="N144" s="97">
        <f t="shared" si="3"/>
        <v>5.065573903496822E-8</v>
      </c>
      <c r="O144" s="97">
        <f>L144/'סכום נכסי הקרן'!$C$42</f>
        <v>3.6517144718098094E-9</v>
      </c>
    </row>
    <row r="145" spans="2:15" s="141" customFormat="1">
      <c r="B145" s="89" t="s">
        <v>1247</v>
      </c>
      <c r="C145" s="86" t="s">
        <v>1248</v>
      </c>
      <c r="D145" s="99" t="s">
        <v>1190</v>
      </c>
      <c r="E145" s="99" t="s">
        <v>1191</v>
      </c>
      <c r="F145" s="86" t="s">
        <v>1249</v>
      </c>
      <c r="G145" s="99" t="s">
        <v>1196</v>
      </c>
      <c r="H145" s="99" t="s">
        <v>169</v>
      </c>
      <c r="I145" s="96">
        <v>16.742685999999999</v>
      </c>
      <c r="J145" s="98">
        <v>9034</v>
      </c>
      <c r="K145" s="86"/>
      <c r="L145" s="96">
        <v>5.6689784330000004</v>
      </c>
      <c r="M145" s="97">
        <v>3.462839363536265E-7</v>
      </c>
      <c r="N145" s="97">
        <f t="shared" si="3"/>
        <v>3.0747501696762251E-3</v>
      </c>
      <c r="O145" s="97">
        <f>L145/'סכום נכסי הקרן'!$C$42</f>
        <v>2.2165523405068575E-4</v>
      </c>
    </row>
    <row r="146" spans="2:15" s="141" customFormat="1">
      <c r="B146" s="85"/>
      <c r="C146" s="86"/>
      <c r="D146" s="86"/>
      <c r="E146" s="86"/>
      <c r="F146" s="86"/>
      <c r="G146" s="86"/>
      <c r="H146" s="86"/>
      <c r="I146" s="96"/>
      <c r="J146" s="98"/>
      <c r="K146" s="86"/>
      <c r="L146" s="86"/>
      <c r="M146" s="86"/>
      <c r="N146" s="97"/>
      <c r="O146" s="86"/>
    </row>
    <row r="147" spans="2:15" s="141" customFormat="1">
      <c r="B147" s="104" t="s">
        <v>65</v>
      </c>
      <c r="C147" s="84"/>
      <c r="D147" s="84"/>
      <c r="E147" s="84"/>
      <c r="F147" s="84"/>
      <c r="G147" s="84"/>
      <c r="H147" s="84"/>
      <c r="I147" s="93"/>
      <c r="J147" s="95"/>
      <c r="K147" s="84"/>
      <c r="L147" s="93">
        <f>SUM(L148:L154)</f>
        <v>64.19360286700001</v>
      </c>
      <c r="M147" s="84"/>
      <c r="N147" s="94">
        <f t="shared" ref="N147:N154" si="4">L147/$L$11</f>
        <v>3.4817435564485674E-2</v>
      </c>
      <c r="O147" s="94">
        <f>L147/'סכום נכסי הקרן'!$C$42</f>
        <v>2.509949232689497E-3</v>
      </c>
    </row>
    <row r="148" spans="2:15" s="141" customFormat="1">
      <c r="B148" s="89" t="s">
        <v>1250</v>
      </c>
      <c r="C148" s="86" t="s">
        <v>1251</v>
      </c>
      <c r="D148" s="99" t="s">
        <v>131</v>
      </c>
      <c r="E148" s="99" t="s">
        <v>1191</v>
      </c>
      <c r="F148" s="86"/>
      <c r="G148" s="99" t="s">
        <v>1252</v>
      </c>
      <c r="H148" s="99" t="s">
        <v>172</v>
      </c>
      <c r="I148" s="96">
        <v>206.13389999999998</v>
      </c>
      <c r="J148" s="98">
        <v>628.29999999999995</v>
      </c>
      <c r="K148" s="86"/>
      <c r="L148" s="96">
        <v>6.2081206899999994</v>
      </c>
      <c r="M148" s="97">
        <v>1.3459365404984563E-6</v>
      </c>
      <c r="N148" s="97">
        <f t="shared" si="4"/>
        <v>3.3671710645133759E-3</v>
      </c>
      <c r="O148" s="97">
        <f>L148/'סכום נכסי הקרן'!$C$42</f>
        <v>2.4273552295534981E-4</v>
      </c>
    </row>
    <row r="149" spans="2:15" s="141" customFormat="1">
      <c r="B149" s="89" t="s">
        <v>1253</v>
      </c>
      <c r="C149" s="86" t="s">
        <v>1254</v>
      </c>
      <c r="D149" s="99" t="s">
        <v>1190</v>
      </c>
      <c r="E149" s="99" t="s">
        <v>1191</v>
      </c>
      <c r="F149" s="86"/>
      <c r="G149" s="99" t="s">
        <v>1255</v>
      </c>
      <c r="H149" s="99" t="s">
        <v>169</v>
      </c>
      <c r="I149" s="96">
        <v>131.53306000000001</v>
      </c>
      <c r="J149" s="98">
        <v>2740</v>
      </c>
      <c r="K149" s="86"/>
      <c r="L149" s="96">
        <v>13.507813903000001</v>
      </c>
      <c r="M149" s="97">
        <v>2.5509120815121045E-7</v>
      </c>
      <c r="N149" s="97">
        <f t="shared" si="4"/>
        <v>7.3263910916353493E-3</v>
      </c>
      <c r="O149" s="97">
        <f>L149/'סכום נכסי הקרן'!$C$42</f>
        <v>5.2815118059959141E-4</v>
      </c>
    </row>
    <row r="150" spans="2:15" s="141" customFormat="1">
      <c r="B150" s="89" t="s">
        <v>1224</v>
      </c>
      <c r="C150" s="86" t="s">
        <v>1225</v>
      </c>
      <c r="D150" s="99" t="s">
        <v>1194</v>
      </c>
      <c r="E150" s="99" t="s">
        <v>1191</v>
      </c>
      <c r="F150" s="86"/>
      <c r="G150" s="99" t="s">
        <v>196</v>
      </c>
      <c r="H150" s="99" t="s">
        <v>169</v>
      </c>
      <c r="I150" s="96">
        <v>100.05911999999998</v>
      </c>
      <c r="J150" s="98">
        <v>5230</v>
      </c>
      <c r="K150" s="86"/>
      <c r="L150" s="96">
        <v>19.613628669000001</v>
      </c>
      <c r="M150" s="97">
        <v>1.9746229317192038E-6</v>
      </c>
      <c r="N150" s="97">
        <f t="shared" si="4"/>
        <v>1.0638073294990469E-2</v>
      </c>
      <c r="O150" s="97">
        <f>L150/'סכום נכסי הקרן'!$C$42</f>
        <v>7.6688657481975553E-4</v>
      </c>
    </row>
    <row r="151" spans="2:15" s="141" customFormat="1">
      <c r="B151" s="89" t="s">
        <v>1256</v>
      </c>
      <c r="C151" s="86" t="s">
        <v>1257</v>
      </c>
      <c r="D151" s="99" t="s">
        <v>1194</v>
      </c>
      <c r="E151" s="99" t="s">
        <v>1191</v>
      </c>
      <c r="F151" s="86"/>
      <c r="G151" s="99" t="s">
        <v>1258</v>
      </c>
      <c r="H151" s="99" t="s">
        <v>169</v>
      </c>
      <c r="I151" s="96">
        <v>6.1447529999999997</v>
      </c>
      <c r="J151" s="98">
        <v>18835</v>
      </c>
      <c r="K151" s="86"/>
      <c r="L151" s="96">
        <v>4.3378014069999997</v>
      </c>
      <c r="M151" s="97">
        <v>6.4762823106491327E-8</v>
      </c>
      <c r="N151" s="97">
        <f t="shared" si="4"/>
        <v>2.3527441089834563E-3</v>
      </c>
      <c r="O151" s="97">
        <f>L151/'סכום נכסי הקרן'!$C$42</f>
        <v>1.6960664033169711E-4</v>
      </c>
    </row>
    <row r="152" spans="2:15" s="141" customFormat="1">
      <c r="B152" s="89" t="s">
        <v>1228</v>
      </c>
      <c r="C152" s="86" t="s">
        <v>1229</v>
      </c>
      <c r="D152" s="99" t="s">
        <v>1190</v>
      </c>
      <c r="E152" s="99" t="s">
        <v>1191</v>
      </c>
      <c r="F152" s="86"/>
      <c r="G152" s="99" t="s">
        <v>481</v>
      </c>
      <c r="H152" s="99" t="s">
        <v>169</v>
      </c>
      <c r="I152" s="96">
        <v>74.214977000000005</v>
      </c>
      <c r="J152" s="98">
        <v>3875</v>
      </c>
      <c r="K152" s="86"/>
      <c r="L152" s="96">
        <v>10.778612180000001</v>
      </c>
      <c r="M152" s="97">
        <v>5.462745835783958E-7</v>
      </c>
      <c r="N152" s="97">
        <f t="shared" si="4"/>
        <v>5.8461220166947901E-3</v>
      </c>
      <c r="O152" s="97">
        <f>L152/'סכום נכסי הקרן'!$C$42</f>
        <v>4.2144027071825557E-4</v>
      </c>
    </row>
    <row r="153" spans="2:15" s="141" customFormat="1">
      <c r="B153" s="89" t="s">
        <v>1234</v>
      </c>
      <c r="C153" s="86" t="s">
        <v>1235</v>
      </c>
      <c r="D153" s="99" t="s">
        <v>1190</v>
      </c>
      <c r="E153" s="99" t="s">
        <v>1191</v>
      </c>
      <c r="F153" s="86"/>
      <c r="G153" s="99" t="s">
        <v>198</v>
      </c>
      <c r="H153" s="99" t="s">
        <v>169</v>
      </c>
      <c r="I153" s="96">
        <v>100.206891</v>
      </c>
      <c r="J153" s="98">
        <v>1103</v>
      </c>
      <c r="K153" s="86"/>
      <c r="L153" s="96">
        <v>4.1425969739999999</v>
      </c>
      <c r="M153" s="97">
        <v>2.0123354710082461E-6</v>
      </c>
      <c r="N153" s="97">
        <f t="shared" si="4"/>
        <v>2.2468687964237164E-3</v>
      </c>
      <c r="O153" s="97">
        <f>L153/'סכום נכסי הקרן'!$C$42</f>
        <v>1.6197420976317065E-4</v>
      </c>
    </row>
    <row r="154" spans="2:15" s="141" customFormat="1">
      <c r="B154" s="89" t="s">
        <v>1259</v>
      </c>
      <c r="C154" s="86" t="s">
        <v>1260</v>
      </c>
      <c r="D154" s="99" t="s">
        <v>1190</v>
      </c>
      <c r="E154" s="99" t="s">
        <v>1191</v>
      </c>
      <c r="F154" s="86"/>
      <c r="G154" s="99" t="s">
        <v>1196</v>
      </c>
      <c r="H154" s="99" t="s">
        <v>169</v>
      </c>
      <c r="I154" s="96">
        <v>28.269791999999999</v>
      </c>
      <c r="J154" s="98">
        <v>5290</v>
      </c>
      <c r="K154" s="86"/>
      <c r="L154" s="96">
        <v>5.6050290440000001</v>
      </c>
      <c r="M154" s="97">
        <v>9.5944569356572391E-7</v>
      </c>
      <c r="N154" s="97">
        <f t="shared" si="4"/>
        <v>3.0400651912445139E-3</v>
      </c>
      <c r="O154" s="97">
        <f>L154/'סכום נכסי הקרן'!$C$42</f>
        <v>2.1915483350167675E-4</v>
      </c>
    </row>
    <row r="155" spans="2:15" s="141" customFormat="1">
      <c r="B155" s="144"/>
      <c r="C155" s="144"/>
      <c r="D155" s="144"/>
    </row>
    <row r="156" spans="2:15" s="141" customFormat="1">
      <c r="B156" s="144"/>
      <c r="C156" s="144"/>
      <c r="D156" s="144"/>
    </row>
    <row r="157" spans="2:15" s="141" customFormat="1">
      <c r="B157" s="144"/>
      <c r="C157" s="144"/>
      <c r="D157" s="144"/>
    </row>
    <row r="158" spans="2:15" s="141" customFormat="1">
      <c r="B158" s="145" t="s">
        <v>254</v>
      </c>
      <c r="C158" s="144"/>
      <c r="D158" s="144"/>
    </row>
    <row r="159" spans="2:15" s="141" customFormat="1">
      <c r="B159" s="145" t="s">
        <v>119</v>
      </c>
      <c r="C159" s="144"/>
      <c r="D159" s="144"/>
    </row>
    <row r="160" spans="2:15" s="141" customFormat="1">
      <c r="B160" s="145" t="s">
        <v>237</v>
      </c>
      <c r="C160" s="144"/>
      <c r="D160" s="144"/>
    </row>
    <row r="161" spans="2:7" s="141" customFormat="1">
      <c r="B161" s="145" t="s">
        <v>245</v>
      </c>
      <c r="C161" s="144"/>
      <c r="D161" s="144"/>
    </row>
    <row r="162" spans="2:7" s="141" customFormat="1">
      <c r="B162" s="145" t="s">
        <v>251</v>
      </c>
      <c r="C162" s="144"/>
      <c r="D162" s="144"/>
    </row>
    <row r="163" spans="2:7" s="141" customFormat="1">
      <c r="B163" s="144"/>
      <c r="C163" s="144"/>
      <c r="D163" s="144"/>
    </row>
    <row r="164" spans="2:7" s="141" customFormat="1">
      <c r="B164" s="144"/>
      <c r="C164" s="144"/>
      <c r="D164" s="144"/>
    </row>
    <row r="165" spans="2:7">
      <c r="E165" s="1"/>
      <c r="F165" s="1"/>
      <c r="G165" s="1"/>
    </row>
    <row r="166" spans="2:7">
      <c r="E166" s="1"/>
      <c r="F166" s="1"/>
      <c r="G166" s="1"/>
    </row>
    <row r="167" spans="2:7">
      <c r="E167" s="1"/>
      <c r="F167" s="1"/>
      <c r="G167" s="1"/>
    </row>
    <row r="168" spans="2:7">
      <c r="E168" s="1"/>
      <c r="F168" s="1"/>
      <c r="G168" s="1"/>
    </row>
    <row r="169" spans="2:7">
      <c r="E169" s="1"/>
      <c r="F169" s="1"/>
      <c r="G169" s="1"/>
    </row>
    <row r="170" spans="2:7">
      <c r="E170" s="1"/>
      <c r="F170" s="1"/>
      <c r="G170" s="1"/>
    </row>
    <row r="171" spans="2:7">
      <c r="E171" s="1"/>
      <c r="F171" s="1"/>
      <c r="G171" s="1"/>
    </row>
    <row r="172" spans="2:7">
      <c r="E172" s="1"/>
      <c r="F172" s="1"/>
      <c r="G172" s="1"/>
    </row>
    <row r="173" spans="2:7">
      <c r="E173" s="1"/>
      <c r="F173" s="1"/>
      <c r="G173" s="1"/>
    </row>
    <row r="174" spans="2:7">
      <c r="E174" s="1"/>
      <c r="F174" s="1"/>
      <c r="G174" s="1"/>
    </row>
    <row r="175" spans="2:7">
      <c r="E175" s="1"/>
      <c r="F175" s="1"/>
      <c r="G175" s="1"/>
    </row>
    <row r="176" spans="2:7">
      <c r="E176" s="1"/>
      <c r="F176" s="1"/>
      <c r="G176" s="1"/>
    </row>
    <row r="177" spans="5:7">
      <c r="E177" s="1"/>
      <c r="F177" s="1"/>
      <c r="G177" s="1"/>
    </row>
    <row r="178" spans="5:7">
      <c r="E178" s="1"/>
      <c r="F178" s="1"/>
      <c r="G178" s="1"/>
    </row>
    <row r="179" spans="5:7">
      <c r="E179" s="1"/>
      <c r="F179" s="1"/>
      <c r="G179" s="1"/>
    </row>
    <row r="180" spans="5:7">
      <c r="E180" s="1"/>
      <c r="F180" s="1"/>
      <c r="G180" s="1"/>
    </row>
    <row r="181" spans="5:7">
      <c r="E181" s="1"/>
      <c r="F181" s="1"/>
      <c r="G181" s="1"/>
    </row>
    <row r="182" spans="5:7">
      <c r="E182" s="1"/>
      <c r="F182" s="1"/>
      <c r="G182" s="1"/>
    </row>
    <row r="183" spans="5:7">
      <c r="E183" s="1"/>
      <c r="F183" s="1"/>
      <c r="G183" s="1"/>
    </row>
    <row r="184" spans="5:7">
      <c r="E184" s="1"/>
      <c r="F184" s="1"/>
      <c r="G184" s="1"/>
    </row>
    <row r="185" spans="5:7">
      <c r="E185" s="1"/>
      <c r="F185" s="1"/>
      <c r="G185" s="1"/>
    </row>
    <row r="186" spans="5:7">
      <c r="E186" s="1"/>
      <c r="F186" s="1"/>
      <c r="G186" s="1"/>
    </row>
    <row r="187" spans="5:7">
      <c r="E187" s="1"/>
      <c r="F187" s="1"/>
      <c r="G187" s="1"/>
    </row>
    <row r="188" spans="5:7">
      <c r="E188" s="1"/>
      <c r="F188" s="1"/>
      <c r="G188" s="1"/>
    </row>
    <row r="189" spans="5:7">
      <c r="E189" s="1"/>
      <c r="F189" s="1"/>
      <c r="G189" s="1"/>
    </row>
    <row r="190" spans="5:7">
      <c r="E190" s="1"/>
      <c r="F190" s="1"/>
      <c r="G190" s="1"/>
    </row>
    <row r="191" spans="5:7">
      <c r="E191" s="1"/>
      <c r="F191" s="1"/>
      <c r="G191" s="1"/>
    </row>
    <row r="192" spans="5:7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45"/>
      <c r="E273" s="1"/>
      <c r="F273" s="1"/>
      <c r="G273" s="1"/>
    </row>
    <row r="274" spans="2:7">
      <c r="B274" s="45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45"/>
      <c r="E294" s="1"/>
      <c r="F294" s="1"/>
      <c r="G294" s="1"/>
    </row>
    <row r="295" spans="2:7">
      <c r="B295" s="45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45"/>
      <c r="E361" s="1"/>
      <c r="F361" s="1"/>
      <c r="G361" s="1"/>
    </row>
    <row r="362" spans="2:7">
      <c r="B362" s="45"/>
      <c r="E362" s="1"/>
      <c r="F362" s="1"/>
      <c r="G362" s="1"/>
    </row>
    <row r="363" spans="2:7">
      <c r="B363" s="3"/>
    </row>
  </sheetData>
  <sheetProtection sheet="1" objects="1" scenarios="1"/>
  <mergeCells count="2">
    <mergeCell ref="B6:O6"/>
    <mergeCell ref="B7:O7"/>
  </mergeCells>
  <phoneticPr fontId="3" type="noConversion"/>
  <dataValidations count="4">
    <dataValidation allowBlank="1" showInputMessage="1" showErrorMessage="1" sqref="A1 B34 K9 B35:I35 B160 B162"/>
    <dataValidation type="list" allowBlank="1" showInputMessage="1" showErrorMessage="1" sqref="E12:E34 E36:E357">
      <formula1>$BF$6:$BF$23</formula1>
    </dataValidation>
    <dataValidation type="list" allowBlank="1" showInputMessage="1" showErrorMessage="1" sqref="H12:H34 H36:H357">
      <formula1>$BJ$6:$BJ$19</formula1>
    </dataValidation>
    <dataValidation type="list" allowBlank="1" showInputMessage="1" showErrorMessage="1" sqref="G12:G34 G36:G363">
      <formula1>$BH$6:$BH$29</formula1>
    </dataValidation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B1:BK255"/>
  <sheetViews>
    <sheetView rightToLeft="1" zoomScale="90" zoomScaleNormal="90" workbookViewId="0">
      <selection activeCell="C18" sqref="C18"/>
    </sheetView>
  </sheetViews>
  <sheetFormatPr defaultColWidth="9.140625" defaultRowHeight="18"/>
  <cols>
    <col min="1" max="1" width="6.28515625" style="1" customWidth="1"/>
    <col min="2" max="2" width="47" style="2" bestFit="1" customWidth="1"/>
    <col min="3" max="3" width="46.28515625" style="2" bestFit="1" customWidth="1"/>
    <col min="4" max="4" width="6.5703125" style="2" bestFit="1" customWidth="1"/>
    <col min="5" max="5" width="11.28515625" style="2" bestFit="1" customWidth="1"/>
    <col min="6" max="6" width="5.28515625" style="2" bestFit="1" customWidth="1"/>
    <col min="7" max="7" width="12" style="2" bestFit="1" customWidth="1"/>
    <col min="8" max="8" width="10.140625" style="1" bestFit="1" customWidth="1"/>
    <col min="9" max="9" width="10.7109375" style="1" bestFit="1" customWidth="1"/>
    <col min="10" max="10" width="8.28515625" style="1" bestFit="1" customWidth="1"/>
    <col min="11" max="11" width="9" style="1" bestFit="1" customWidth="1"/>
    <col min="12" max="12" width="11.28515625" style="1" bestFit="1" customWidth="1"/>
    <col min="13" max="13" width="11.85546875" style="1" bestFit="1" customWidth="1"/>
    <col min="14" max="14" width="11.5703125" style="1" customWidth="1"/>
    <col min="15" max="15" width="7.5703125" style="1" customWidth="1"/>
    <col min="16" max="16" width="6.7109375" style="1" customWidth="1"/>
    <col min="17" max="17" width="7.7109375" style="1" customWidth="1"/>
    <col min="18" max="18" width="7.140625" style="1" customWidth="1"/>
    <col min="19" max="19" width="6" style="1" customWidth="1"/>
    <col min="20" max="20" width="7.85546875" style="1" customWidth="1"/>
    <col min="21" max="21" width="8.140625" style="1" customWidth="1"/>
    <col min="22" max="22" width="6.28515625" style="1" customWidth="1"/>
    <col min="23" max="23" width="8" style="1" customWidth="1"/>
    <col min="24" max="24" width="8.7109375" style="1" customWidth="1"/>
    <col min="25" max="25" width="10" style="1" customWidth="1"/>
    <col min="26" max="26" width="9.5703125" style="1" customWidth="1"/>
    <col min="27" max="27" width="6.140625" style="1" customWidth="1"/>
    <col min="28" max="29" width="5.7109375" style="1" customWidth="1"/>
    <col min="30" max="30" width="6.85546875" style="1" customWidth="1"/>
    <col min="31" max="31" width="6.42578125" style="1" customWidth="1"/>
    <col min="32" max="32" width="6.7109375" style="1" customWidth="1"/>
    <col min="33" max="33" width="7.28515625" style="1" customWidth="1"/>
    <col min="34" max="45" width="5.7109375" style="1" customWidth="1"/>
    <col min="46" max="16384" width="9.140625" style="1"/>
  </cols>
  <sheetData>
    <row r="1" spans="2:63">
      <c r="B1" s="58" t="s">
        <v>185</v>
      </c>
      <c r="C1" s="80" t="s" vm="1">
        <v>255</v>
      </c>
    </row>
    <row r="2" spans="2:63">
      <c r="B2" s="58" t="s">
        <v>184</v>
      </c>
      <c r="C2" s="80" t="s">
        <v>256</v>
      </c>
    </row>
    <row r="3" spans="2:63">
      <c r="B3" s="58" t="s">
        <v>186</v>
      </c>
      <c r="C3" s="80" t="s">
        <v>257</v>
      </c>
    </row>
    <row r="4" spans="2:63">
      <c r="B4" s="58" t="s">
        <v>187</v>
      </c>
      <c r="C4" s="80">
        <v>9455</v>
      </c>
    </row>
    <row r="6" spans="2:63" ht="26.25" customHeight="1">
      <c r="B6" s="167" t="s">
        <v>215</v>
      </c>
      <c r="C6" s="168"/>
      <c r="D6" s="168"/>
      <c r="E6" s="168"/>
      <c r="F6" s="168"/>
      <c r="G6" s="168"/>
      <c r="H6" s="168"/>
      <c r="I6" s="168"/>
      <c r="J6" s="168"/>
      <c r="K6" s="168"/>
      <c r="L6" s="168"/>
      <c r="M6" s="168"/>
      <c r="N6" s="169"/>
      <c r="BK6" s="3"/>
    </row>
    <row r="7" spans="2:63" ht="26.25" customHeight="1">
      <c r="B7" s="167" t="s">
        <v>96</v>
      </c>
      <c r="C7" s="168"/>
      <c r="D7" s="168"/>
      <c r="E7" s="168"/>
      <c r="F7" s="168"/>
      <c r="G7" s="168"/>
      <c r="H7" s="168"/>
      <c r="I7" s="168"/>
      <c r="J7" s="168"/>
      <c r="K7" s="168"/>
      <c r="L7" s="168"/>
      <c r="M7" s="168"/>
      <c r="N7" s="169"/>
      <c r="BH7" s="3"/>
      <c r="BK7" s="3"/>
    </row>
    <row r="8" spans="2:63" s="3" customFormat="1" ht="74.25" customHeight="1">
      <c r="B8" s="23" t="s">
        <v>122</v>
      </c>
      <c r="C8" s="31" t="s">
        <v>45</v>
      </c>
      <c r="D8" s="31" t="s">
        <v>127</v>
      </c>
      <c r="E8" s="31" t="s">
        <v>124</v>
      </c>
      <c r="F8" s="31" t="s">
        <v>67</v>
      </c>
      <c r="G8" s="31" t="s">
        <v>107</v>
      </c>
      <c r="H8" s="31" t="s">
        <v>239</v>
      </c>
      <c r="I8" s="31" t="s">
        <v>238</v>
      </c>
      <c r="J8" s="31" t="s">
        <v>253</v>
      </c>
      <c r="K8" s="31" t="s">
        <v>64</v>
      </c>
      <c r="L8" s="31" t="s">
        <v>61</v>
      </c>
      <c r="M8" s="31" t="s">
        <v>188</v>
      </c>
      <c r="N8" s="15" t="s">
        <v>190</v>
      </c>
      <c r="O8" s="1"/>
      <c r="BH8" s="1"/>
      <c r="BI8" s="1"/>
      <c r="BK8" s="4"/>
    </row>
    <row r="9" spans="2:63" s="3" customFormat="1" ht="26.25" customHeight="1">
      <c r="B9" s="16"/>
      <c r="C9" s="17"/>
      <c r="D9" s="17"/>
      <c r="E9" s="17"/>
      <c r="F9" s="17"/>
      <c r="G9" s="17"/>
      <c r="H9" s="33" t="s">
        <v>246</v>
      </c>
      <c r="I9" s="33"/>
      <c r="J9" s="17" t="s">
        <v>242</v>
      </c>
      <c r="K9" s="33" t="s">
        <v>242</v>
      </c>
      <c r="L9" s="33" t="s">
        <v>20</v>
      </c>
      <c r="M9" s="18" t="s">
        <v>20</v>
      </c>
      <c r="N9" s="18" t="s">
        <v>20</v>
      </c>
      <c r="BH9" s="1"/>
      <c r="BK9" s="4"/>
    </row>
    <row r="10" spans="2:63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M10" s="21" t="s">
        <v>11</v>
      </c>
      <c r="N10" s="21" t="s">
        <v>12</v>
      </c>
      <c r="O10" s="5"/>
      <c r="BH10" s="1"/>
      <c r="BI10" s="3"/>
      <c r="BK10" s="1"/>
    </row>
    <row r="11" spans="2:63" s="139" customFormat="1" ht="18" customHeight="1">
      <c r="B11" s="81" t="s">
        <v>31</v>
      </c>
      <c r="C11" s="82"/>
      <c r="D11" s="82"/>
      <c r="E11" s="82"/>
      <c r="F11" s="82"/>
      <c r="G11" s="82"/>
      <c r="H11" s="90"/>
      <c r="I11" s="92"/>
      <c r="J11" s="90">
        <v>4.74763</v>
      </c>
      <c r="K11" s="90">
        <v>5793.6251019789997</v>
      </c>
      <c r="L11" s="82"/>
      <c r="M11" s="91">
        <v>1</v>
      </c>
      <c r="N11" s="91">
        <f>K11/'סכום נכסי הקרן'!$C$42</f>
        <v>0.22652887873159477</v>
      </c>
      <c r="O11" s="142"/>
      <c r="BH11" s="141"/>
      <c r="BI11" s="143"/>
      <c r="BK11" s="141"/>
    </row>
    <row r="12" spans="2:63" s="141" customFormat="1" ht="20.25">
      <c r="B12" s="83" t="s">
        <v>236</v>
      </c>
      <c r="C12" s="84"/>
      <c r="D12" s="84"/>
      <c r="E12" s="84"/>
      <c r="F12" s="84"/>
      <c r="G12" s="84"/>
      <c r="H12" s="93"/>
      <c r="I12" s="95"/>
      <c r="J12" s="84"/>
      <c r="K12" s="93">
        <v>805.66194197900006</v>
      </c>
      <c r="L12" s="84"/>
      <c r="M12" s="94">
        <v>0.13906007513392613</v>
      </c>
      <c r="N12" s="94">
        <f>K12/'סכום נכסי הקרן'!$C$42</f>
        <v>3.1501122896419605E-2</v>
      </c>
      <c r="BI12" s="139"/>
    </row>
    <row r="13" spans="2:63" s="141" customFormat="1">
      <c r="B13" s="104" t="s">
        <v>69</v>
      </c>
      <c r="C13" s="84"/>
      <c r="D13" s="84"/>
      <c r="E13" s="84"/>
      <c r="F13" s="84"/>
      <c r="G13" s="84"/>
      <c r="H13" s="93"/>
      <c r="I13" s="95"/>
      <c r="J13" s="84"/>
      <c r="K13" s="93">
        <v>7.8393739999999996E-3</v>
      </c>
      <c r="L13" s="84"/>
      <c r="M13" s="94">
        <v>1.3531034304104711E-6</v>
      </c>
      <c r="N13" s="94">
        <f>K13/'סכום נכסי הקרן'!$C$42</f>
        <v>3.0651700289875849E-7</v>
      </c>
    </row>
    <row r="14" spans="2:63" s="141" customFormat="1">
      <c r="B14" s="89" t="s">
        <v>1261</v>
      </c>
      <c r="C14" s="86" t="s">
        <v>1262</v>
      </c>
      <c r="D14" s="99" t="s">
        <v>128</v>
      </c>
      <c r="E14" s="86" t="s">
        <v>1263</v>
      </c>
      <c r="F14" s="99" t="s">
        <v>1264</v>
      </c>
      <c r="G14" s="99" t="s">
        <v>170</v>
      </c>
      <c r="H14" s="96">
        <v>0.78527199999999997</v>
      </c>
      <c r="I14" s="98">
        <v>995.6</v>
      </c>
      <c r="J14" s="86"/>
      <c r="K14" s="96">
        <v>7.8181680000000003E-3</v>
      </c>
      <c r="L14" s="97">
        <v>6.6045410046190539E-7</v>
      </c>
      <c r="M14" s="97">
        <v>1.3494432004807235E-6</v>
      </c>
      <c r="N14" s="97">
        <f>K14/'סכום נכסי הקרן'!$C$42</f>
        <v>3.05687855116873E-7</v>
      </c>
    </row>
    <row r="15" spans="2:63" s="141" customFormat="1">
      <c r="B15" s="89" t="s">
        <v>1265</v>
      </c>
      <c r="C15" s="86" t="s">
        <v>1266</v>
      </c>
      <c r="D15" s="99" t="s">
        <v>128</v>
      </c>
      <c r="E15" s="86" t="s">
        <v>1267</v>
      </c>
      <c r="F15" s="99" t="s">
        <v>1264</v>
      </c>
      <c r="G15" s="99" t="s">
        <v>170</v>
      </c>
      <c r="H15" s="96">
        <v>1.2199999999999998E-4</v>
      </c>
      <c r="I15" s="98">
        <v>14640</v>
      </c>
      <c r="J15" s="86"/>
      <c r="K15" s="96">
        <v>1.7819999999999999E-5</v>
      </c>
      <c r="L15" s="97">
        <v>1.3750965949001497E-11</v>
      </c>
      <c r="M15" s="97">
        <v>3.0757944613835996E-9</v>
      </c>
      <c r="N15" s="97">
        <f>K15/'סכום נכסי הקרן'!$C$42</f>
        <v>6.9675627054607622E-10</v>
      </c>
    </row>
    <row r="16" spans="2:63" s="141" customFormat="1" ht="20.25">
      <c r="B16" s="89" t="s">
        <v>1268</v>
      </c>
      <c r="C16" s="86" t="s">
        <v>1269</v>
      </c>
      <c r="D16" s="99" t="s">
        <v>128</v>
      </c>
      <c r="E16" s="86" t="s">
        <v>1270</v>
      </c>
      <c r="F16" s="99" t="s">
        <v>1264</v>
      </c>
      <c r="G16" s="99" t="s">
        <v>170</v>
      </c>
      <c r="H16" s="96">
        <v>2.3199999999999997E-4</v>
      </c>
      <c r="I16" s="98">
        <v>1462</v>
      </c>
      <c r="J16" s="86"/>
      <c r="K16" s="96">
        <v>3.3860000000000003E-6</v>
      </c>
      <c r="L16" s="97">
        <v>2.9726163732863009E-12</v>
      </c>
      <c r="M16" s="97">
        <v>5.8443546836390963E-10</v>
      </c>
      <c r="N16" s="97">
        <f>K16/'סכום נכסי הקרן'!$C$42</f>
        <v>1.3239151133945088E-10</v>
      </c>
      <c r="BH16" s="139"/>
    </row>
    <row r="17" spans="2:14" s="141" customFormat="1">
      <c r="B17" s="85"/>
      <c r="C17" s="86"/>
      <c r="D17" s="86"/>
      <c r="E17" s="86"/>
      <c r="F17" s="86"/>
      <c r="G17" s="86"/>
      <c r="H17" s="96"/>
      <c r="I17" s="98"/>
      <c r="J17" s="86"/>
      <c r="K17" s="86"/>
      <c r="L17" s="86"/>
      <c r="M17" s="97"/>
      <c r="N17" s="86"/>
    </row>
    <row r="18" spans="2:14" s="141" customFormat="1">
      <c r="B18" s="104" t="s">
        <v>70</v>
      </c>
      <c r="C18" s="84"/>
      <c r="D18" s="84"/>
      <c r="E18" s="84"/>
      <c r="F18" s="84"/>
      <c r="G18" s="84"/>
      <c r="H18" s="93"/>
      <c r="I18" s="95"/>
      <c r="J18" s="84"/>
      <c r="K18" s="93">
        <v>805.65410260500016</v>
      </c>
      <c r="L18" s="84"/>
      <c r="M18" s="94">
        <v>0.13905872203049571</v>
      </c>
      <c r="N18" s="94">
        <f>K18/'סכום נכסי הקרן'!$C$42</f>
        <v>3.1500816379416714E-2</v>
      </c>
    </row>
    <row r="19" spans="2:14" s="141" customFormat="1">
      <c r="B19" s="89" t="s">
        <v>1271</v>
      </c>
      <c r="C19" s="86" t="s">
        <v>1272</v>
      </c>
      <c r="D19" s="99" t="s">
        <v>128</v>
      </c>
      <c r="E19" s="86" t="s">
        <v>1273</v>
      </c>
      <c r="F19" s="99" t="s">
        <v>1274</v>
      </c>
      <c r="G19" s="99" t="s">
        <v>170</v>
      </c>
      <c r="H19" s="96">
        <v>629.27672500000006</v>
      </c>
      <c r="I19" s="98">
        <v>332.84</v>
      </c>
      <c r="J19" s="86"/>
      <c r="K19" s="96">
        <v>2.0944846510000001</v>
      </c>
      <c r="L19" s="97">
        <v>3.8941157450120884E-6</v>
      </c>
      <c r="M19" s="97">
        <v>3.6151539219970606E-4</v>
      </c>
      <c r="N19" s="97">
        <f>K19/'סכום נכסי הקרן'!$C$42</f>
        <v>8.1893676439212136E-5</v>
      </c>
    </row>
    <row r="20" spans="2:14" s="141" customFormat="1">
      <c r="B20" s="89" t="s">
        <v>1275</v>
      </c>
      <c r="C20" s="86" t="s">
        <v>1276</v>
      </c>
      <c r="D20" s="99" t="s">
        <v>128</v>
      </c>
      <c r="E20" s="86" t="s">
        <v>1273</v>
      </c>
      <c r="F20" s="99" t="s">
        <v>1274</v>
      </c>
      <c r="G20" s="99" t="s">
        <v>170</v>
      </c>
      <c r="H20" s="96">
        <v>2499.919868</v>
      </c>
      <c r="I20" s="98">
        <v>311.19</v>
      </c>
      <c r="J20" s="86"/>
      <c r="K20" s="96">
        <v>7.779500638</v>
      </c>
      <c r="L20" s="97">
        <v>1.1803011006849412E-4</v>
      </c>
      <c r="M20" s="97">
        <v>1.3427690782654646E-3</v>
      </c>
      <c r="N20" s="97">
        <f>K20/'סכום נכסי הקרן'!$C$42</f>
        <v>3.0417597369493274E-4</v>
      </c>
    </row>
    <row r="21" spans="2:14" s="141" customFormat="1">
      <c r="B21" s="89" t="s">
        <v>1277</v>
      </c>
      <c r="C21" s="86" t="s">
        <v>1278</v>
      </c>
      <c r="D21" s="99" t="s">
        <v>128</v>
      </c>
      <c r="E21" s="86" t="s">
        <v>1273</v>
      </c>
      <c r="F21" s="99" t="s">
        <v>1274</v>
      </c>
      <c r="G21" s="99" t="s">
        <v>170</v>
      </c>
      <c r="H21" s="96">
        <v>12577.255924999999</v>
      </c>
      <c r="I21" s="98">
        <v>322.60000000000002</v>
      </c>
      <c r="J21" s="86"/>
      <c r="K21" s="96">
        <v>40.574227615000005</v>
      </c>
      <c r="L21" s="97">
        <v>5.9768821852374832E-5</v>
      </c>
      <c r="M21" s="97">
        <v>7.0032539042163026E-3</v>
      </c>
      <c r="N21" s="97">
        <f>K21/'סכום נכסי הקרן'!$C$42</f>
        <v>1.5864392543947824E-3</v>
      </c>
    </row>
    <row r="22" spans="2:14" s="141" customFormat="1">
      <c r="B22" s="89" t="s">
        <v>1279</v>
      </c>
      <c r="C22" s="86" t="s">
        <v>1280</v>
      </c>
      <c r="D22" s="99" t="s">
        <v>128</v>
      </c>
      <c r="E22" s="86" t="s">
        <v>1273</v>
      </c>
      <c r="F22" s="99" t="s">
        <v>1274</v>
      </c>
      <c r="G22" s="99" t="s">
        <v>170</v>
      </c>
      <c r="H22" s="96">
        <v>251.625844</v>
      </c>
      <c r="I22" s="98">
        <v>353.47</v>
      </c>
      <c r="J22" s="86"/>
      <c r="K22" s="96">
        <v>0.88942186899999998</v>
      </c>
      <c r="L22" s="97">
        <v>1.9846883610787561E-6</v>
      </c>
      <c r="M22" s="97">
        <v>1.5351733212702858E-4</v>
      </c>
      <c r="N22" s="97">
        <f>K22/'סכום נכסי הקרן'!$C$42</f>
        <v>3.4776109112601618E-5</v>
      </c>
    </row>
    <row r="23" spans="2:14" s="141" customFormat="1">
      <c r="B23" s="89" t="s">
        <v>1281</v>
      </c>
      <c r="C23" s="86" t="s">
        <v>1282</v>
      </c>
      <c r="D23" s="99" t="s">
        <v>128</v>
      </c>
      <c r="E23" s="86" t="s">
        <v>1263</v>
      </c>
      <c r="F23" s="99" t="s">
        <v>1274</v>
      </c>
      <c r="G23" s="99" t="s">
        <v>170</v>
      </c>
      <c r="H23" s="96">
        <v>9690.2944520000001</v>
      </c>
      <c r="I23" s="98">
        <v>323.2</v>
      </c>
      <c r="J23" s="86"/>
      <c r="K23" s="96">
        <v>31.319031672000001</v>
      </c>
      <c r="L23" s="97">
        <v>2.2336626292040348E-5</v>
      </c>
      <c r="M23" s="97">
        <v>5.4057746438066863E-3</v>
      </c>
      <c r="N23" s="97">
        <f>K23/'סכום נכסי הקרן'!$C$42</f>
        <v>1.2245640687372147E-3</v>
      </c>
    </row>
    <row r="24" spans="2:14" s="141" customFormat="1">
      <c r="B24" s="89" t="s">
        <v>1283</v>
      </c>
      <c r="C24" s="86" t="s">
        <v>1284</v>
      </c>
      <c r="D24" s="99" t="s">
        <v>128</v>
      </c>
      <c r="E24" s="86" t="s">
        <v>1263</v>
      </c>
      <c r="F24" s="99" t="s">
        <v>1274</v>
      </c>
      <c r="G24" s="99" t="s">
        <v>170</v>
      </c>
      <c r="H24" s="96">
        <v>1363.8405849999999</v>
      </c>
      <c r="I24" s="98">
        <v>329.42</v>
      </c>
      <c r="J24" s="86"/>
      <c r="K24" s="96">
        <v>4.4927636579999994</v>
      </c>
      <c r="L24" s="97">
        <v>4.4777016878236584E-6</v>
      </c>
      <c r="M24" s="97">
        <v>7.7546675508316043E-4</v>
      </c>
      <c r="N24" s="97">
        <f>K24/'סכום נכסי הקרן'!$C$42</f>
        <v>1.7566561452261656E-4</v>
      </c>
    </row>
    <row r="25" spans="2:14" s="141" customFormat="1">
      <c r="B25" s="89" t="s">
        <v>1285</v>
      </c>
      <c r="C25" s="86" t="s">
        <v>1286</v>
      </c>
      <c r="D25" s="99" t="s">
        <v>128</v>
      </c>
      <c r="E25" s="86" t="s">
        <v>1263</v>
      </c>
      <c r="F25" s="99" t="s">
        <v>1274</v>
      </c>
      <c r="G25" s="99" t="s">
        <v>170</v>
      </c>
      <c r="H25" s="96">
        <v>1279.1450809999999</v>
      </c>
      <c r="I25" s="98">
        <v>312.22000000000003</v>
      </c>
      <c r="J25" s="86"/>
      <c r="K25" s="96">
        <v>3.9937467789999999</v>
      </c>
      <c r="L25" s="97">
        <v>1.8981273810338542E-5</v>
      </c>
      <c r="M25" s="97">
        <v>6.893346926496515E-4</v>
      </c>
      <c r="N25" s="97">
        <f>K25/'סכום נכסי הקרן'!$C$42</f>
        <v>1.5615421499671407E-4</v>
      </c>
    </row>
    <row r="26" spans="2:14" s="141" customFormat="1">
      <c r="B26" s="89" t="s">
        <v>1287</v>
      </c>
      <c r="C26" s="86" t="s">
        <v>1288</v>
      </c>
      <c r="D26" s="99" t="s">
        <v>128</v>
      </c>
      <c r="E26" s="86" t="s">
        <v>1263</v>
      </c>
      <c r="F26" s="99" t="s">
        <v>1274</v>
      </c>
      <c r="G26" s="99" t="s">
        <v>170</v>
      </c>
      <c r="H26" s="96">
        <v>5991.856178</v>
      </c>
      <c r="I26" s="98">
        <v>350.57</v>
      </c>
      <c r="J26" s="86"/>
      <c r="K26" s="96">
        <v>21.005650202000002</v>
      </c>
      <c r="L26" s="97">
        <v>2.0550235395358189E-5</v>
      </c>
      <c r="M26" s="97">
        <v>3.625648852360993E-3</v>
      </c>
      <c r="N26" s="97">
        <f>K26/'סכום נכסי הקרן'!$C$42</f>
        <v>8.2131416919982913E-4</v>
      </c>
    </row>
    <row r="27" spans="2:14" s="141" customFormat="1">
      <c r="B27" s="89" t="s">
        <v>1289</v>
      </c>
      <c r="C27" s="86" t="s">
        <v>1290</v>
      </c>
      <c r="D27" s="99" t="s">
        <v>128</v>
      </c>
      <c r="E27" s="86" t="s">
        <v>1267</v>
      </c>
      <c r="F27" s="99" t="s">
        <v>1274</v>
      </c>
      <c r="G27" s="99" t="s">
        <v>170</v>
      </c>
      <c r="H27" s="96">
        <v>12.583918000000001</v>
      </c>
      <c r="I27" s="98">
        <v>3300.73</v>
      </c>
      <c r="J27" s="86"/>
      <c r="K27" s="96">
        <v>0.41536117100000003</v>
      </c>
      <c r="L27" s="97">
        <v>5.1835054870588852E-7</v>
      </c>
      <c r="M27" s="97">
        <v>7.1692794008732113E-5</v>
      </c>
      <c r="N27" s="97">
        <f>K27/'סכום נכסי הקרן'!$C$42</f>
        <v>1.6240488239933282E-5</v>
      </c>
    </row>
    <row r="28" spans="2:14" s="141" customFormat="1">
      <c r="B28" s="89" t="s">
        <v>1291</v>
      </c>
      <c r="C28" s="86" t="s">
        <v>1292</v>
      </c>
      <c r="D28" s="99" t="s">
        <v>128</v>
      </c>
      <c r="E28" s="86" t="s">
        <v>1267</v>
      </c>
      <c r="F28" s="99" t="s">
        <v>1274</v>
      </c>
      <c r="G28" s="99" t="s">
        <v>170</v>
      </c>
      <c r="H28" s="96">
        <v>55.756140000000002</v>
      </c>
      <c r="I28" s="98">
        <v>3103.38</v>
      </c>
      <c r="J28" s="86"/>
      <c r="K28" s="96">
        <v>1.7303248980000001</v>
      </c>
      <c r="L28" s="97">
        <v>8.837180477988889E-6</v>
      </c>
      <c r="M28" s="97">
        <v>2.9866014240530539E-4</v>
      </c>
      <c r="N28" s="97">
        <f>K28/'סכום נכסי הקרן'!$C$42</f>
        <v>6.7655147180892259E-5</v>
      </c>
    </row>
    <row r="29" spans="2:14" s="141" customFormat="1">
      <c r="B29" s="89" t="s">
        <v>1293</v>
      </c>
      <c r="C29" s="86" t="s">
        <v>1294</v>
      </c>
      <c r="D29" s="99" t="s">
        <v>128</v>
      </c>
      <c r="E29" s="86" t="s">
        <v>1267</v>
      </c>
      <c r="F29" s="99" t="s">
        <v>1274</v>
      </c>
      <c r="G29" s="99" t="s">
        <v>170</v>
      </c>
      <c r="H29" s="96">
        <v>13876.317231999999</v>
      </c>
      <c r="I29" s="98">
        <v>3214.41</v>
      </c>
      <c r="J29" s="86"/>
      <c r="K29" s="96">
        <v>446.04172874499994</v>
      </c>
      <c r="L29" s="97">
        <v>3.6346412133745449E-4</v>
      </c>
      <c r="M29" s="97">
        <v>7.6988365814805657E-2</v>
      </c>
      <c r="N29" s="97">
        <f>K29/'סכום נכסי הקרן'!$C$42</f>
        <v>1.7440088183405766E-2</v>
      </c>
    </row>
    <row r="30" spans="2:14" s="141" customFormat="1">
      <c r="B30" s="89" t="s">
        <v>1295</v>
      </c>
      <c r="C30" s="86" t="s">
        <v>1296</v>
      </c>
      <c r="D30" s="99" t="s">
        <v>128</v>
      </c>
      <c r="E30" s="86" t="s">
        <v>1267</v>
      </c>
      <c r="F30" s="99" t="s">
        <v>1274</v>
      </c>
      <c r="G30" s="99" t="s">
        <v>170</v>
      </c>
      <c r="H30" s="96">
        <v>690.67595200000005</v>
      </c>
      <c r="I30" s="98">
        <v>3525</v>
      </c>
      <c r="J30" s="86"/>
      <c r="K30" s="96">
        <v>24.346327307999999</v>
      </c>
      <c r="L30" s="97">
        <v>4.1149504207768204E-5</v>
      </c>
      <c r="M30" s="97">
        <v>4.2022614303579503E-3</v>
      </c>
      <c r="N30" s="97">
        <f>K30/'סכום נכסי הקרן'!$C$42</f>
        <v>9.5193356995601421E-4</v>
      </c>
    </row>
    <row r="31" spans="2:14" s="141" customFormat="1">
      <c r="B31" s="89" t="s">
        <v>1297</v>
      </c>
      <c r="C31" s="86" t="s">
        <v>1298</v>
      </c>
      <c r="D31" s="99" t="s">
        <v>128</v>
      </c>
      <c r="E31" s="86" t="s">
        <v>1270</v>
      </c>
      <c r="F31" s="99" t="s">
        <v>1274</v>
      </c>
      <c r="G31" s="99" t="s">
        <v>170</v>
      </c>
      <c r="H31" s="96">
        <v>1759.2061619999999</v>
      </c>
      <c r="I31" s="98">
        <v>330.38</v>
      </c>
      <c r="J31" s="86"/>
      <c r="K31" s="96">
        <v>5.8120653209999995</v>
      </c>
      <c r="L31" s="97">
        <v>4.9431336695624665E-6</v>
      </c>
      <c r="M31" s="97">
        <v>1.0031828464383552E-3</v>
      </c>
      <c r="N31" s="97">
        <f>K31/'סכום נכסי הקרן'!$C$42</f>
        <v>2.2724988536645024E-4</v>
      </c>
    </row>
    <row r="32" spans="2:14" s="141" customFormat="1">
      <c r="B32" s="89" t="s">
        <v>1299</v>
      </c>
      <c r="C32" s="86" t="s">
        <v>1300</v>
      </c>
      <c r="D32" s="99" t="s">
        <v>128</v>
      </c>
      <c r="E32" s="86" t="s">
        <v>1270</v>
      </c>
      <c r="F32" s="99" t="s">
        <v>1274</v>
      </c>
      <c r="G32" s="99" t="s">
        <v>170</v>
      </c>
      <c r="H32" s="96">
        <v>1129.606059</v>
      </c>
      <c r="I32" s="98">
        <v>311.27</v>
      </c>
      <c r="J32" s="86"/>
      <c r="K32" s="96">
        <v>3.5161247750000002</v>
      </c>
      <c r="L32" s="97">
        <v>2.4111393592653508E-5</v>
      </c>
      <c r="M32" s="97">
        <v>6.0689546063292122E-4</v>
      </c>
      <c r="N32" s="97">
        <f>K32/'סכום נכסי הקרן'!$C$42</f>
        <v>1.3747934820447036E-4</v>
      </c>
    </row>
    <row r="33" spans="2:14" s="141" customFormat="1">
      <c r="B33" s="89" t="s">
        <v>1301</v>
      </c>
      <c r="C33" s="86" t="s">
        <v>1302</v>
      </c>
      <c r="D33" s="99" t="s">
        <v>128</v>
      </c>
      <c r="E33" s="86" t="s">
        <v>1270</v>
      </c>
      <c r="F33" s="99" t="s">
        <v>1274</v>
      </c>
      <c r="G33" s="99" t="s">
        <v>170</v>
      </c>
      <c r="H33" s="96">
        <v>62334.603288999999</v>
      </c>
      <c r="I33" s="98">
        <v>322.45</v>
      </c>
      <c r="J33" s="86"/>
      <c r="K33" s="96">
        <v>200.99792830600001</v>
      </c>
      <c r="L33" s="97">
        <v>1.538686915280132E-4</v>
      </c>
      <c r="M33" s="97">
        <v>3.4692946949111819E-2</v>
      </c>
      <c r="N33" s="97">
        <f>K33/'סכום נכסי הקרן'!$C$42</f>
        <v>7.8589543722770022E-3</v>
      </c>
    </row>
    <row r="34" spans="2:14" s="141" customFormat="1">
      <c r="B34" s="89" t="s">
        <v>1303</v>
      </c>
      <c r="C34" s="86" t="s">
        <v>1304</v>
      </c>
      <c r="D34" s="99" t="s">
        <v>128</v>
      </c>
      <c r="E34" s="86" t="s">
        <v>1270</v>
      </c>
      <c r="F34" s="99" t="s">
        <v>1274</v>
      </c>
      <c r="G34" s="99" t="s">
        <v>170</v>
      </c>
      <c r="H34" s="96">
        <v>3012.029254</v>
      </c>
      <c r="I34" s="98">
        <v>353.43</v>
      </c>
      <c r="J34" s="86"/>
      <c r="K34" s="96">
        <v>10.645414997</v>
      </c>
      <c r="L34" s="97">
        <v>1.3590866014205548E-5</v>
      </c>
      <c r="M34" s="97">
        <v>1.8374359420259543E-3</v>
      </c>
      <c r="N34" s="97">
        <f>K34/'סכום נכסי הקרן'!$C$42</f>
        <v>4.1623230368827103E-4</v>
      </c>
    </row>
    <row r="35" spans="2:14" s="141" customFormat="1">
      <c r="B35" s="85"/>
      <c r="C35" s="86"/>
      <c r="D35" s="86"/>
      <c r="E35" s="86"/>
      <c r="F35" s="86"/>
      <c r="G35" s="86"/>
      <c r="H35" s="96"/>
      <c r="I35" s="98"/>
      <c r="J35" s="86"/>
      <c r="K35" s="86"/>
      <c r="L35" s="86"/>
      <c r="M35" s="97"/>
      <c r="N35" s="86"/>
    </row>
    <row r="36" spans="2:14" s="141" customFormat="1">
      <c r="B36" s="83" t="s">
        <v>235</v>
      </c>
      <c r="C36" s="84"/>
      <c r="D36" s="84"/>
      <c r="E36" s="84"/>
      <c r="F36" s="84"/>
      <c r="G36" s="84"/>
      <c r="H36" s="93"/>
      <c r="I36" s="95"/>
      <c r="J36" s="93">
        <v>4.74763</v>
      </c>
      <c r="K36" s="93">
        <v>4987.9631600000002</v>
      </c>
      <c r="L36" s="84"/>
      <c r="M36" s="94">
        <v>0.86093992486607396</v>
      </c>
      <c r="N36" s="94">
        <f>K36/'סכום נכסי הקרן'!$C$42</f>
        <v>0.19502775583517518</v>
      </c>
    </row>
    <row r="37" spans="2:14" s="141" customFormat="1">
      <c r="B37" s="104" t="s">
        <v>71</v>
      </c>
      <c r="C37" s="84"/>
      <c r="D37" s="84"/>
      <c r="E37" s="84"/>
      <c r="F37" s="84"/>
      <c r="G37" s="84"/>
      <c r="H37" s="93"/>
      <c r="I37" s="95"/>
      <c r="J37" s="93">
        <v>4.74763</v>
      </c>
      <c r="K37" s="93">
        <v>4195.1383800000003</v>
      </c>
      <c r="L37" s="84"/>
      <c r="M37" s="94">
        <v>0.72409558888562109</v>
      </c>
      <c r="N37" s="94">
        <f>K37/'סכום נכסי הקרן'!$C$42</f>
        <v>0.16402856184475356</v>
      </c>
    </row>
    <row r="38" spans="2:14" s="141" customFormat="1">
      <c r="B38" s="89" t="s">
        <v>1305</v>
      </c>
      <c r="C38" s="86" t="s">
        <v>1306</v>
      </c>
      <c r="D38" s="99" t="s">
        <v>132</v>
      </c>
      <c r="E38" s="86"/>
      <c r="F38" s="99" t="s">
        <v>1264</v>
      </c>
      <c r="G38" s="99" t="s">
        <v>179</v>
      </c>
      <c r="H38" s="96">
        <v>4899</v>
      </c>
      <c r="I38" s="98">
        <v>1565</v>
      </c>
      <c r="J38" s="86"/>
      <c r="K38" s="96">
        <v>261.54214999999999</v>
      </c>
      <c r="L38" s="97">
        <v>2.0462426607193323E-6</v>
      </c>
      <c r="M38" s="97">
        <v>4.5143091828751883E-2</v>
      </c>
      <c r="N38" s="97">
        <f>K38/'סכום נכסי הקרן'!$C$42</f>
        <v>1.0226213974444584E-2</v>
      </c>
    </row>
    <row r="39" spans="2:14" s="141" customFormat="1">
      <c r="B39" s="89" t="s">
        <v>1307</v>
      </c>
      <c r="C39" s="86" t="s">
        <v>1308</v>
      </c>
      <c r="D39" s="99" t="s">
        <v>28</v>
      </c>
      <c r="E39" s="86"/>
      <c r="F39" s="99" t="s">
        <v>1264</v>
      </c>
      <c r="G39" s="99" t="s">
        <v>178</v>
      </c>
      <c r="H39" s="96">
        <v>368</v>
      </c>
      <c r="I39" s="98">
        <v>3084</v>
      </c>
      <c r="J39" s="86"/>
      <c r="K39" s="96">
        <v>31.229369999999999</v>
      </c>
      <c r="L39" s="97">
        <v>6.465974417337077E-6</v>
      </c>
      <c r="M39" s="97">
        <v>5.390298724943835E-3</v>
      </c>
      <c r="N39" s="97">
        <f>K39/'סכום נכסי הקרן'!$C$42</f>
        <v>1.2210583261898719E-3</v>
      </c>
    </row>
    <row r="40" spans="2:14" s="141" customFormat="1">
      <c r="B40" s="89" t="s">
        <v>1309</v>
      </c>
      <c r="C40" s="86" t="s">
        <v>1310</v>
      </c>
      <c r="D40" s="99" t="s">
        <v>1194</v>
      </c>
      <c r="E40" s="86"/>
      <c r="F40" s="99" t="s">
        <v>1264</v>
      </c>
      <c r="G40" s="99" t="s">
        <v>169</v>
      </c>
      <c r="H40" s="96">
        <v>1289</v>
      </c>
      <c r="I40" s="98">
        <v>2303</v>
      </c>
      <c r="J40" s="96">
        <v>1.7450699999999999</v>
      </c>
      <c r="K40" s="96">
        <v>113.00696000000001</v>
      </c>
      <c r="L40" s="97">
        <v>1.1017094017094018E-4</v>
      </c>
      <c r="M40" s="97">
        <v>1.9505397399876431E-2</v>
      </c>
      <c r="N40" s="97">
        <f>K40/'סכום נכסי הקרן'!$C$42</f>
        <v>4.4185358022081718E-3</v>
      </c>
    </row>
    <row r="41" spans="2:14" s="141" customFormat="1">
      <c r="B41" s="89" t="s">
        <v>1311</v>
      </c>
      <c r="C41" s="86" t="s">
        <v>1312</v>
      </c>
      <c r="D41" s="99" t="s">
        <v>1194</v>
      </c>
      <c r="E41" s="86"/>
      <c r="F41" s="99" t="s">
        <v>1264</v>
      </c>
      <c r="G41" s="99" t="s">
        <v>169</v>
      </c>
      <c r="H41" s="96">
        <v>374</v>
      </c>
      <c r="I41" s="98">
        <v>2809</v>
      </c>
      <c r="J41" s="96">
        <v>0.16394</v>
      </c>
      <c r="K41" s="96">
        <v>39.539149999999999</v>
      </c>
      <c r="L41" s="97">
        <v>1.3215547703180211E-5</v>
      </c>
      <c r="M41" s="97">
        <v>6.8245958797876179E-3</v>
      </c>
      <c r="N41" s="97">
        <f>K41/'סכום נכסי הקרן'!$C$42</f>
        <v>1.5459680524445507E-3</v>
      </c>
    </row>
    <row r="42" spans="2:14" s="141" customFormat="1">
      <c r="B42" s="89" t="s">
        <v>1313</v>
      </c>
      <c r="C42" s="86" t="s">
        <v>1314</v>
      </c>
      <c r="D42" s="99" t="s">
        <v>131</v>
      </c>
      <c r="E42" s="86"/>
      <c r="F42" s="99" t="s">
        <v>1264</v>
      </c>
      <c r="G42" s="99" t="s">
        <v>169</v>
      </c>
      <c r="H42" s="96">
        <v>5140</v>
      </c>
      <c r="I42" s="98">
        <v>2554.5</v>
      </c>
      <c r="J42" s="86"/>
      <c r="K42" s="96">
        <v>492.11727000000002</v>
      </c>
      <c r="L42" s="97">
        <v>4.5733704667288276E-5</v>
      </c>
      <c r="M42" s="97">
        <v>8.4941165736095253E-2</v>
      </c>
      <c r="N42" s="97">
        <f>K42/'סכום נכסי הקרן'!$C$42</f>
        <v>1.9241627032352215E-2</v>
      </c>
    </row>
    <row r="43" spans="2:14" s="141" customFormat="1">
      <c r="B43" s="89" t="s">
        <v>1315</v>
      </c>
      <c r="C43" s="86" t="s">
        <v>1316</v>
      </c>
      <c r="D43" s="99" t="s">
        <v>131</v>
      </c>
      <c r="E43" s="86"/>
      <c r="F43" s="99" t="s">
        <v>1264</v>
      </c>
      <c r="G43" s="99" t="s">
        <v>169</v>
      </c>
      <c r="H43" s="96">
        <v>870</v>
      </c>
      <c r="I43" s="98">
        <v>45006</v>
      </c>
      <c r="J43" s="86"/>
      <c r="K43" s="96">
        <v>1467.53764</v>
      </c>
      <c r="L43" s="97">
        <v>1.0586168307177993E-4</v>
      </c>
      <c r="M43" s="97">
        <v>0.25330214057149042</v>
      </c>
      <c r="N43" s="97">
        <f>K43/'סכום נכסי הקרן'!$C$42</f>
        <v>5.7380249883972521E-2</v>
      </c>
    </row>
    <row r="44" spans="2:14" s="141" customFormat="1">
      <c r="B44" s="89" t="s">
        <v>1317</v>
      </c>
      <c r="C44" s="86" t="s">
        <v>1318</v>
      </c>
      <c r="D44" s="99" t="s">
        <v>28</v>
      </c>
      <c r="E44" s="86"/>
      <c r="F44" s="99" t="s">
        <v>1264</v>
      </c>
      <c r="G44" s="99" t="s">
        <v>171</v>
      </c>
      <c r="H44" s="96">
        <v>1762</v>
      </c>
      <c r="I44" s="98">
        <v>6994</v>
      </c>
      <c r="J44" s="86"/>
      <c r="K44" s="96">
        <v>528.87224000000003</v>
      </c>
      <c r="L44" s="97">
        <v>5.1272306872613338E-4</v>
      </c>
      <c r="M44" s="97">
        <v>9.1285202388975195E-2</v>
      </c>
      <c r="N44" s="97">
        <f>K44/'סכום נכסי הקרן'!$C$42</f>
        <v>2.0678734541961247E-2</v>
      </c>
    </row>
    <row r="45" spans="2:14" s="141" customFormat="1">
      <c r="B45" s="89" t="s">
        <v>1319</v>
      </c>
      <c r="C45" s="86" t="s">
        <v>1320</v>
      </c>
      <c r="D45" s="99" t="s">
        <v>143</v>
      </c>
      <c r="E45" s="86"/>
      <c r="F45" s="99" t="s">
        <v>1264</v>
      </c>
      <c r="G45" s="99" t="s">
        <v>173</v>
      </c>
      <c r="H45" s="96">
        <v>171</v>
      </c>
      <c r="I45" s="98">
        <v>7213</v>
      </c>
      <c r="J45" s="86"/>
      <c r="K45" s="96">
        <v>32.6265</v>
      </c>
      <c r="L45" s="97">
        <v>4.0822958373426171E-6</v>
      </c>
      <c r="M45" s="97">
        <v>5.6314482600635252E-3</v>
      </c>
      <c r="N45" s="97">
        <f>K45/'סכום נכסי הקרן'!$C$42</f>
        <v>1.2756856599871807E-3</v>
      </c>
    </row>
    <row r="46" spans="2:14" s="141" customFormat="1">
      <c r="B46" s="89" t="s">
        <v>1321</v>
      </c>
      <c r="C46" s="86" t="s">
        <v>1322</v>
      </c>
      <c r="D46" s="99" t="s">
        <v>1194</v>
      </c>
      <c r="E46" s="86"/>
      <c r="F46" s="99" t="s">
        <v>1264</v>
      </c>
      <c r="G46" s="99" t="s">
        <v>169</v>
      </c>
      <c r="H46" s="96">
        <v>3147.9999999999995</v>
      </c>
      <c r="I46" s="98">
        <v>3810</v>
      </c>
      <c r="J46" s="86"/>
      <c r="K46" s="96">
        <v>449.53062000000006</v>
      </c>
      <c r="L46" s="97">
        <v>2.1753164371424391E-6</v>
      </c>
      <c r="M46" s="97">
        <v>7.7590560674429612E-2</v>
      </c>
      <c r="N46" s="97">
        <f>K46/'סכום נכסי הקרן'!$C$42</f>
        <v>1.7576502709734314E-2</v>
      </c>
    </row>
    <row r="47" spans="2:14" s="141" customFormat="1">
      <c r="B47" s="89" t="s">
        <v>1323</v>
      </c>
      <c r="C47" s="86" t="s">
        <v>1324</v>
      </c>
      <c r="D47" s="99" t="s">
        <v>131</v>
      </c>
      <c r="E47" s="86"/>
      <c r="F47" s="99" t="s">
        <v>1264</v>
      </c>
      <c r="G47" s="99" t="s">
        <v>169</v>
      </c>
      <c r="H47" s="96">
        <v>3530</v>
      </c>
      <c r="I47" s="98">
        <v>4758.75</v>
      </c>
      <c r="J47" s="96">
        <v>2.8386199999999997</v>
      </c>
      <c r="K47" s="96">
        <v>632.44219999999996</v>
      </c>
      <c r="L47" s="97">
        <v>8.1001028052198022E-6</v>
      </c>
      <c r="M47" s="97">
        <v>0.10916174051095727</v>
      </c>
      <c r="N47" s="97">
        <f>K47/'סכום נכסי הקרן'!$C$42</f>
        <v>2.4728286678336459E-2</v>
      </c>
    </row>
    <row r="48" spans="2:14" s="141" customFormat="1">
      <c r="B48" s="89" t="s">
        <v>1325</v>
      </c>
      <c r="C48" s="86" t="s">
        <v>1326</v>
      </c>
      <c r="D48" s="99" t="s">
        <v>1194</v>
      </c>
      <c r="E48" s="86"/>
      <c r="F48" s="99" t="s">
        <v>1264</v>
      </c>
      <c r="G48" s="99" t="s">
        <v>169</v>
      </c>
      <c r="H48" s="96">
        <v>1555</v>
      </c>
      <c r="I48" s="98">
        <v>2517</v>
      </c>
      <c r="J48" s="86"/>
      <c r="K48" s="96">
        <v>146.69427999999999</v>
      </c>
      <c r="L48" s="97">
        <v>4.704992293343652E-5</v>
      </c>
      <c r="M48" s="97">
        <v>2.5319946910249996E-2</v>
      </c>
      <c r="N48" s="97">
        <f>K48/'סכום נכסי הקרן'!$C$42</f>
        <v>5.7356991831224394E-3</v>
      </c>
    </row>
    <row r="49" spans="2:14" s="141" customFormat="1">
      <c r="B49" s="85"/>
      <c r="C49" s="86"/>
      <c r="D49" s="86"/>
      <c r="E49" s="86"/>
      <c r="F49" s="86"/>
      <c r="G49" s="86"/>
      <c r="H49" s="96"/>
      <c r="I49" s="98"/>
      <c r="J49" s="86"/>
      <c r="K49" s="86"/>
      <c r="L49" s="86"/>
      <c r="M49" s="97"/>
      <c r="N49" s="86"/>
    </row>
    <row r="50" spans="2:14" s="141" customFormat="1">
      <c r="B50" s="104" t="s">
        <v>72</v>
      </c>
      <c r="C50" s="84"/>
      <c r="D50" s="84"/>
      <c r="E50" s="84"/>
      <c r="F50" s="84"/>
      <c r="G50" s="84"/>
      <c r="H50" s="93"/>
      <c r="I50" s="95"/>
      <c r="J50" s="84"/>
      <c r="K50" s="93">
        <v>792.82478000000003</v>
      </c>
      <c r="L50" s="84"/>
      <c r="M50" s="94">
        <v>0.13684433598045292</v>
      </c>
      <c r="N50" s="94">
        <f>K50/'סכום נכסי הקרן'!$C$42</f>
        <v>3.0999193990421631E-2</v>
      </c>
    </row>
    <row r="51" spans="2:14" s="141" customFormat="1">
      <c r="B51" s="89" t="s">
        <v>1327</v>
      </c>
      <c r="C51" s="86" t="s">
        <v>1328</v>
      </c>
      <c r="D51" s="99" t="s">
        <v>28</v>
      </c>
      <c r="E51" s="86"/>
      <c r="F51" s="99" t="s">
        <v>1274</v>
      </c>
      <c r="G51" s="99" t="s">
        <v>171</v>
      </c>
      <c r="H51" s="96">
        <v>73</v>
      </c>
      <c r="I51" s="98">
        <v>21453</v>
      </c>
      <c r="J51" s="86"/>
      <c r="K51" s="96">
        <v>67.209419999999994</v>
      </c>
      <c r="L51" s="97">
        <v>4.1809827142137951E-5</v>
      </c>
      <c r="M51" s="97">
        <v>1.160058146962986E-2</v>
      </c>
      <c r="N51" s="97">
        <f>K51/'סכום נכסי הקרן'!$C$42</f>
        <v>2.6278667129497682E-3</v>
      </c>
    </row>
    <row r="52" spans="2:14" s="141" customFormat="1">
      <c r="B52" s="89" t="s">
        <v>1329</v>
      </c>
      <c r="C52" s="86" t="s">
        <v>1330</v>
      </c>
      <c r="D52" s="99" t="s">
        <v>28</v>
      </c>
      <c r="E52" s="86"/>
      <c r="F52" s="99" t="s">
        <v>1274</v>
      </c>
      <c r="G52" s="99" t="s">
        <v>171</v>
      </c>
      <c r="H52" s="96">
        <v>44</v>
      </c>
      <c r="I52" s="98">
        <v>18734</v>
      </c>
      <c r="J52" s="86"/>
      <c r="K52" s="96">
        <v>35.375489999999999</v>
      </c>
      <c r="L52" s="97">
        <v>5.0727244219399943E-5</v>
      </c>
      <c r="M52" s="97">
        <v>6.1059335696257528E-3</v>
      </c>
      <c r="N52" s="97">
        <f>K52/'סכום נכסי הקרן'!$C$42</f>
        <v>1.3831702851369258E-3</v>
      </c>
    </row>
    <row r="53" spans="2:14" s="141" customFormat="1">
      <c r="B53" s="89" t="s">
        <v>1331</v>
      </c>
      <c r="C53" s="86" t="s">
        <v>1332</v>
      </c>
      <c r="D53" s="99" t="s">
        <v>131</v>
      </c>
      <c r="E53" s="86"/>
      <c r="F53" s="99" t="s">
        <v>1274</v>
      </c>
      <c r="G53" s="99" t="s">
        <v>169</v>
      </c>
      <c r="H53" s="96">
        <v>142</v>
      </c>
      <c r="I53" s="98">
        <v>9465.5</v>
      </c>
      <c r="J53" s="86"/>
      <c r="K53" s="96">
        <v>50.376899999999999</v>
      </c>
      <c r="L53" s="97">
        <v>3.431968594103733E-5</v>
      </c>
      <c r="M53" s="97">
        <v>8.6952295174902057E-3</v>
      </c>
      <c r="N53" s="97">
        <f>K53/'סכום נכסי הקרן'!$C$42</f>
        <v>1.9697205929109221E-3</v>
      </c>
    </row>
    <row r="54" spans="2:14" s="141" customFormat="1">
      <c r="B54" s="89" t="s">
        <v>1333</v>
      </c>
      <c r="C54" s="86" t="s">
        <v>1334</v>
      </c>
      <c r="D54" s="99" t="s">
        <v>131</v>
      </c>
      <c r="E54" s="86"/>
      <c r="F54" s="99" t="s">
        <v>1274</v>
      </c>
      <c r="G54" s="99" t="s">
        <v>169</v>
      </c>
      <c r="H54" s="96">
        <v>126</v>
      </c>
      <c r="I54" s="98">
        <v>9675</v>
      </c>
      <c r="J54" s="86"/>
      <c r="K54" s="96">
        <v>45.689989999999995</v>
      </c>
      <c r="L54" s="97">
        <v>4.7928231809229507E-6</v>
      </c>
      <c r="M54" s="97">
        <v>7.8862524232700352E-3</v>
      </c>
      <c r="N54" s="97">
        <f>K54/'סכום נכסי הקרן'!$C$42</f>
        <v>1.7864639188376833E-3</v>
      </c>
    </row>
    <row r="55" spans="2:14" s="141" customFormat="1">
      <c r="B55" s="89" t="s">
        <v>1335</v>
      </c>
      <c r="C55" s="86" t="s">
        <v>1336</v>
      </c>
      <c r="D55" s="99" t="s">
        <v>131</v>
      </c>
      <c r="E55" s="86"/>
      <c r="F55" s="99" t="s">
        <v>1274</v>
      </c>
      <c r="G55" s="99" t="s">
        <v>169</v>
      </c>
      <c r="H55" s="96">
        <v>156</v>
      </c>
      <c r="I55" s="98">
        <v>10813</v>
      </c>
      <c r="J55" s="86"/>
      <c r="K55" s="96">
        <v>63.22231</v>
      </c>
      <c r="L55" s="97">
        <v>3.3303351777412692E-6</v>
      </c>
      <c r="M55" s="97">
        <v>1.0912392308298371E-2</v>
      </c>
      <c r="N55" s="97">
        <f>K55/'סכום נכסי הקרן'!$C$42</f>
        <v>2.471971993878109E-3</v>
      </c>
    </row>
    <row r="56" spans="2:14" s="141" customFormat="1">
      <c r="B56" s="89" t="s">
        <v>1337</v>
      </c>
      <c r="C56" s="86" t="s">
        <v>1338</v>
      </c>
      <c r="D56" s="99" t="s">
        <v>1194</v>
      </c>
      <c r="E56" s="86"/>
      <c r="F56" s="99" t="s">
        <v>1274</v>
      </c>
      <c r="G56" s="99" t="s">
        <v>169</v>
      </c>
      <c r="H56" s="96">
        <v>156</v>
      </c>
      <c r="I56" s="98">
        <v>3359</v>
      </c>
      <c r="J56" s="86"/>
      <c r="K56" s="96">
        <v>19.639669999999999</v>
      </c>
      <c r="L56" s="97">
        <v>7.7410206988343389E-7</v>
      </c>
      <c r="M56" s="97">
        <v>3.3898758815601366E-3</v>
      </c>
      <c r="N56" s="97">
        <f>K56/'סכום נכסי הקרן'!$C$42</f>
        <v>7.6790478248909416E-4</v>
      </c>
    </row>
    <row r="57" spans="2:14" s="141" customFormat="1">
      <c r="B57" s="89" t="s">
        <v>1339</v>
      </c>
      <c r="C57" s="86" t="s">
        <v>1340</v>
      </c>
      <c r="D57" s="99" t="s">
        <v>131</v>
      </c>
      <c r="E57" s="86"/>
      <c r="F57" s="99" t="s">
        <v>1274</v>
      </c>
      <c r="G57" s="99" t="s">
        <v>169</v>
      </c>
      <c r="H57" s="96">
        <v>85.999999999999957</v>
      </c>
      <c r="I57" s="98">
        <v>6880</v>
      </c>
      <c r="J57" s="86"/>
      <c r="K57" s="96">
        <v>22.176160000000003</v>
      </c>
      <c r="L57" s="97">
        <v>1.8375473921634235E-6</v>
      </c>
      <c r="M57" s="97">
        <v>3.8276829462826341E-3</v>
      </c>
      <c r="N57" s="97">
        <f>K57/'סכום נכסי הקרן'!$C$42</f>
        <v>8.6708072596145219E-4</v>
      </c>
    </row>
    <row r="58" spans="2:14" s="141" customFormat="1">
      <c r="B58" s="89" t="s">
        <v>1341</v>
      </c>
      <c r="C58" s="86" t="s">
        <v>1342</v>
      </c>
      <c r="D58" s="99" t="s">
        <v>1194</v>
      </c>
      <c r="E58" s="86"/>
      <c r="F58" s="99" t="s">
        <v>1274</v>
      </c>
      <c r="G58" s="99" t="s">
        <v>169</v>
      </c>
      <c r="H58" s="96">
        <v>520</v>
      </c>
      <c r="I58" s="98">
        <v>3304</v>
      </c>
      <c r="J58" s="86"/>
      <c r="K58" s="96">
        <v>64.393640000000005</v>
      </c>
      <c r="L58" s="97">
        <v>4.2868894587300823E-6</v>
      </c>
      <c r="M58" s="97">
        <v>1.1114567971960126E-2</v>
      </c>
      <c r="N58" s="97">
        <f>K58/'סכום נכסי הקרן'!$C$42</f>
        <v>2.5177706202742225E-3</v>
      </c>
    </row>
    <row r="59" spans="2:14" s="141" customFormat="1">
      <c r="B59" s="89" t="s">
        <v>1343</v>
      </c>
      <c r="C59" s="86" t="s">
        <v>1344</v>
      </c>
      <c r="D59" s="99" t="s">
        <v>1194</v>
      </c>
      <c r="E59" s="86"/>
      <c r="F59" s="99" t="s">
        <v>1274</v>
      </c>
      <c r="G59" s="99" t="s">
        <v>169</v>
      </c>
      <c r="H59" s="96">
        <v>1454</v>
      </c>
      <c r="I59" s="98">
        <v>7794</v>
      </c>
      <c r="J59" s="86"/>
      <c r="K59" s="96">
        <v>424.74119999999999</v>
      </c>
      <c r="L59" s="97">
        <v>5.5976669416966491E-6</v>
      </c>
      <c r="M59" s="97">
        <v>7.3311819892335789E-2</v>
      </c>
      <c r="N59" s="97">
        <f>K59/'סכום נכסי הקרן'!$C$42</f>
        <v>1.6607244357983452E-2</v>
      </c>
    </row>
    <row r="60" spans="2:14" s="141" customFormat="1">
      <c r="B60" s="144"/>
      <c r="C60" s="144"/>
    </row>
    <row r="61" spans="2:14" s="141" customFormat="1">
      <c r="B61" s="144"/>
      <c r="C61" s="144"/>
    </row>
    <row r="62" spans="2:14" s="141" customFormat="1">
      <c r="B62" s="144"/>
      <c r="C62" s="144"/>
    </row>
    <row r="63" spans="2:14" s="141" customFormat="1">
      <c r="B63" s="145" t="s">
        <v>254</v>
      </c>
      <c r="C63" s="144"/>
    </row>
    <row r="64" spans="2:14" s="141" customFormat="1">
      <c r="B64" s="145" t="s">
        <v>119</v>
      </c>
      <c r="C64" s="144"/>
    </row>
    <row r="65" spans="2:3" s="141" customFormat="1">
      <c r="B65" s="145" t="s">
        <v>237</v>
      </c>
      <c r="C65" s="144"/>
    </row>
    <row r="66" spans="2:3" s="141" customFormat="1">
      <c r="B66" s="145" t="s">
        <v>245</v>
      </c>
      <c r="C66" s="144"/>
    </row>
    <row r="67" spans="2:3" s="141" customFormat="1">
      <c r="B67" s="145" t="s">
        <v>252</v>
      </c>
      <c r="C67" s="144"/>
    </row>
    <row r="68" spans="2:3" s="141" customFormat="1">
      <c r="B68" s="144"/>
      <c r="C68" s="144"/>
    </row>
    <row r="69" spans="2:3" s="141" customFormat="1">
      <c r="B69" s="144"/>
      <c r="C69" s="144"/>
    </row>
    <row r="70" spans="2:3" s="141" customFormat="1">
      <c r="B70" s="144"/>
      <c r="C70" s="144"/>
    </row>
    <row r="71" spans="2:3" s="141" customFormat="1">
      <c r="B71" s="144"/>
      <c r="C71" s="144"/>
    </row>
    <row r="72" spans="2:3" s="141" customFormat="1">
      <c r="B72" s="144"/>
      <c r="C72" s="144"/>
    </row>
    <row r="73" spans="2:3" s="141" customFormat="1">
      <c r="B73" s="144"/>
      <c r="C73" s="144"/>
    </row>
    <row r="74" spans="2:3" s="141" customFormat="1">
      <c r="B74" s="144"/>
      <c r="C74" s="144"/>
    </row>
    <row r="75" spans="2:3" s="141" customFormat="1">
      <c r="B75" s="144"/>
      <c r="C75" s="144"/>
    </row>
    <row r="76" spans="2:3" s="141" customFormat="1">
      <c r="B76" s="144"/>
      <c r="C76" s="144"/>
    </row>
    <row r="77" spans="2:3" s="141" customFormat="1">
      <c r="B77" s="144"/>
      <c r="C77" s="144"/>
    </row>
    <row r="78" spans="2:3" s="141" customFormat="1">
      <c r="B78" s="144"/>
      <c r="C78" s="144"/>
    </row>
    <row r="79" spans="2:3" s="141" customFormat="1">
      <c r="B79" s="144"/>
      <c r="C79" s="144"/>
    </row>
    <row r="80" spans="2:3" s="141" customFormat="1">
      <c r="B80" s="144"/>
      <c r="C80" s="144"/>
    </row>
    <row r="81" spans="2:3" s="141" customFormat="1">
      <c r="B81" s="144"/>
      <c r="C81" s="144"/>
    </row>
    <row r="82" spans="2:3" s="141" customFormat="1">
      <c r="B82" s="144"/>
      <c r="C82" s="144"/>
    </row>
    <row r="83" spans="2:3" s="141" customFormat="1">
      <c r="B83" s="144"/>
      <c r="C83" s="144"/>
    </row>
    <row r="84" spans="2:3" s="141" customFormat="1">
      <c r="B84" s="144"/>
      <c r="C84" s="144"/>
    </row>
    <row r="85" spans="2:3" s="141" customFormat="1">
      <c r="B85" s="144"/>
      <c r="C85" s="144"/>
    </row>
    <row r="86" spans="2:3" s="141" customFormat="1">
      <c r="B86" s="144"/>
      <c r="C86" s="144"/>
    </row>
    <row r="87" spans="2:3" s="141" customFormat="1">
      <c r="B87" s="144"/>
      <c r="C87" s="144"/>
    </row>
    <row r="88" spans="2:3" s="141" customFormat="1">
      <c r="B88" s="144"/>
      <c r="C88" s="144"/>
    </row>
    <row r="89" spans="2:3" s="141" customFormat="1">
      <c r="B89" s="144"/>
      <c r="C89" s="144"/>
    </row>
    <row r="90" spans="2:3" s="141" customFormat="1">
      <c r="B90" s="144"/>
      <c r="C90" s="144"/>
    </row>
    <row r="91" spans="2:3" s="141" customFormat="1">
      <c r="B91" s="144"/>
      <c r="C91" s="144"/>
    </row>
    <row r="92" spans="2:3" s="141" customFormat="1">
      <c r="B92" s="144"/>
      <c r="C92" s="144"/>
    </row>
    <row r="93" spans="2:3" s="141" customFormat="1">
      <c r="B93" s="144"/>
      <c r="C93" s="144"/>
    </row>
    <row r="94" spans="2:3" s="141" customFormat="1">
      <c r="B94" s="144"/>
      <c r="C94" s="144"/>
    </row>
    <row r="95" spans="2:3" s="141" customFormat="1">
      <c r="B95" s="144"/>
      <c r="C95" s="144"/>
    </row>
    <row r="96" spans="2:3" s="141" customFormat="1">
      <c r="B96" s="144"/>
      <c r="C96" s="144"/>
    </row>
    <row r="97" spans="2:3" s="141" customFormat="1">
      <c r="B97" s="144"/>
      <c r="C97" s="144"/>
    </row>
    <row r="98" spans="2:3" s="141" customFormat="1">
      <c r="B98" s="144"/>
      <c r="C98" s="144"/>
    </row>
    <row r="99" spans="2:3" s="141" customFormat="1">
      <c r="B99" s="144"/>
      <c r="C99" s="144"/>
    </row>
    <row r="100" spans="2:3" s="141" customFormat="1">
      <c r="B100" s="144"/>
      <c r="C100" s="144"/>
    </row>
    <row r="101" spans="2:3" s="141" customFormat="1">
      <c r="B101" s="144"/>
      <c r="C101" s="144"/>
    </row>
    <row r="102" spans="2:3" s="141" customFormat="1">
      <c r="B102" s="144"/>
      <c r="C102" s="144"/>
    </row>
    <row r="103" spans="2:3" s="141" customFormat="1">
      <c r="B103" s="144"/>
      <c r="C103" s="144"/>
    </row>
    <row r="104" spans="2:3" s="141" customFormat="1">
      <c r="B104" s="144"/>
      <c r="C104" s="144"/>
    </row>
    <row r="105" spans="2:3" s="141" customFormat="1">
      <c r="B105" s="144"/>
      <c r="C105" s="144"/>
    </row>
    <row r="106" spans="2:3" s="141" customFormat="1">
      <c r="B106" s="144"/>
      <c r="C106" s="144"/>
    </row>
    <row r="107" spans="2:3" s="141" customFormat="1">
      <c r="B107" s="144"/>
      <c r="C107" s="144"/>
    </row>
    <row r="108" spans="2:3" s="141" customFormat="1">
      <c r="B108" s="144"/>
      <c r="C108" s="144"/>
    </row>
    <row r="109" spans="2:3" s="141" customFormat="1">
      <c r="B109" s="144"/>
      <c r="C109" s="144"/>
    </row>
    <row r="110" spans="2:3" s="141" customFormat="1">
      <c r="B110" s="144"/>
      <c r="C110" s="144"/>
    </row>
    <row r="111" spans="2:3" s="141" customFormat="1">
      <c r="B111" s="144"/>
      <c r="C111" s="144"/>
    </row>
    <row r="112" spans="2:3" s="141" customFormat="1">
      <c r="B112" s="144"/>
      <c r="C112" s="144"/>
    </row>
    <row r="113" spans="2:7" s="141" customFormat="1">
      <c r="B113" s="144"/>
      <c r="C113" s="144"/>
    </row>
    <row r="114" spans="2:7" s="141" customFormat="1">
      <c r="B114" s="144"/>
      <c r="C114" s="144"/>
    </row>
    <row r="115" spans="2:7" s="141" customFormat="1">
      <c r="B115" s="144"/>
      <c r="C115" s="144"/>
    </row>
    <row r="116" spans="2:7" s="141" customFormat="1">
      <c r="B116" s="144"/>
      <c r="C116" s="144"/>
    </row>
    <row r="117" spans="2:7" s="141" customFormat="1">
      <c r="B117" s="144"/>
      <c r="C117" s="144"/>
    </row>
    <row r="118" spans="2:7" s="141" customFormat="1">
      <c r="B118" s="144"/>
      <c r="C118" s="144"/>
    </row>
    <row r="119" spans="2:7" s="141" customFormat="1">
      <c r="B119" s="144"/>
      <c r="C119" s="144"/>
    </row>
    <row r="120" spans="2:7" s="141" customFormat="1">
      <c r="B120" s="144"/>
      <c r="C120" s="144"/>
    </row>
    <row r="121" spans="2:7" s="141" customFormat="1">
      <c r="B121" s="144"/>
      <c r="C121" s="144"/>
    </row>
    <row r="122" spans="2:7">
      <c r="D122" s="1"/>
      <c r="E122" s="1"/>
      <c r="F122" s="1"/>
      <c r="G122" s="1"/>
    </row>
    <row r="123" spans="2:7">
      <c r="D123" s="1"/>
      <c r="E123" s="1"/>
      <c r="F123" s="1"/>
      <c r="G123" s="1"/>
    </row>
    <row r="124" spans="2:7">
      <c r="D124" s="1"/>
      <c r="E124" s="1"/>
      <c r="F124" s="1"/>
      <c r="G124" s="1"/>
    </row>
    <row r="125" spans="2:7">
      <c r="D125" s="1"/>
      <c r="E125" s="1"/>
      <c r="F125" s="1"/>
      <c r="G125" s="1"/>
    </row>
    <row r="126" spans="2:7">
      <c r="D126" s="1"/>
      <c r="E126" s="1"/>
      <c r="F126" s="1"/>
      <c r="G126" s="1"/>
    </row>
    <row r="127" spans="2:7">
      <c r="D127" s="1"/>
      <c r="E127" s="1"/>
      <c r="F127" s="1"/>
      <c r="G127" s="1"/>
    </row>
    <row r="128" spans="2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45"/>
      <c r="D250" s="1"/>
      <c r="E250" s="1"/>
      <c r="F250" s="1"/>
      <c r="G250" s="1"/>
    </row>
    <row r="251" spans="2:7">
      <c r="B251" s="45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sheetProtection sheet="1" objects="1" scenarios="1"/>
  <mergeCells count="2">
    <mergeCell ref="B6:N6"/>
    <mergeCell ref="B7:N7"/>
  </mergeCells>
  <phoneticPr fontId="3" type="noConversion"/>
  <dataValidations count="1">
    <dataValidation allowBlank="1" showInputMessage="1" showErrorMessage="1" sqref="J9:J1048576 C5:C1048576 J1:J7 A1:A1048576 B1:B43 AG49:AG1048576 K1:AF1048576 AH1:XFD1048576 AG1:AG43 B45:B62 B64:B1048576 D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B1:BM327"/>
  <sheetViews>
    <sheetView rightToLeft="1" workbookViewId="0">
      <selection activeCell="E20" sqref="E20"/>
    </sheetView>
  </sheetViews>
  <sheetFormatPr defaultColWidth="9.140625" defaultRowHeight="18"/>
  <cols>
    <col min="1" max="1" width="6.28515625" style="1" customWidth="1"/>
    <col min="2" max="2" width="39.140625" style="2" bestFit="1" customWidth="1"/>
    <col min="3" max="3" width="46.28515625" style="2" bestFit="1" customWidth="1"/>
    <col min="4" max="4" width="5.42578125" style="2" bestFit="1" customWidth="1"/>
    <col min="5" max="5" width="6.5703125" style="2" bestFit="1" customWidth="1"/>
    <col min="6" max="6" width="8.5703125" style="1" customWidth="1"/>
    <col min="7" max="7" width="6.5703125" style="1" bestFit="1" customWidth="1"/>
    <col min="8" max="8" width="7.85546875" style="1" bestFit="1" customWidth="1"/>
    <col min="9" max="9" width="12" style="1" bestFit="1" customWidth="1"/>
    <col min="10" max="10" width="7.28515625" style="1" bestFit="1" customWidth="1"/>
    <col min="11" max="11" width="9.5703125" style="1" bestFit="1" customWidth="1"/>
    <col min="12" max="12" width="7.28515625" style="1" bestFit="1" customWidth="1"/>
    <col min="13" max="13" width="6.85546875" style="1" bestFit="1" customWidth="1"/>
    <col min="14" max="14" width="10" style="1" customWidth="1"/>
    <col min="15" max="15" width="9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5">
      <c r="B1" s="58" t="s">
        <v>185</v>
      </c>
      <c r="C1" s="80" t="s" vm="1">
        <v>255</v>
      </c>
    </row>
    <row r="2" spans="2:65">
      <c r="B2" s="58" t="s">
        <v>184</v>
      </c>
      <c r="C2" s="80" t="s">
        <v>256</v>
      </c>
    </row>
    <row r="3" spans="2:65">
      <c r="B3" s="58" t="s">
        <v>186</v>
      </c>
      <c r="C3" s="80" t="s">
        <v>257</v>
      </c>
    </row>
    <row r="4" spans="2:65">
      <c r="B4" s="58" t="s">
        <v>187</v>
      </c>
      <c r="C4" s="80">
        <v>9455</v>
      </c>
    </row>
    <row r="6" spans="2:65" ht="26.25" customHeight="1">
      <c r="B6" s="167" t="s">
        <v>215</v>
      </c>
      <c r="C6" s="168"/>
      <c r="D6" s="168"/>
      <c r="E6" s="168"/>
      <c r="F6" s="168"/>
      <c r="G6" s="168"/>
      <c r="H6" s="168"/>
      <c r="I6" s="168"/>
      <c r="J6" s="168"/>
      <c r="K6" s="168"/>
      <c r="L6" s="168"/>
      <c r="M6" s="168"/>
      <c r="N6" s="168"/>
      <c r="O6" s="169"/>
    </row>
    <row r="7" spans="2:65" ht="26.25" customHeight="1">
      <c r="B7" s="167" t="s">
        <v>97</v>
      </c>
      <c r="C7" s="168"/>
      <c r="D7" s="168"/>
      <c r="E7" s="168"/>
      <c r="F7" s="168"/>
      <c r="G7" s="168"/>
      <c r="H7" s="168"/>
      <c r="I7" s="168"/>
      <c r="J7" s="168"/>
      <c r="K7" s="168"/>
      <c r="L7" s="168"/>
      <c r="M7" s="168"/>
      <c r="N7" s="168"/>
      <c r="O7" s="169"/>
      <c r="BM7" s="3"/>
    </row>
    <row r="8" spans="2:65" s="3" customFormat="1" ht="78.75">
      <c r="B8" s="23" t="s">
        <v>122</v>
      </c>
      <c r="C8" s="31" t="s">
        <v>45</v>
      </c>
      <c r="D8" s="31" t="s">
        <v>127</v>
      </c>
      <c r="E8" s="31" t="s">
        <v>124</v>
      </c>
      <c r="F8" s="31" t="s">
        <v>67</v>
      </c>
      <c r="G8" s="31" t="s">
        <v>15</v>
      </c>
      <c r="H8" s="31" t="s">
        <v>68</v>
      </c>
      <c r="I8" s="31" t="s">
        <v>107</v>
      </c>
      <c r="J8" s="31" t="s">
        <v>239</v>
      </c>
      <c r="K8" s="31" t="s">
        <v>238</v>
      </c>
      <c r="L8" s="31" t="s">
        <v>64</v>
      </c>
      <c r="M8" s="31" t="s">
        <v>61</v>
      </c>
      <c r="N8" s="31" t="s">
        <v>188</v>
      </c>
      <c r="O8" s="21" t="s">
        <v>190</v>
      </c>
      <c r="P8" s="1"/>
      <c r="Q8" s="1"/>
      <c r="BH8" s="1"/>
      <c r="BI8" s="1"/>
    </row>
    <row r="9" spans="2:65" s="3" customFormat="1" ht="25.5">
      <c r="B9" s="16"/>
      <c r="C9" s="17"/>
      <c r="D9" s="17"/>
      <c r="E9" s="17"/>
      <c r="F9" s="17"/>
      <c r="G9" s="17"/>
      <c r="H9" s="17"/>
      <c r="I9" s="17"/>
      <c r="J9" s="33" t="s">
        <v>246</v>
      </c>
      <c r="K9" s="33"/>
      <c r="L9" s="33" t="s">
        <v>242</v>
      </c>
      <c r="M9" s="33" t="s">
        <v>20</v>
      </c>
      <c r="N9" s="33" t="s">
        <v>20</v>
      </c>
      <c r="O9" s="34" t="s">
        <v>20</v>
      </c>
      <c r="BG9" s="1"/>
      <c r="BH9" s="1"/>
      <c r="BI9" s="1"/>
      <c r="BM9" s="4"/>
    </row>
    <row r="10" spans="2:6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1" t="s">
        <v>12</v>
      </c>
      <c r="O10" s="21" t="s">
        <v>13</v>
      </c>
      <c r="P10" s="5"/>
      <c r="BG10" s="1"/>
      <c r="BH10" s="3"/>
      <c r="BI10" s="1"/>
    </row>
    <row r="11" spans="2:65" s="4" customFormat="1" ht="18" customHeight="1">
      <c r="B11" s="129" t="s">
        <v>32</v>
      </c>
      <c r="C11" s="84"/>
      <c r="D11" s="84"/>
      <c r="E11" s="84"/>
      <c r="F11" s="84"/>
      <c r="G11" s="84"/>
      <c r="H11" s="84"/>
      <c r="I11" s="84"/>
      <c r="J11" s="93"/>
      <c r="K11" s="95"/>
      <c r="L11" s="93">
        <v>143.48195000000001</v>
      </c>
      <c r="M11" s="84"/>
      <c r="N11" s="94">
        <v>1</v>
      </c>
      <c r="O11" s="94">
        <f>L11/'סכום נכסי הקרן'!$C$42</f>
        <v>5.6100981129449268E-3</v>
      </c>
      <c r="P11" s="5"/>
      <c r="BG11" s="102"/>
      <c r="BH11" s="3"/>
      <c r="BI11" s="102"/>
      <c r="BM11" s="102"/>
    </row>
    <row r="12" spans="2:65" s="4" customFormat="1" ht="18" customHeight="1">
      <c r="B12" s="83" t="s">
        <v>235</v>
      </c>
      <c r="C12" s="84"/>
      <c r="D12" s="84"/>
      <c r="E12" s="84"/>
      <c r="F12" s="84"/>
      <c r="G12" s="84"/>
      <c r="H12" s="84"/>
      <c r="I12" s="84"/>
      <c r="J12" s="93"/>
      <c r="K12" s="95"/>
      <c r="L12" s="93">
        <v>143.48195000000001</v>
      </c>
      <c r="M12" s="84"/>
      <c r="N12" s="94">
        <v>1</v>
      </c>
      <c r="O12" s="94">
        <f>L12/'סכום נכסי הקרן'!$C$42</f>
        <v>5.6100981129449268E-3</v>
      </c>
      <c r="P12" s="5"/>
      <c r="BG12" s="102"/>
      <c r="BH12" s="3"/>
      <c r="BI12" s="102"/>
      <c r="BM12" s="102"/>
    </row>
    <row r="13" spans="2:65">
      <c r="B13" s="104" t="s">
        <v>53</v>
      </c>
      <c r="C13" s="84"/>
      <c r="D13" s="84"/>
      <c r="E13" s="84"/>
      <c r="F13" s="84"/>
      <c r="G13" s="84"/>
      <c r="H13" s="84"/>
      <c r="I13" s="84"/>
      <c r="J13" s="93"/>
      <c r="K13" s="95"/>
      <c r="L13" s="93">
        <v>143.48195000000001</v>
      </c>
      <c r="M13" s="84"/>
      <c r="N13" s="94">
        <v>1</v>
      </c>
      <c r="O13" s="94">
        <f>L13/'סכום נכסי הקרן'!$C$42</f>
        <v>5.6100981129449268E-3</v>
      </c>
      <c r="BH13" s="3"/>
    </row>
    <row r="14" spans="2:65" ht="20.25">
      <c r="B14" s="89" t="s">
        <v>1345</v>
      </c>
      <c r="C14" s="86" t="s">
        <v>1346</v>
      </c>
      <c r="D14" s="99" t="s">
        <v>28</v>
      </c>
      <c r="E14" s="86"/>
      <c r="F14" s="99" t="s">
        <v>1274</v>
      </c>
      <c r="G14" s="86" t="s">
        <v>1347</v>
      </c>
      <c r="H14" s="86" t="s">
        <v>1348</v>
      </c>
      <c r="I14" s="99" t="s">
        <v>169</v>
      </c>
      <c r="J14" s="96">
        <v>210.94</v>
      </c>
      <c r="K14" s="98">
        <v>10892</v>
      </c>
      <c r="L14" s="96">
        <v>86.112479999999991</v>
      </c>
      <c r="M14" s="97">
        <v>3.5484806159084699E-5</v>
      </c>
      <c r="N14" s="97">
        <v>0.60016245945918623</v>
      </c>
      <c r="O14" s="97">
        <f>L14/'סכום נכסי הקרן'!$C$42</f>
        <v>3.3669702812723669E-3</v>
      </c>
      <c r="BH14" s="4"/>
    </row>
    <row r="15" spans="2:65">
      <c r="B15" s="89" t="s">
        <v>1349</v>
      </c>
      <c r="C15" s="86" t="s">
        <v>1350</v>
      </c>
      <c r="D15" s="99" t="s">
        <v>28</v>
      </c>
      <c r="E15" s="86"/>
      <c r="F15" s="99" t="s">
        <v>1274</v>
      </c>
      <c r="G15" s="86" t="s">
        <v>1351</v>
      </c>
      <c r="H15" s="86" t="s">
        <v>1348</v>
      </c>
      <c r="I15" s="99" t="s">
        <v>169</v>
      </c>
      <c r="J15" s="96">
        <v>54</v>
      </c>
      <c r="K15" s="98">
        <v>28345.72</v>
      </c>
      <c r="L15" s="96">
        <v>57.36947</v>
      </c>
      <c r="M15" s="97">
        <v>4.0908851080542837E-6</v>
      </c>
      <c r="N15" s="97">
        <v>0.39983754054081366</v>
      </c>
      <c r="O15" s="97">
        <f>L15/'סכום נכסי הקרן'!$C$42</f>
        <v>2.2431278316725595E-3</v>
      </c>
    </row>
    <row r="16" spans="2:65">
      <c r="B16" s="85"/>
      <c r="C16" s="86"/>
      <c r="D16" s="86"/>
      <c r="E16" s="86"/>
      <c r="F16" s="86"/>
      <c r="G16" s="86"/>
      <c r="H16" s="86"/>
      <c r="I16" s="86"/>
      <c r="J16" s="96"/>
      <c r="K16" s="98"/>
      <c r="L16" s="86"/>
      <c r="M16" s="86"/>
      <c r="N16" s="97"/>
      <c r="O16" s="86"/>
    </row>
    <row r="17" spans="2:15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</row>
    <row r="18" spans="2:15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</row>
    <row r="19" spans="2:15">
      <c r="B19" s="101" t="s">
        <v>254</v>
      </c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</row>
    <row r="20" spans="2:15">
      <c r="B20" s="101" t="s">
        <v>119</v>
      </c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</row>
    <row r="21" spans="2:15">
      <c r="B21" s="101" t="s">
        <v>237</v>
      </c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</row>
    <row r="22" spans="2:15">
      <c r="B22" s="101" t="s">
        <v>245</v>
      </c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</row>
    <row r="23" spans="2:15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</row>
    <row r="24" spans="2:15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</row>
    <row r="25" spans="2:15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</row>
    <row r="26" spans="2:15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</row>
    <row r="27" spans="2:15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</row>
    <row r="28" spans="2:15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</row>
    <row r="29" spans="2:15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</row>
    <row r="30" spans="2:15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</row>
    <row r="31" spans="2:15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</row>
    <row r="32" spans="2:15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</row>
    <row r="33" spans="2:59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</row>
    <row r="34" spans="2:59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</row>
    <row r="35" spans="2:59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</row>
    <row r="36" spans="2:59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</row>
    <row r="37" spans="2:59" ht="20.25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BG37" s="4"/>
    </row>
    <row r="38" spans="2:59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BG38" s="3"/>
    </row>
    <row r="39" spans="2:59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</row>
    <row r="40" spans="2:59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</row>
    <row r="41" spans="2:59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</row>
    <row r="42" spans="2:59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</row>
    <row r="43" spans="2:59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</row>
    <row r="44" spans="2:59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</row>
    <row r="45" spans="2:59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</row>
    <row r="46" spans="2:59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</row>
    <row r="47" spans="2:59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</row>
    <row r="48" spans="2:59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</row>
    <row r="49" spans="2:15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</row>
    <row r="50" spans="2:15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</row>
    <row r="51" spans="2:15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</row>
    <row r="52" spans="2:15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</row>
    <row r="53" spans="2:15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</row>
    <row r="54" spans="2:15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</row>
    <row r="55" spans="2:15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</row>
    <row r="56" spans="2:15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</row>
    <row r="57" spans="2:15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</row>
    <row r="58" spans="2:15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</row>
    <row r="59" spans="2:15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</row>
    <row r="60" spans="2:15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</row>
    <row r="61" spans="2:15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</row>
    <row r="62" spans="2:15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</row>
    <row r="63" spans="2:15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</row>
    <row r="64" spans="2:15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</row>
    <row r="65" spans="2:15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</row>
    <row r="66" spans="2:15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</row>
    <row r="67" spans="2:15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</row>
    <row r="68" spans="2:15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</row>
    <row r="69" spans="2:15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</row>
    <row r="70" spans="2:15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</row>
    <row r="71" spans="2:15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</row>
    <row r="72" spans="2:15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</row>
    <row r="73" spans="2:15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</row>
    <row r="74" spans="2:15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</row>
    <row r="75" spans="2:15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</row>
    <row r="76" spans="2:15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</row>
    <row r="77" spans="2:15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</row>
    <row r="78" spans="2:15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</row>
    <row r="79" spans="2:15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</row>
    <row r="80" spans="2:15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</row>
    <row r="81" spans="2:15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</row>
    <row r="82" spans="2:15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</row>
    <row r="83" spans="2:15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</row>
    <row r="84" spans="2:15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</row>
    <row r="85" spans="2:15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</row>
    <row r="86" spans="2:15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</row>
    <row r="87" spans="2:15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</row>
    <row r="88" spans="2:15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</row>
    <row r="89" spans="2:15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</row>
    <row r="90" spans="2:15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</row>
    <row r="91" spans="2:15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</row>
    <row r="92" spans="2:15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</row>
    <row r="93" spans="2:15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</row>
    <row r="94" spans="2:15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</row>
    <row r="95" spans="2:15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</row>
    <row r="96" spans="2:15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</row>
    <row r="97" spans="2:15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</row>
    <row r="98" spans="2:15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</row>
    <row r="99" spans="2:15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</row>
    <row r="100" spans="2:15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</row>
    <row r="101" spans="2:15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</row>
    <row r="102" spans="2:15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</row>
    <row r="103" spans="2:15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</row>
    <row r="104" spans="2:15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</row>
    <row r="105" spans="2:15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</row>
    <row r="106" spans="2:15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</row>
    <row r="107" spans="2:15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</row>
    <row r="108" spans="2:15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</row>
    <row r="109" spans="2:15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</row>
    <row r="110" spans="2:15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  <c r="M110" s="103"/>
      <c r="N110" s="103"/>
      <c r="O110" s="103"/>
    </row>
    <row r="111" spans="2:15">
      <c r="B111" s="103"/>
      <c r="C111" s="103"/>
      <c r="D111" s="103"/>
      <c r="E111" s="103"/>
      <c r="F111" s="103"/>
      <c r="G111" s="103"/>
      <c r="H111" s="103"/>
      <c r="I111" s="103"/>
      <c r="J111" s="103"/>
      <c r="K111" s="103"/>
      <c r="L111" s="103"/>
      <c r="M111" s="103"/>
      <c r="N111" s="103"/>
      <c r="O111" s="103"/>
    </row>
    <row r="112" spans="2:15">
      <c r="B112" s="103"/>
      <c r="C112" s="103"/>
      <c r="D112" s="103"/>
      <c r="E112" s="103"/>
      <c r="F112" s="103"/>
      <c r="G112" s="103"/>
      <c r="H112" s="103"/>
      <c r="I112" s="103"/>
      <c r="J112" s="103"/>
      <c r="K112" s="103"/>
      <c r="L112" s="103"/>
      <c r="M112" s="103"/>
      <c r="N112" s="103"/>
      <c r="O112" s="103"/>
    </row>
    <row r="113" spans="2:15">
      <c r="B113" s="103"/>
      <c r="C113" s="103"/>
      <c r="D113" s="103"/>
      <c r="E113" s="103"/>
      <c r="F113" s="103"/>
      <c r="G113" s="103"/>
      <c r="H113" s="103"/>
      <c r="I113" s="103"/>
      <c r="J113" s="103"/>
      <c r="K113" s="103"/>
      <c r="L113" s="103"/>
      <c r="M113" s="103"/>
      <c r="N113" s="103"/>
      <c r="O113" s="103"/>
    </row>
    <row r="114" spans="2:15">
      <c r="B114" s="103"/>
      <c r="C114" s="103"/>
      <c r="D114" s="103"/>
      <c r="E114" s="103"/>
      <c r="F114" s="103"/>
      <c r="G114" s="103"/>
      <c r="H114" s="103"/>
      <c r="I114" s="103"/>
      <c r="J114" s="103"/>
      <c r="K114" s="103"/>
      <c r="L114" s="103"/>
      <c r="M114" s="103"/>
      <c r="N114" s="103"/>
      <c r="O114" s="103"/>
    </row>
    <row r="115" spans="2:15">
      <c r="B115" s="103"/>
      <c r="C115" s="103"/>
      <c r="D115" s="103"/>
      <c r="E115" s="103"/>
      <c r="F115" s="103"/>
      <c r="G115" s="103"/>
      <c r="H115" s="103"/>
      <c r="I115" s="103"/>
      <c r="J115" s="103"/>
      <c r="K115" s="103"/>
      <c r="L115" s="103"/>
      <c r="M115" s="103"/>
      <c r="N115" s="103"/>
      <c r="O115" s="103"/>
    </row>
    <row r="116" spans="2:15">
      <c r="C116" s="1"/>
      <c r="D116" s="1"/>
      <c r="E116" s="1"/>
    </row>
    <row r="117" spans="2:15">
      <c r="C117" s="1"/>
      <c r="D117" s="1"/>
      <c r="E117" s="1"/>
    </row>
    <row r="118" spans="2:15">
      <c r="C118" s="1"/>
      <c r="D118" s="1"/>
      <c r="E118" s="1"/>
    </row>
    <row r="119" spans="2:15">
      <c r="C119" s="1"/>
      <c r="D119" s="1"/>
      <c r="E119" s="1"/>
    </row>
    <row r="120" spans="2:15">
      <c r="C120" s="1"/>
      <c r="D120" s="1"/>
      <c r="E120" s="1"/>
    </row>
    <row r="121" spans="2:15">
      <c r="C121" s="1"/>
      <c r="D121" s="1"/>
      <c r="E121" s="1"/>
    </row>
    <row r="122" spans="2:15">
      <c r="C122" s="1"/>
      <c r="D122" s="1"/>
      <c r="E122" s="1"/>
    </row>
    <row r="123" spans="2:15">
      <c r="C123" s="1"/>
      <c r="D123" s="1"/>
      <c r="E123" s="1"/>
    </row>
    <row r="124" spans="2:15">
      <c r="C124" s="1"/>
      <c r="D124" s="1"/>
      <c r="E124" s="1"/>
    </row>
    <row r="125" spans="2:15">
      <c r="C125" s="1"/>
      <c r="D125" s="1"/>
      <c r="E125" s="1"/>
    </row>
    <row r="126" spans="2:15">
      <c r="C126" s="1"/>
      <c r="D126" s="1"/>
      <c r="E126" s="1"/>
    </row>
    <row r="127" spans="2:15">
      <c r="C127" s="1"/>
      <c r="D127" s="1"/>
      <c r="E127" s="1"/>
    </row>
    <row r="128" spans="2:1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2:5">
      <c r="C321" s="1"/>
      <c r="D321" s="1"/>
      <c r="E321" s="1"/>
    </row>
    <row r="322" spans="2:5">
      <c r="C322" s="1"/>
      <c r="D322" s="1"/>
      <c r="E322" s="1"/>
    </row>
    <row r="323" spans="2:5">
      <c r="C323" s="1"/>
      <c r="D323" s="1"/>
      <c r="E323" s="1"/>
    </row>
    <row r="324" spans="2:5">
      <c r="C324" s="1"/>
      <c r="D324" s="1"/>
      <c r="E324" s="1"/>
    </row>
    <row r="325" spans="2:5">
      <c r="B325" s="45"/>
      <c r="C325" s="1"/>
      <c r="D325" s="1"/>
      <c r="E325" s="1"/>
    </row>
    <row r="326" spans="2:5">
      <c r="B326" s="45"/>
      <c r="C326" s="1"/>
      <c r="D326" s="1"/>
      <c r="E326" s="1"/>
    </row>
    <row r="327" spans="2:5">
      <c r="B327" s="3"/>
      <c r="C327" s="1"/>
      <c r="D327" s="1"/>
      <c r="E327" s="1"/>
    </row>
  </sheetData>
  <sheetProtection sheet="1" objects="1" scenarios="1"/>
  <mergeCells count="2">
    <mergeCell ref="B6:O6"/>
    <mergeCell ref="B7:O7"/>
  </mergeCells>
  <phoneticPr fontId="3" type="noConversion"/>
  <dataValidations count="1">
    <dataValidation allowBlank="1" showInputMessage="1" showErrorMessage="1" sqref="A1:A1048576 B39:B1048576 C5:C1048576 D1:AF1048576 AH1:XFD1048576 AG1:AG37 B1:B18 B20:B37 AG42:AG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summary xmlns="bfcfe556-96ce-4d01-8fd6-8e85e8b36402" xsi:nil="true"/>
    <product xmlns="bfcfe556-96ce-4d01-8fd6-8e85e8b36402">Yozma</product>
    <_x05ea__x05d0__x05e8__x05d9__x05da_ xmlns="556d651a-f128-4b84-9e10-e5d878421e87">2019-03-31T13:31:48+00:00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AC070A1-B1B4-443C-95AE-F1F3DD5ABB3F}"/>
</file>

<file path=customXml/itemProps2.xml><?xml version="1.0" encoding="utf-8"?>
<ds:datastoreItem xmlns:ds="http://schemas.openxmlformats.org/officeDocument/2006/customXml" ds:itemID="{D343379C-934C-47E9-99BB-CCC19D05E2BB}"/>
</file>

<file path=customXml/itemProps3.xml><?xml version="1.0" encoding="utf-8"?>
<ds:datastoreItem xmlns:ds="http://schemas.openxmlformats.org/officeDocument/2006/customXml" ds:itemID="{268ADB4A-6951-41BF-A7BD-36373F9A3BE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31</vt:i4>
      </vt:variant>
      <vt:variant>
        <vt:lpstr>טווחים בעלי שם</vt:lpstr>
      </vt:variant>
      <vt:variant>
        <vt:i4>30</vt:i4>
      </vt:variant>
    </vt:vector>
  </HeadingPairs>
  <TitlesOfParts>
    <vt:vector size="61" baseType="lpstr">
      <vt:lpstr>סכום נכסי הקרן</vt:lpstr>
      <vt:lpstr>Sheet1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'תעודות התחייבות ממשלתיות'!adi_1212</vt:lpstr>
      <vt:lpstr>'לא סחיר - אופציות'!print_adi</vt:lpstr>
      <vt:lpstr>Sheet1!Print_Area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סחיר- תעודות התחייבות ממשלתי'!Print_Area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ב- עמיתים או מבוטחים-תאריך עדכון 3.9.2017- החל מדיווח בגין רבעון רביעי 2017</dc:title>
  <dc:creator>גיא</dc:creator>
  <cp:lastModifiedBy>אולה קלוקוב</cp:lastModifiedBy>
  <cp:lastPrinted>2017-05-01T10:11:51Z</cp:lastPrinted>
  <dcterms:created xsi:type="dcterms:W3CDTF">2005-07-19T07:39:38Z</dcterms:created>
  <dcterms:modified xsi:type="dcterms:W3CDTF">2019-03-31T12:03:52Z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0x0101003AD5DD09B7E788449783873D031F677A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  <property fmtid="{D5CDD505-2E9C-101B-9397-08002B2CF9AE}" pid="20" name="kb4cc1381c4248d7a2dfa3f1be0c86c0">
    <vt:lpwstr/>
  </property>
  <property fmtid="{D5CDD505-2E9C-101B-9397-08002B2CF9AE}" pid="22" name="aa1c885e8039426686f6c49672b09953">
    <vt:lpwstr/>
  </property>
  <property fmtid="{D5CDD505-2E9C-101B-9397-08002B2CF9AE}" pid="23" name="e09eddfac2354f9ab04a226e27f86f1f">
    <vt:lpwstr/>
  </property>
  <property fmtid="{D5CDD505-2E9C-101B-9397-08002B2CF9AE}" pid="24" name="b76e59bb9f5947a781773f53cc6e9460">
    <vt:lpwstr/>
  </property>
  <property fmtid="{D5CDD505-2E9C-101B-9397-08002B2CF9AE}" pid="25" name="n612d9597dc7466f957352ce79be86f3">
    <vt:lpwstr/>
  </property>
  <property fmtid="{D5CDD505-2E9C-101B-9397-08002B2CF9AE}" pid="26" name="ia53b9f18d984e01914f4b79710425b7">
    <vt:lpwstr/>
  </property>
  <property fmtid="{D5CDD505-2E9C-101B-9397-08002B2CF9AE}" pid="27" name="xd_Signature">
    <vt:bool>false</vt:bool>
  </property>
  <property fmtid="{D5CDD505-2E9C-101B-9397-08002B2CF9AE}" pid="28" name="xd_ProgID">
    <vt:lpwstr/>
  </property>
  <property fmtid="{D5CDD505-2E9C-101B-9397-08002B2CF9AE}" pid="29" name="_SourceUrl">
    <vt:lpwstr/>
  </property>
  <property fmtid="{D5CDD505-2E9C-101B-9397-08002B2CF9AE}" pid="30" name="_SharedFileIndex">
    <vt:lpwstr/>
  </property>
  <property fmtid="{D5CDD505-2E9C-101B-9397-08002B2CF9AE}" pid="31" name="TemplateUrl">
    <vt:lpwstr/>
  </property>
</Properties>
</file>