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הלוואות!$B$6:$Q$61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1" i="84" l="1"/>
  <c r="C10" i="84" s="1"/>
  <c r="C43" i="88" s="1"/>
  <c r="O12" i="78" l="1"/>
  <c r="O11" i="78" s="1"/>
  <c r="O20" i="78"/>
  <c r="L12" i="78" l="1"/>
  <c r="I12" i="78"/>
  <c r="I11" i="78" s="1"/>
  <c r="I10" i="78" s="1"/>
  <c r="O29" i="78"/>
  <c r="O28" i="78"/>
  <c r="O10" i="78" s="1"/>
  <c r="J73" i="76"/>
  <c r="J72" i="76"/>
  <c r="J71" i="76"/>
  <c r="J70" i="76"/>
  <c r="J69" i="76"/>
  <c r="J68" i="76"/>
  <c r="J67" i="76"/>
  <c r="J66" i="76"/>
  <c r="J65" i="76"/>
  <c r="J64" i="76"/>
  <c r="J63" i="76"/>
  <c r="J62" i="76"/>
  <c r="J61" i="76"/>
  <c r="J60" i="76"/>
  <c r="J59" i="76"/>
  <c r="J58" i="76"/>
  <c r="J57" i="76"/>
  <c r="J56" i="76"/>
  <c r="J55" i="76"/>
  <c r="J54" i="76"/>
  <c r="J53" i="76"/>
  <c r="J52" i="76"/>
  <c r="J51" i="76"/>
  <c r="J50" i="76"/>
  <c r="J49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5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J18" i="73"/>
  <c r="J17" i="73"/>
  <c r="J16" i="73"/>
  <c r="J15" i="73"/>
  <c r="J14" i="73"/>
  <c r="J13" i="73"/>
  <c r="J12" i="73"/>
  <c r="J11" i="73"/>
  <c r="L15" i="72"/>
  <c r="L14" i="72"/>
  <c r="L13" i="72"/>
  <c r="L12" i="72"/>
  <c r="L11" i="72"/>
  <c r="R17" i="71"/>
  <c r="R16" i="71"/>
  <c r="R14" i="71"/>
  <c r="R13" i="71"/>
  <c r="R12" i="71"/>
  <c r="R11" i="71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J15" i="67"/>
  <c r="J14" i="67"/>
  <c r="J13" i="67"/>
  <c r="J12" i="67"/>
  <c r="J11" i="67"/>
  <c r="K15" i="65"/>
  <c r="K14" i="65"/>
  <c r="K13" i="65"/>
  <c r="K12" i="65"/>
  <c r="K11" i="65"/>
  <c r="N25" i="64"/>
  <c r="N24" i="64"/>
  <c r="N23" i="64"/>
  <c r="N22" i="64"/>
  <c r="N21" i="64"/>
  <c r="N20" i="64"/>
  <c r="N19" i="64"/>
  <c r="N18" i="64"/>
  <c r="N17" i="64"/>
  <c r="N16" i="64"/>
  <c r="N15" i="64"/>
  <c r="N14" i="64"/>
  <c r="N13" i="64"/>
  <c r="N12" i="64"/>
  <c r="N11" i="64"/>
  <c r="M89" i="63"/>
  <c r="M88" i="63"/>
  <c r="M87" i="63"/>
  <c r="M86" i="63"/>
  <c r="M85" i="63"/>
  <c r="M84" i="63"/>
  <c r="M83" i="63"/>
  <c r="M82" i="63"/>
  <c r="M81" i="63"/>
  <c r="M80" i="63"/>
  <c r="M79" i="63"/>
  <c r="M78" i="63"/>
  <c r="M77" i="63"/>
  <c r="M76" i="63"/>
  <c r="M75" i="63"/>
  <c r="M74" i="63"/>
  <c r="M73" i="63"/>
  <c r="M72" i="63"/>
  <c r="M71" i="63"/>
  <c r="M70" i="63"/>
  <c r="M69" i="63"/>
  <c r="M68" i="63"/>
  <c r="M67" i="63"/>
  <c r="M66" i="63"/>
  <c r="M65" i="63"/>
  <c r="M64" i="63"/>
  <c r="M63" i="63"/>
  <c r="M62" i="63"/>
  <c r="M61" i="63"/>
  <c r="M60" i="63"/>
  <c r="M59" i="63"/>
  <c r="M58" i="63"/>
  <c r="M57" i="63"/>
  <c r="M56" i="63"/>
  <c r="M55" i="63"/>
  <c r="M54" i="63"/>
  <c r="M53" i="63"/>
  <c r="M52" i="63"/>
  <c r="M51" i="63"/>
  <c r="M50" i="63"/>
  <c r="M49" i="63"/>
  <c r="M48" i="63"/>
  <c r="M47" i="63"/>
  <c r="M46" i="63"/>
  <c r="M45" i="63"/>
  <c r="M44" i="63"/>
  <c r="M43" i="63"/>
  <c r="M42" i="63"/>
  <c r="M41" i="63"/>
  <c r="M39" i="63"/>
  <c r="M38" i="63"/>
  <c r="M37" i="63"/>
  <c r="M36" i="63"/>
  <c r="M35" i="63"/>
  <c r="M34" i="63"/>
  <c r="M33" i="63"/>
  <c r="M32" i="63"/>
  <c r="M31" i="63"/>
  <c r="M30" i="63"/>
  <c r="M29" i="63"/>
  <c r="M28" i="63"/>
  <c r="M27" i="63"/>
  <c r="M26" i="63"/>
  <c r="M25" i="63"/>
  <c r="M24" i="63"/>
  <c r="M23" i="63"/>
  <c r="M21" i="63"/>
  <c r="M20" i="63"/>
  <c r="M19" i="63"/>
  <c r="M18" i="63"/>
  <c r="M17" i="63"/>
  <c r="M16" i="63"/>
  <c r="M15" i="63"/>
  <c r="M14" i="63"/>
  <c r="M13" i="63"/>
  <c r="M12" i="63"/>
  <c r="M11" i="63"/>
  <c r="L123" i="62"/>
  <c r="L146" i="62"/>
  <c r="N146" i="62" s="1"/>
  <c r="N211" i="62"/>
  <c r="N210" i="62"/>
  <c r="N209" i="62"/>
  <c r="N208" i="62"/>
  <c r="N207" i="62"/>
  <c r="N206" i="62"/>
  <c r="N205" i="62"/>
  <c r="N204" i="62"/>
  <c r="N203" i="62"/>
  <c r="N202" i="62"/>
  <c r="N201" i="62"/>
  <c r="N200" i="62"/>
  <c r="N199" i="62"/>
  <c r="N197" i="62"/>
  <c r="N196" i="62"/>
  <c r="N195" i="62"/>
  <c r="N194" i="62"/>
  <c r="N193" i="62"/>
  <c r="N192" i="62"/>
  <c r="N190" i="62"/>
  <c r="N189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9" i="62"/>
  <c r="N148" i="62"/>
  <c r="N147" i="62"/>
  <c r="N144" i="62"/>
  <c r="N143" i="62"/>
  <c r="N142" i="62"/>
  <c r="N141" i="62"/>
  <c r="N140" i="62"/>
  <c r="N139" i="62"/>
  <c r="N198" i="62"/>
  <c r="N138" i="62"/>
  <c r="N137" i="62"/>
  <c r="N191" i="62"/>
  <c r="N136" i="62"/>
  <c r="N188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3" i="62"/>
  <c r="N122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S214" i="61"/>
  <c r="O214" i="61"/>
  <c r="O186" i="61"/>
  <c r="S186" i="61"/>
  <c r="S126" i="61"/>
  <c r="S125" i="61"/>
  <c r="S124" i="61"/>
  <c r="O126" i="61"/>
  <c r="O125" i="61"/>
  <c r="O124" i="61"/>
  <c r="O116" i="61"/>
  <c r="O115" i="61"/>
  <c r="S116" i="61"/>
  <c r="S115" i="61"/>
  <c r="S108" i="61"/>
  <c r="S107" i="61"/>
  <c r="O108" i="61"/>
  <c r="O107" i="61"/>
  <c r="O71" i="61"/>
  <c r="O70" i="61"/>
  <c r="O69" i="61"/>
  <c r="S71" i="61"/>
  <c r="S70" i="61"/>
  <c r="S69" i="61"/>
  <c r="T252" i="61"/>
  <c r="T251" i="61"/>
  <c r="T250" i="61"/>
  <c r="T249" i="61"/>
  <c r="T248" i="61"/>
  <c r="T246" i="61"/>
  <c r="T245" i="61"/>
  <c r="T244" i="61"/>
  <c r="T243" i="61"/>
  <c r="T242" i="61"/>
  <c r="T241" i="61"/>
  <c r="T240" i="61"/>
  <c r="T239" i="61"/>
  <c r="T238" i="61"/>
  <c r="T237" i="61"/>
  <c r="T236" i="61"/>
  <c r="T235" i="61"/>
  <c r="T234" i="61"/>
  <c r="T233" i="61"/>
  <c r="T232" i="61"/>
  <c r="T231" i="61"/>
  <c r="T230" i="61"/>
  <c r="T229" i="61"/>
  <c r="T228" i="61"/>
  <c r="T227" i="61"/>
  <c r="T226" i="61"/>
  <c r="T225" i="61"/>
  <c r="T224" i="61"/>
  <c r="T223" i="61"/>
  <c r="T222" i="61"/>
  <c r="T221" i="61"/>
  <c r="T220" i="61"/>
  <c r="T219" i="61"/>
  <c r="T218" i="61"/>
  <c r="T217" i="61"/>
  <c r="T216" i="61"/>
  <c r="T215" i="61"/>
  <c r="T214" i="61"/>
  <c r="T213" i="61"/>
  <c r="T212" i="61"/>
  <c r="T211" i="61"/>
  <c r="T210" i="61"/>
  <c r="T209" i="61"/>
  <c r="T208" i="61"/>
  <c r="T207" i="61"/>
  <c r="T206" i="61"/>
  <c r="T205" i="61"/>
  <c r="T204" i="61"/>
  <c r="T203" i="61"/>
  <c r="T202" i="61"/>
  <c r="T201" i="61"/>
  <c r="T200" i="61"/>
  <c r="T199" i="61"/>
  <c r="T198" i="61"/>
  <c r="T197" i="61"/>
  <c r="T196" i="61"/>
  <c r="T195" i="61"/>
  <c r="T194" i="61"/>
  <c r="T193" i="61"/>
  <c r="T192" i="61"/>
  <c r="T191" i="61"/>
  <c r="T190" i="61"/>
  <c r="T189" i="61"/>
  <c r="T188" i="61"/>
  <c r="T187" i="61"/>
  <c r="T186" i="61"/>
  <c r="T185" i="61"/>
  <c r="T184" i="61"/>
  <c r="T183" i="61"/>
  <c r="T182" i="61"/>
  <c r="T181" i="61"/>
  <c r="T180" i="61"/>
  <c r="T179" i="61"/>
  <c r="T178" i="61"/>
  <c r="T177" i="61"/>
  <c r="T176" i="61"/>
  <c r="T175" i="61"/>
  <c r="T174" i="61"/>
  <c r="T173" i="61"/>
  <c r="T172" i="61"/>
  <c r="T171" i="61"/>
  <c r="T170" i="61"/>
  <c r="T169" i="61"/>
  <c r="T168" i="61"/>
  <c r="T167" i="61"/>
  <c r="T166" i="61"/>
  <c r="T165" i="61"/>
  <c r="T164" i="61"/>
  <c r="T163" i="61"/>
  <c r="T161" i="61"/>
  <c r="T160" i="61"/>
  <c r="T159" i="61"/>
  <c r="T158" i="61"/>
  <c r="T157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5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Q46" i="59"/>
  <c r="Q45" i="59"/>
  <c r="Q44" i="59"/>
  <c r="Q43" i="59"/>
  <c r="Q42" i="59"/>
  <c r="Q41" i="59"/>
  <c r="Q40" i="59"/>
  <c r="Q39" i="59"/>
  <c r="Q38" i="59"/>
  <c r="Q37" i="59"/>
  <c r="Q36" i="59"/>
  <c r="Q35" i="59"/>
  <c r="Q34" i="59"/>
  <c r="Q33" i="59"/>
  <c r="Q32" i="59"/>
  <c r="Q31" i="59"/>
  <c r="Q30" i="59"/>
  <c r="Q29" i="59"/>
  <c r="Q28" i="59"/>
  <c r="Q26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J14" i="58" l="1"/>
  <c r="J12" i="58" s="1"/>
  <c r="J18" i="58"/>
  <c r="J33" i="58"/>
  <c r="J32" i="58" s="1"/>
  <c r="J11" i="58" l="1"/>
  <c r="P28" i="78"/>
  <c r="P11" i="78"/>
  <c r="P12" i="78"/>
  <c r="P17" i="78"/>
  <c r="P13" i="78"/>
  <c r="P30" i="78"/>
  <c r="P24" i="78"/>
  <c r="P23" i="78"/>
  <c r="P15" i="78"/>
  <c r="P25" i="78"/>
  <c r="P22" i="78"/>
  <c r="P18" i="78"/>
  <c r="P14" i="78"/>
  <c r="P26" i="78"/>
  <c r="P21" i="78"/>
  <c r="P16" i="78"/>
  <c r="P20" i="78"/>
  <c r="P29" i="78"/>
  <c r="P10" i="78"/>
  <c r="J10" i="58"/>
  <c r="K18" i="58" s="1"/>
  <c r="K16" i="58" l="1"/>
  <c r="K35" i="58"/>
  <c r="K32" i="58"/>
  <c r="K25" i="58"/>
  <c r="K20" i="58"/>
  <c r="K13" i="58"/>
  <c r="K29" i="58"/>
  <c r="K24" i="58"/>
  <c r="K19" i="58"/>
  <c r="K34" i="58"/>
  <c r="K28" i="58"/>
  <c r="K23" i="58"/>
  <c r="K15" i="58"/>
  <c r="K10" i="58"/>
  <c r="K33" i="58"/>
  <c r="K27" i="58"/>
  <c r="K21" i="58"/>
  <c r="K14" i="58"/>
  <c r="K30" i="58"/>
  <c r="K12" i="58"/>
  <c r="K26" i="58"/>
  <c r="K22" i="58"/>
  <c r="K11" i="58"/>
  <c r="C37" i="88" l="1"/>
  <c r="C33" i="88"/>
  <c r="C31" i="88"/>
  <c r="C28" i="88"/>
  <c r="C27" i="88"/>
  <c r="C26" i="88"/>
  <c r="C24" i="88"/>
  <c r="C21" i="88"/>
  <c r="C19" i="88"/>
  <c r="C18" i="88"/>
  <c r="C17" i="88"/>
  <c r="C16" i="88"/>
  <c r="C15" i="88"/>
  <c r="C13" i="88"/>
  <c r="C11" i="88"/>
  <c r="C12" i="88" l="1"/>
  <c r="C23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10" i="88" l="1"/>
  <c r="C42" i="88" l="1"/>
  <c r="Q18" i="78" l="1"/>
  <c r="Q16" i="78"/>
  <c r="Q14" i="78"/>
  <c r="Q17" i="78"/>
  <c r="Q15" i="78"/>
  <c r="Q13" i="78"/>
  <c r="Q12" i="78"/>
  <c r="Q29" i="78"/>
  <c r="Q23" i="78"/>
  <c r="Q25" i="78"/>
  <c r="Q22" i="78"/>
  <c r="Q24" i="78"/>
  <c r="Q20" i="78"/>
  <c r="Q26" i="78"/>
  <c r="Q21" i="78"/>
  <c r="Q11" i="78"/>
  <c r="Q30" i="78"/>
  <c r="Q10" i="78"/>
  <c r="Q28" i="78"/>
  <c r="K73" i="76"/>
  <c r="K69" i="76"/>
  <c r="K65" i="76"/>
  <c r="K61" i="76"/>
  <c r="K57" i="76"/>
  <c r="K53" i="76"/>
  <c r="K49" i="76"/>
  <c r="K45" i="76"/>
  <c r="K41" i="76"/>
  <c r="K37" i="76"/>
  <c r="K32" i="76"/>
  <c r="K28" i="76"/>
  <c r="K24" i="76"/>
  <c r="K20" i="76"/>
  <c r="K16" i="76"/>
  <c r="K12" i="76"/>
  <c r="K16" i="73"/>
  <c r="K12" i="73"/>
  <c r="M14" i="72"/>
  <c r="S16" i="71"/>
  <c r="S11" i="71"/>
  <c r="P25" i="69"/>
  <c r="P21" i="69"/>
  <c r="P17" i="69"/>
  <c r="P13" i="69"/>
  <c r="K15" i="67"/>
  <c r="K11" i="67"/>
  <c r="L13" i="65"/>
  <c r="O23" i="64"/>
  <c r="O19" i="64"/>
  <c r="O15" i="64"/>
  <c r="O11" i="64"/>
  <c r="N87" i="63"/>
  <c r="N83" i="63"/>
  <c r="N79" i="63"/>
  <c r="N75" i="63"/>
  <c r="N71" i="63"/>
  <c r="N67" i="63"/>
  <c r="N63" i="63"/>
  <c r="N59" i="63"/>
  <c r="N55" i="63"/>
  <c r="N51" i="63"/>
  <c r="N47" i="63"/>
  <c r="N43" i="63"/>
  <c r="N38" i="63"/>
  <c r="N34" i="63"/>
  <c r="N30" i="63"/>
  <c r="N26" i="63"/>
  <c r="N21" i="63"/>
  <c r="N17" i="63"/>
  <c r="N13" i="63"/>
  <c r="K71" i="76"/>
  <c r="K63" i="76"/>
  <c r="K59" i="76"/>
  <c r="K51" i="76"/>
  <c r="K43" i="76"/>
  <c r="K34" i="76"/>
  <c r="K26" i="76"/>
  <c r="K18" i="76"/>
  <c r="K18" i="73"/>
  <c r="K14" i="73"/>
  <c r="S13" i="71"/>
  <c r="P23" i="69"/>
  <c r="P15" i="69"/>
  <c r="K13" i="67"/>
  <c r="L11" i="65"/>
  <c r="O21" i="64"/>
  <c r="O13" i="64"/>
  <c r="N85" i="63"/>
  <c r="N81" i="63"/>
  <c r="N73" i="63"/>
  <c r="N65" i="63"/>
  <c r="N61" i="63"/>
  <c r="N53" i="63"/>
  <c r="N49" i="63"/>
  <c r="N41" i="63"/>
  <c r="N32" i="63"/>
  <c r="N28" i="63"/>
  <c r="N15" i="63"/>
  <c r="K66" i="76"/>
  <c r="K62" i="76"/>
  <c r="K54" i="76"/>
  <c r="K46" i="76"/>
  <c r="K38" i="76"/>
  <c r="K29" i="76"/>
  <c r="K72" i="76"/>
  <c r="K68" i="76"/>
  <c r="K64" i="76"/>
  <c r="K60" i="76"/>
  <c r="K56" i="76"/>
  <c r="K52" i="76"/>
  <c r="K48" i="76"/>
  <c r="K44" i="76"/>
  <c r="K40" i="76"/>
  <c r="K35" i="76"/>
  <c r="K31" i="76"/>
  <c r="K27" i="76"/>
  <c r="K23" i="76"/>
  <c r="K19" i="76"/>
  <c r="K15" i="76"/>
  <c r="K11" i="76"/>
  <c r="K15" i="73"/>
  <c r="K11" i="73"/>
  <c r="M13" i="72"/>
  <c r="S14" i="71"/>
  <c r="P24" i="69"/>
  <c r="P20" i="69"/>
  <c r="P16" i="69"/>
  <c r="P12" i="69"/>
  <c r="K14" i="67"/>
  <c r="L12" i="65"/>
  <c r="O22" i="64"/>
  <c r="O18" i="64"/>
  <c r="O14" i="64"/>
  <c r="N86" i="63"/>
  <c r="N82" i="63"/>
  <c r="N78" i="63"/>
  <c r="N74" i="63"/>
  <c r="N70" i="63"/>
  <c r="N66" i="63"/>
  <c r="N62" i="63"/>
  <c r="N58" i="63"/>
  <c r="N54" i="63"/>
  <c r="N50" i="63"/>
  <c r="N46" i="63"/>
  <c r="N42" i="63"/>
  <c r="N37" i="63"/>
  <c r="N33" i="63"/>
  <c r="N29" i="63"/>
  <c r="N25" i="63"/>
  <c r="N20" i="63"/>
  <c r="N16" i="63"/>
  <c r="N12" i="63"/>
  <c r="K67" i="76"/>
  <c r="K55" i="76"/>
  <c r="K47" i="76"/>
  <c r="K39" i="76"/>
  <c r="K30" i="76"/>
  <c r="K22" i="76"/>
  <c r="K14" i="76"/>
  <c r="M12" i="72"/>
  <c r="P19" i="69"/>
  <c r="P11" i="69"/>
  <c r="L15" i="65"/>
  <c r="O25" i="64"/>
  <c r="O17" i="64"/>
  <c r="N89" i="63"/>
  <c r="N77" i="63"/>
  <c r="N69" i="63"/>
  <c r="N57" i="63"/>
  <c r="N45" i="63"/>
  <c r="N36" i="63"/>
  <c r="N24" i="63"/>
  <c r="N19" i="63"/>
  <c r="N11" i="63"/>
  <c r="K70" i="76"/>
  <c r="K58" i="76"/>
  <c r="K50" i="76"/>
  <c r="K42" i="76"/>
  <c r="K33" i="76"/>
  <c r="K25" i="76"/>
  <c r="K21" i="76"/>
  <c r="K13" i="73"/>
  <c r="S12" i="71"/>
  <c r="P22" i="69"/>
  <c r="K12" i="67"/>
  <c r="O16" i="64"/>
  <c r="N84" i="63"/>
  <c r="N68" i="63"/>
  <c r="N52" i="63"/>
  <c r="N35" i="63"/>
  <c r="N18" i="63"/>
  <c r="K17" i="76"/>
  <c r="P18" i="69"/>
  <c r="O12" i="64"/>
  <c r="N80" i="63"/>
  <c r="N64" i="63"/>
  <c r="N48" i="63"/>
  <c r="N31" i="63"/>
  <c r="N14" i="63"/>
  <c r="K13" i="76"/>
  <c r="M15" i="72"/>
  <c r="P14" i="69"/>
  <c r="L14" i="65"/>
  <c r="O24" i="64"/>
  <c r="N76" i="63"/>
  <c r="N60" i="63"/>
  <c r="N44" i="63"/>
  <c r="N27" i="63"/>
  <c r="K17" i="73"/>
  <c r="M11" i="72"/>
  <c r="S17" i="71"/>
  <c r="O20" i="64"/>
  <c r="N88" i="63"/>
  <c r="N72" i="63"/>
  <c r="N56" i="63"/>
  <c r="N39" i="63"/>
  <c r="N23" i="63"/>
  <c r="O211" i="62"/>
  <c r="O207" i="62"/>
  <c r="O203" i="62"/>
  <c r="O199" i="62"/>
  <c r="O194" i="62"/>
  <c r="O189" i="62"/>
  <c r="O184" i="62"/>
  <c r="O180" i="62"/>
  <c r="O176" i="62"/>
  <c r="O172" i="62"/>
  <c r="O168" i="62"/>
  <c r="O164" i="62"/>
  <c r="O160" i="62"/>
  <c r="O156" i="62"/>
  <c r="O152" i="62"/>
  <c r="O148" i="62"/>
  <c r="O143" i="62"/>
  <c r="O139" i="62"/>
  <c r="O191" i="62"/>
  <c r="O134" i="62"/>
  <c r="O130" i="62"/>
  <c r="O126" i="62"/>
  <c r="O122" i="62"/>
  <c r="O117" i="62"/>
  <c r="O113" i="62"/>
  <c r="O109" i="62"/>
  <c r="O105" i="62"/>
  <c r="O101" i="62"/>
  <c r="O97" i="62"/>
  <c r="O93" i="62"/>
  <c r="O89" i="62"/>
  <c r="O85" i="62"/>
  <c r="O80" i="62"/>
  <c r="O76" i="62"/>
  <c r="O72" i="62"/>
  <c r="O68" i="62"/>
  <c r="O64" i="62"/>
  <c r="O60" i="62"/>
  <c r="O56" i="62"/>
  <c r="O52" i="62"/>
  <c r="O48" i="62"/>
  <c r="O44" i="62"/>
  <c r="O39" i="62"/>
  <c r="O35" i="62"/>
  <c r="O31" i="62"/>
  <c r="O27" i="62"/>
  <c r="O23" i="62"/>
  <c r="O19" i="62"/>
  <c r="O15" i="62"/>
  <c r="O11" i="62"/>
  <c r="U249" i="61"/>
  <c r="U244" i="61"/>
  <c r="U240" i="61"/>
  <c r="U236" i="61"/>
  <c r="U232" i="61"/>
  <c r="U228" i="61"/>
  <c r="U224" i="61"/>
  <c r="U220" i="61"/>
  <c r="U216" i="61"/>
  <c r="U212" i="61"/>
  <c r="U208" i="61"/>
  <c r="U204" i="61"/>
  <c r="U200" i="61"/>
  <c r="U196" i="61"/>
  <c r="U192" i="61"/>
  <c r="U188" i="61"/>
  <c r="U184" i="61"/>
  <c r="U180" i="61"/>
  <c r="U176" i="61"/>
  <c r="U172" i="61"/>
  <c r="U168" i="61"/>
  <c r="U164" i="61"/>
  <c r="U159" i="61"/>
  <c r="U155" i="61"/>
  <c r="U151" i="61"/>
  <c r="U147" i="61"/>
  <c r="U143" i="61"/>
  <c r="U139" i="61"/>
  <c r="U135" i="61"/>
  <c r="U131" i="61"/>
  <c r="U127" i="61"/>
  <c r="U123" i="61"/>
  <c r="U119" i="61"/>
  <c r="U115" i="61"/>
  <c r="U111" i="61"/>
  <c r="O210" i="62"/>
  <c r="O206" i="62"/>
  <c r="O202" i="62"/>
  <c r="O197" i="62"/>
  <c r="O193" i="62"/>
  <c r="O187" i="62"/>
  <c r="O183" i="62"/>
  <c r="O179" i="62"/>
  <c r="O175" i="62"/>
  <c r="O171" i="62"/>
  <c r="O167" i="62"/>
  <c r="O163" i="62"/>
  <c r="O159" i="62"/>
  <c r="O155" i="62"/>
  <c r="O151" i="62"/>
  <c r="O147" i="62"/>
  <c r="O142" i="62"/>
  <c r="O198" i="62"/>
  <c r="O136" i="62"/>
  <c r="O133" i="62"/>
  <c r="O129" i="62"/>
  <c r="O125" i="62"/>
  <c r="O120" i="62"/>
  <c r="O116" i="62"/>
  <c r="O112" i="62"/>
  <c r="O108" i="62"/>
  <c r="O104" i="62"/>
  <c r="O100" i="62"/>
  <c r="O96" i="62"/>
  <c r="O92" i="62"/>
  <c r="O88" i="62"/>
  <c r="O84" i="62"/>
  <c r="O79" i="62"/>
  <c r="O75" i="62"/>
  <c r="O71" i="62"/>
  <c r="O67" i="62"/>
  <c r="O63" i="62"/>
  <c r="O59" i="62"/>
  <c r="O55" i="62"/>
  <c r="O51" i="62"/>
  <c r="O47" i="62"/>
  <c r="O43" i="62"/>
  <c r="O38" i="62"/>
  <c r="O34" i="62"/>
  <c r="O30" i="62"/>
  <c r="O26" i="62"/>
  <c r="O22" i="62"/>
  <c r="O18" i="62"/>
  <c r="O14" i="62"/>
  <c r="U252" i="61"/>
  <c r="U248" i="61"/>
  <c r="U243" i="61"/>
  <c r="U239" i="61"/>
  <c r="U235" i="61"/>
  <c r="U231" i="61"/>
  <c r="U227" i="61"/>
  <c r="U223" i="61"/>
  <c r="U219" i="61"/>
  <c r="U215" i="61"/>
  <c r="U211" i="61"/>
  <c r="U207" i="61"/>
  <c r="U203" i="61"/>
  <c r="U199" i="61"/>
  <c r="U195" i="61"/>
  <c r="U191" i="61"/>
  <c r="U187" i="61"/>
  <c r="U183" i="61"/>
  <c r="U179" i="61"/>
  <c r="U175" i="61"/>
  <c r="U171" i="61"/>
  <c r="U167" i="61"/>
  <c r="U163" i="61"/>
  <c r="U158" i="61"/>
  <c r="U154" i="61"/>
  <c r="U150" i="61"/>
  <c r="U146" i="61"/>
  <c r="U142" i="61"/>
  <c r="U138" i="61"/>
  <c r="U134" i="61"/>
  <c r="U130" i="61"/>
  <c r="U126" i="61"/>
  <c r="U122" i="61"/>
  <c r="U118" i="61"/>
  <c r="U114" i="61"/>
  <c r="O209" i="62"/>
  <c r="O201" i="62"/>
  <c r="O192" i="62"/>
  <c r="O182" i="62"/>
  <c r="O174" i="62"/>
  <c r="O166" i="62"/>
  <c r="O158" i="62"/>
  <c r="O150" i="62"/>
  <c r="O141" i="62"/>
  <c r="O188" i="62"/>
  <c r="O128" i="62"/>
  <c r="O119" i="62"/>
  <c r="O111" i="62"/>
  <c r="O103" i="62"/>
  <c r="O95" i="62"/>
  <c r="O87" i="62"/>
  <c r="O78" i="62"/>
  <c r="O70" i="62"/>
  <c r="O62" i="62"/>
  <c r="O54" i="62"/>
  <c r="O46" i="62"/>
  <c r="O37" i="62"/>
  <c r="O29" i="62"/>
  <c r="O21" i="62"/>
  <c r="O13" i="62"/>
  <c r="U246" i="61"/>
  <c r="U238" i="61"/>
  <c r="U230" i="61"/>
  <c r="U222" i="61"/>
  <c r="U214" i="61"/>
  <c r="U206" i="61"/>
  <c r="U198" i="61"/>
  <c r="U190" i="61"/>
  <c r="U182" i="61"/>
  <c r="U174" i="61"/>
  <c r="U166" i="61"/>
  <c r="U157" i="61"/>
  <c r="U149" i="61"/>
  <c r="U141" i="61"/>
  <c r="U133" i="61"/>
  <c r="U125" i="61"/>
  <c r="U117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R45" i="59"/>
  <c r="R41" i="59"/>
  <c r="R37" i="59"/>
  <c r="R33" i="59"/>
  <c r="R29" i="59"/>
  <c r="R24" i="59"/>
  <c r="R20" i="59"/>
  <c r="R16" i="59"/>
  <c r="R12" i="59"/>
  <c r="O185" i="62"/>
  <c r="O161" i="62"/>
  <c r="O131" i="62"/>
  <c r="O106" i="62"/>
  <c r="O65" i="62"/>
  <c r="O208" i="62"/>
  <c r="O200" i="62"/>
  <c r="O190" i="62"/>
  <c r="O181" i="62"/>
  <c r="O173" i="62"/>
  <c r="O165" i="62"/>
  <c r="O157" i="62"/>
  <c r="O149" i="62"/>
  <c r="O140" i="62"/>
  <c r="O135" i="62"/>
  <c r="O127" i="62"/>
  <c r="O118" i="62"/>
  <c r="O110" i="62"/>
  <c r="O102" i="62"/>
  <c r="O94" i="62"/>
  <c r="O86" i="62"/>
  <c r="O77" i="62"/>
  <c r="O69" i="62"/>
  <c r="O61" i="62"/>
  <c r="O53" i="62"/>
  <c r="O45" i="62"/>
  <c r="O36" i="62"/>
  <c r="O28" i="62"/>
  <c r="O20" i="62"/>
  <c r="O12" i="62"/>
  <c r="U245" i="61"/>
  <c r="U237" i="61"/>
  <c r="U229" i="61"/>
  <c r="U221" i="61"/>
  <c r="U213" i="61"/>
  <c r="U205" i="61"/>
  <c r="U197" i="61"/>
  <c r="U189" i="61"/>
  <c r="U181" i="61"/>
  <c r="U173" i="61"/>
  <c r="U165" i="61"/>
  <c r="U156" i="61"/>
  <c r="U148" i="61"/>
  <c r="U140" i="61"/>
  <c r="U132" i="61"/>
  <c r="U124" i="61"/>
  <c r="U116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R44" i="59"/>
  <c r="R40" i="59"/>
  <c r="R36" i="59"/>
  <c r="R32" i="59"/>
  <c r="R28" i="59"/>
  <c r="R23" i="59"/>
  <c r="R19" i="59"/>
  <c r="R15" i="59"/>
  <c r="R11" i="59"/>
  <c r="O195" i="62"/>
  <c r="O144" i="62"/>
  <c r="O114" i="62"/>
  <c r="O90" i="62"/>
  <c r="O73" i="62"/>
  <c r="O49" i="62"/>
  <c r="O205" i="62"/>
  <c r="O196" i="62"/>
  <c r="O186" i="62"/>
  <c r="O178" i="62"/>
  <c r="O170" i="62"/>
  <c r="O162" i="62"/>
  <c r="O154" i="62"/>
  <c r="O146" i="62"/>
  <c r="O138" i="62"/>
  <c r="O132" i="62"/>
  <c r="O124" i="62"/>
  <c r="O115" i="62"/>
  <c r="O107" i="62"/>
  <c r="O99" i="62"/>
  <c r="O91" i="62"/>
  <c r="O83" i="62"/>
  <c r="O74" i="62"/>
  <c r="O66" i="62"/>
  <c r="O58" i="62"/>
  <c r="O50" i="62"/>
  <c r="O42" i="62"/>
  <c r="O33" i="62"/>
  <c r="O25" i="62"/>
  <c r="O17" i="62"/>
  <c r="U251" i="61"/>
  <c r="U242" i="61"/>
  <c r="U234" i="61"/>
  <c r="U226" i="61"/>
  <c r="U218" i="61"/>
  <c r="U210" i="61"/>
  <c r="U202" i="61"/>
  <c r="U194" i="61"/>
  <c r="U186" i="61"/>
  <c r="U178" i="61"/>
  <c r="U170" i="61"/>
  <c r="U161" i="61"/>
  <c r="U153" i="61"/>
  <c r="U145" i="61"/>
  <c r="U137" i="61"/>
  <c r="U129" i="61"/>
  <c r="U121" i="61"/>
  <c r="U113" i="61"/>
  <c r="U108" i="61"/>
  <c r="U104" i="61"/>
  <c r="U100" i="61"/>
  <c r="U96" i="61"/>
  <c r="U92" i="61"/>
  <c r="U88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R43" i="59"/>
  <c r="R39" i="59"/>
  <c r="R35" i="59"/>
  <c r="R31" i="59"/>
  <c r="R26" i="59"/>
  <c r="R22" i="59"/>
  <c r="R18" i="59"/>
  <c r="R14" i="59"/>
  <c r="O204" i="62"/>
  <c r="O177" i="62"/>
  <c r="O169" i="62"/>
  <c r="O153" i="62"/>
  <c r="O137" i="62"/>
  <c r="O123" i="62"/>
  <c r="O98" i="62"/>
  <c r="O81" i="62"/>
  <c r="O57" i="62"/>
  <c r="O40" i="62"/>
  <c r="O32" i="62"/>
  <c r="U241" i="61"/>
  <c r="U209" i="61"/>
  <c r="U177" i="61"/>
  <c r="U144" i="61"/>
  <c r="U112" i="61"/>
  <c r="U95" i="61"/>
  <c r="U79" i="61"/>
  <c r="U63" i="61"/>
  <c r="U47" i="61"/>
  <c r="U31" i="61"/>
  <c r="U15" i="61"/>
  <c r="R34" i="59"/>
  <c r="R17" i="59"/>
  <c r="U27" i="61"/>
  <c r="R46" i="59"/>
  <c r="R30" i="59"/>
  <c r="U217" i="61"/>
  <c r="U120" i="61"/>
  <c r="U67" i="61"/>
  <c r="R21" i="59"/>
  <c r="O24" i="62"/>
  <c r="U233" i="61"/>
  <c r="U201" i="61"/>
  <c r="U169" i="61"/>
  <c r="U136" i="61"/>
  <c r="U107" i="61"/>
  <c r="U91" i="61"/>
  <c r="U75" i="61"/>
  <c r="U59" i="61"/>
  <c r="U43" i="61"/>
  <c r="U11" i="61"/>
  <c r="R13" i="59"/>
  <c r="U185" i="61"/>
  <c r="U99" i="61"/>
  <c r="U51" i="61"/>
  <c r="U19" i="61"/>
  <c r="O16" i="62"/>
  <c r="U225" i="61"/>
  <c r="U193" i="61"/>
  <c r="U160" i="61"/>
  <c r="U128" i="61"/>
  <c r="U103" i="61"/>
  <c r="U87" i="61"/>
  <c r="U71" i="61"/>
  <c r="U55" i="61"/>
  <c r="U39" i="61"/>
  <c r="U23" i="61"/>
  <c r="R42" i="59"/>
  <c r="R25" i="59"/>
  <c r="U250" i="61"/>
  <c r="U152" i="61"/>
  <c r="U83" i="61"/>
  <c r="U35" i="61"/>
  <c r="R38" i="59"/>
  <c r="D38" i="88"/>
  <c r="L32" i="58"/>
  <c r="L27" i="58"/>
  <c r="L35" i="58"/>
  <c r="L34" i="58"/>
  <c r="L29" i="58"/>
  <c r="L25" i="58"/>
  <c r="L21" i="58"/>
  <c r="L15" i="58"/>
  <c r="L11" i="58"/>
  <c r="L33" i="58"/>
  <c r="L28" i="58"/>
  <c r="L24" i="58"/>
  <c r="L20" i="58"/>
  <c r="L14" i="58"/>
  <c r="L10" i="58"/>
  <c r="L23" i="58"/>
  <c r="L19" i="58"/>
  <c r="L13" i="58"/>
  <c r="L30" i="58"/>
  <c r="L26" i="58"/>
  <c r="L22" i="58"/>
  <c r="L16" i="58"/>
  <c r="L12" i="58"/>
  <c r="L18" i="58"/>
  <c r="D15" i="88"/>
  <c r="D16" i="88"/>
  <c r="D24" i="88"/>
  <c r="D18" i="88"/>
  <c r="D42" i="88"/>
  <c r="D33" i="88"/>
  <c r="D31" i="88"/>
  <c r="D37" i="88"/>
  <c r="D12" i="88"/>
  <c r="D27" i="88"/>
  <c r="D21" i="88"/>
  <c r="D17" i="88"/>
  <c r="D26" i="88"/>
  <c r="D19" i="88"/>
  <c r="D28" i="88"/>
  <c r="D13" i="88"/>
  <c r="D11" i="88"/>
  <c r="D23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4">
    <s v="Migdal Hashkaot Neches Boded"/>
    <s v="{[Time].[Hie Time].[Yom].&amp;[20190331]}"/>
    <s v="{[Medida].[Medida].&amp;[2]}"/>
    <s v="{[Keren].[Keren].[All]}"/>
    <s v="{[Cheshbon KM].[Hie Peilut].[Peilut 7].&amp;[Kod_Peilut_L7_1040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7">
    <mdx n="0" f="s">
      <ms ns="1" c="0"/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3" si="23">
        <n x="1" s="1"/>
        <n x="21"/>
        <n x="22"/>
      </t>
    </mdx>
    <mdx n="0" f="v">
      <t c="3" si="23">
        <n x="1" s="1"/>
        <n x="24"/>
        <n x="22"/>
      </t>
    </mdx>
    <mdx n="0" f="v">
      <t c="3" si="23">
        <n x="1" s="1"/>
        <n x="25"/>
        <n x="22"/>
      </t>
    </mdx>
    <mdx n="0" f="v">
      <t c="3" si="23">
        <n x="1" s="1"/>
        <n x="26"/>
        <n x="22"/>
      </t>
    </mdx>
    <mdx n="0" f="v">
      <t c="3" si="23">
        <n x="1" s="1"/>
        <n x="27"/>
        <n x="22"/>
      </t>
    </mdx>
    <mdx n="0" f="v">
      <t c="3" si="23">
        <n x="1" s="1"/>
        <n x="28"/>
        <n x="22"/>
      </t>
    </mdx>
    <mdx n="0" f="v">
      <t c="3" si="23">
        <n x="1" s="1"/>
        <n x="29"/>
        <n x="22"/>
      </t>
    </mdx>
    <mdx n="0" f="v">
      <t c="3" si="23">
        <n x="1" s="1"/>
        <n x="30"/>
        <n x="22"/>
      </t>
    </mdx>
    <mdx n="0" f="v">
      <t c="3" si="23">
        <n x="1" s="1"/>
        <n x="31"/>
        <n x="22"/>
      </t>
    </mdx>
    <mdx n="0" f="v">
      <t c="3" si="23">
        <n x="1" s="1"/>
        <n x="32"/>
        <n x="22"/>
      </t>
    </mdx>
    <mdx n="0" f="v">
      <t c="3" si="23">
        <n x="1" s="1"/>
        <n x="33"/>
        <n x="22"/>
      </t>
    </mdx>
  </mdxMetadata>
  <valueMetadata count="3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</valueMetadata>
</metadata>
</file>

<file path=xl/sharedStrings.xml><?xml version="1.0" encoding="utf-8"?>
<sst xmlns="http://schemas.openxmlformats.org/spreadsheetml/2006/main" count="6282" uniqueCount="1726">
  <si>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</si>
  <si>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</si>
  <si>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</si>
  <si>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</si>
  <si>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</si>
  <si>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</si>
  <si>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</si>
  <si>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</si>
  <si>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</si>
  <si>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</si>
  <si>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</si>
  <si>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</si>
  <si>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</si>
  <si>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</si>
  <si>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</si>
  <si>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</si>
  <si>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</si>
  <si>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</si>
  <si>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</si>
  <si>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</si>
  <si>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</si>
  <si>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</si>
  <si>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</si>
  <si>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</si>
  <si>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</si>
  <si>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</si>
  <si>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</si>
  <si>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</si>
  <si>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</si>
  <si>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</si>
  <si>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</si>
  <si>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</si>
  <si>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</si>
  <si>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</si>
  <si>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</si>
  <si>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</si>
  <si>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</si>
  <si>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</si>
  <si>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</si>
  <si>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</si>
  <si>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</si>
  <si>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</si>
  <si>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</si>
  <si>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</si>
  <si>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</si>
  <si>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</si>
  <si>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</si>
  <si>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</si>
  <si>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</si>
  <si>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</si>
  <si>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</si>
  <si>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</si>
  <si>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</si>
  <si>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</si>
  <si>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</si>
  <si>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</si>
  <si>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</si>
  <si>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</si>
  <si>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</si>
  <si>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</si>
  <si>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</si>
  <si>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</si>
  <si>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</si>
  <si>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</si>
  <si>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</si>
  <si>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</si>
  <si>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</si>
  <si>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</si>
  <si>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</si>
  <si>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</si>
  <si>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</si>
  <si>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</si>
  <si>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</si>
  <si>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</si>
  <si>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</si>
  <si>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</si>
  <si>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</si>
  <si>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</si>
  <si>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</si>
  <si>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</si>
  <si>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</si>
  <si>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</si>
  <si>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</si>
  <si>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</si>
  <si>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</si>
  <si>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</si>
  <si>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</si>
  <si>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</si>
  <si>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</si>
  <si>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</si>
  <si>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</si>
  <si>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</si>
  <si>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</si>
  <si>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</si>
  <si>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</si>
  <si>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</si>
  <si>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</si>
  <si>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</si>
  <si>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</si>
  <si>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</si>
  <si>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</si>
  <si>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</si>
  <si>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</si>
  <si>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</si>
  <si>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</si>
  <si>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</si>
  <si>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</si>
  <si>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</si>
  <si>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</si>
  <si>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</si>
  <si>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</si>
  <si>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</si>
  <si>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</si>
  <si>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</si>
  <si>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</si>
  <si>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</si>
  <si>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</si>
  <si>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</si>
  <si>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</si>
  <si>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</si>
  <si>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</si>
  <si>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</si>
  <si>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</si>
  <si>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</si>
  <si>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</si>
  <si>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</si>
  <si>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</si>
  <si>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</si>
  <si>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</si>
  <si>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</si>
  <si>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</si>
  <si>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</si>
  <si>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</si>
  <si>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</si>
  <si>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</si>
  <si>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</si>
  <si>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</si>
  <si>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</si>
  <si>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</si>
  <si>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</si>
  <si>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</si>
  <si>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</si>
  <si>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</si>
  <si>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</si>
  <si>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</si>
  <si>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</si>
  <si>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</si>
  <si>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</si>
  <si>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</si>
  <si>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</si>
  <si>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</si>
  <si>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</si>
  <si>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</si>
  <si>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</si>
  <si>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</si>
  <si>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</si>
  <si>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</si>
  <si>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</si>
  <si>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</si>
  <si>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</si>
  <si>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</si>
  <si>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</si>
  <si>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</si>
  <si>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</si>
  <si>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</si>
  <si>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</si>
  <si>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</si>
  <si>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</si>
  <si>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</si>
  <si>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</si>
  <si>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</si>
  <si>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</si>
  <si>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</si>
  <si>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</si>
  <si>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</si>
  <si>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</si>
  <si>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</si>
  <si>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</si>
  <si>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</si>
  <si>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</si>
  <si>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</si>
  <si>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</si>
  <si>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</si>
  <si>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</si>
  <si>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</si>
  <si>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</si>
  <si>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</si>
  <si>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</si>
  <si>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</si>
  <si>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</si>
  <si>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</si>
  <si>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</si>
  <si>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</si>
  <si>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</si>
  <si>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</si>
  <si>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</si>
  <si>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</si>
  <si>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</si>
  <si>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</si>
  <si>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</si>
  <si>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</si>
  <si>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</si>
  <si>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</si>
  <si>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</si>
  <si>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</si>
  <si>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</si>
  <si>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</si>
  <si>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</si>
  <si>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</si>
  <si>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</si>
  <si>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</si>
  <si>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</si>
  <si>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</si>
  <si>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</si>
  <si>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</si>
  <si>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</si>
  <si>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</si>
  <si>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</si>
  <si>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</si>
  <si>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</si>
  <si>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</si>
  <si>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</si>
  <si>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</si>
  <si>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</si>
  <si>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</si>
  <si>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</si>
  <si>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</si>
  <si>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</si>
  <si>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</si>
  <si>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</si>
  <si>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</si>
  <si>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</si>
  <si>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קרנות השקעה אחרות</t>
  </si>
  <si>
    <t>סה"כ בחו"ל:</t>
  </si>
  <si>
    <t>סה"כ בישראל: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</si>
  <si>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</si>
  <si>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</si>
  <si>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</si>
  <si>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</si>
  <si>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</si>
  <si>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</si>
  <si>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</si>
  <si>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</si>
  <si>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</si>
  <si>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</si>
  <si>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</si>
  <si>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</si>
  <si>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</si>
  <si>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</si>
  <si>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</si>
  <si>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</si>
  <si>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</si>
  <si>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</si>
  <si>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</si>
  <si>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</si>
  <si>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</si>
  <si>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>מקפת אישית - פנסיונרים מ-2018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</si>
  <si>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</si>
  <si>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</si>
  <si>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</si>
  <si>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</si>
  <si>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</si>
  <si>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</si>
  <si>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</si>
  <si>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</si>
  <si>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</si>
  <si>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</si>
  <si>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</si>
  <si>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</si>
  <si>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</si>
  <si>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</si>
  <si>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</si>
  <si>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</si>
  <si>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</si>
  <si>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</si>
  <si>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</si>
  <si>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</si>
  <si>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</si>
  <si>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</si>
  <si>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</si>
  <si>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</si>
  <si>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</si>
  <si>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</si>
  <si>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</si>
  <si>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</si>
  <si>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</si>
  <si>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</si>
  <si>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</si>
  <si>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</si>
  <si>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</si>
  <si>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1119</t>
  </si>
  <si>
    <t>1157098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</si>
  <si>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</si>
  <si>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</si>
  <si>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</si>
  <si>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</si>
  <si>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</si>
  <si>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</si>
  <si>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</si>
  <si>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</si>
  <si>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</si>
  <si>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</si>
  <si>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</si>
  <si>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</si>
  <si>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</si>
  <si>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</si>
  <si>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</si>
  <si>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</si>
  <si>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819</t>
  </si>
  <si>
    <t>1156371</t>
  </si>
  <si>
    <t>ממשלתי שקלי 825</t>
  </si>
  <si>
    <t>1135557</t>
  </si>
  <si>
    <t>ממשלתי שקלי 928</t>
  </si>
  <si>
    <t>1150879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</si>
  <si>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</si>
  <si>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</si>
  <si>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</si>
  <si>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</si>
  <si>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</si>
  <si>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</si>
  <si>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</si>
  <si>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</si>
  <si>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</si>
  <si>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</si>
  <si>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</si>
  <si>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</si>
  <si>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</si>
  <si>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</si>
  <si>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</si>
  <si>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</si>
  <si>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</si>
  <si>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</si>
  <si>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</si>
  <si>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</si>
  <si>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</si>
  <si>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</si>
  <si>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</si>
  <si>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</si>
  <si>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</si>
  <si>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</si>
  <si>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</si>
  <si>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</si>
  <si>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</si>
  <si>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</si>
  <si>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</si>
  <si>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</si>
  <si>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</si>
  <si>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</si>
  <si>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</si>
  <si>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</si>
  <si>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</si>
  <si>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</si>
  <si>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</si>
  <si>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</si>
  <si>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</si>
  <si>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</si>
  <si>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</si>
  <si>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</si>
  <si>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</si>
  <si>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</si>
  <si>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</si>
  <si>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</si>
  <si>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</si>
  <si>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</si>
  <si>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</si>
  <si>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</si>
  <si>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</si>
  <si>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</si>
  <si>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</si>
  <si>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נתיבי גז אגח ד</t>
  </si>
  <si>
    <t>1147503</t>
  </si>
  <si>
    <t>513436394</t>
  </si>
  <si>
    <t>שרותים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</si>
  <si>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</si>
  <si>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</si>
  <si>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</si>
  <si>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</si>
  <si>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</si>
  <si>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</si>
  <si>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</si>
  <si>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</si>
  <si>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</si>
  <si>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</si>
  <si>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</si>
  <si>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</si>
  <si>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</si>
  <si>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</si>
  <si>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</si>
  <si>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</si>
  <si>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</si>
  <si>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</si>
  <si>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</si>
  <si>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</si>
  <si>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</si>
  <si>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</si>
  <si>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</si>
  <si>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</si>
  <si>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</si>
  <si>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</si>
  <si>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</si>
  <si>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</si>
  <si>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</si>
  <si>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</si>
  <si>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</si>
  <si>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</si>
  <si>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</si>
  <si>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</si>
  <si>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</si>
  <si>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</si>
  <si>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</si>
  <si>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</si>
  <si>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</si>
  <si>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</si>
  <si>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</si>
  <si>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</si>
  <si>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</si>
  <si>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</si>
  <si>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</si>
  <si>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</si>
  <si>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</si>
  <si>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</si>
  <si>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</si>
  <si>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</si>
  <si>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</si>
  <si>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</si>
  <si>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</si>
  <si>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</si>
  <si>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</si>
  <si>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</si>
  <si>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</si>
  <si>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</si>
  <si>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</si>
  <si>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</si>
  <si>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</si>
  <si>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</si>
  <si>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</si>
  <si>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</si>
  <si>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</si>
  <si>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</si>
  <si>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</si>
  <si>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</si>
  <si>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</si>
  <si>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</si>
  <si>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</si>
  <si>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</si>
  <si>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</si>
  <si>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</si>
  <si>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</si>
  <si>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</si>
  <si>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</si>
  <si>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</si>
  <si>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</si>
  <si>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</si>
  <si>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</si>
  <si>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</si>
  <si>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</si>
  <si>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</si>
  <si>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</si>
  <si>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</si>
  <si>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</si>
  <si>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</si>
  <si>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</si>
  <si>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</si>
  <si>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</si>
  <si>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</si>
  <si>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</si>
  <si>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</si>
  <si>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</si>
  <si>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</si>
  <si>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</si>
  <si>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</si>
  <si>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</si>
  <si>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</si>
  <si>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</si>
  <si>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</si>
  <si>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</si>
  <si>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</si>
  <si>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מנורה מב אג1</t>
  </si>
  <si>
    <t>5660048</t>
  </si>
  <si>
    <t>520007469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</si>
  <si>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</si>
  <si>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</si>
  <si>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</si>
  <si>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</si>
  <si>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</si>
  <si>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</si>
  <si>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</si>
  <si>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</si>
  <si>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</si>
  <si>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</si>
  <si>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</si>
  <si>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</si>
  <si>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</si>
  <si>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</si>
  <si>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</si>
  <si>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</si>
  <si>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</si>
  <si>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</si>
  <si>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</si>
  <si>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</si>
  <si>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</si>
  <si>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</si>
  <si>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</si>
  <si>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</si>
  <si>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</si>
  <si>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</si>
  <si>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</si>
  <si>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</si>
  <si>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</si>
  <si>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</si>
  <si>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</si>
  <si>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</si>
  <si>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</si>
  <si>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</si>
  <si>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</si>
  <si>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</si>
  <si>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</si>
  <si>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</si>
  <si>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</si>
  <si>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</si>
  <si>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</si>
  <si>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</si>
  <si>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</si>
  <si>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</si>
  <si>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</si>
  <si>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</si>
  <si>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</si>
  <si>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</si>
  <si>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</si>
  <si>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</si>
  <si>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</si>
  <si>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</si>
  <si>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</si>
  <si>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</si>
  <si>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</si>
  <si>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</si>
  <si>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</si>
  <si>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</si>
  <si>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</si>
  <si>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</si>
  <si>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</si>
  <si>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</si>
  <si>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</si>
  <si>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</si>
  <si>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</si>
  <si>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</si>
  <si>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</si>
  <si>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</si>
  <si>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</si>
  <si>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</si>
  <si>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</si>
  <si>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</si>
  <si>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</si>
  <si>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</si>
  <si>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</si>
  <si>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</si>
  <si>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</si>
  <si>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</si>
  <si>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</si>
  <si>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</si>
  <si>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</si>
  <si>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</si>
  <si>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</si>
  <si>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</si>
  <si>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</si>
  <si>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</si>
  <si>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</si>
  <si>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</si>
  <si>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</si>
  <si>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</si>
  <si>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</si>
  <si>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</si>
  <si>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</si>
  <si>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</si>
  <si>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</si>
  <si>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</si>
  <si>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</si>
  <si>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</si>
  <si>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</si>
  <si>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</si>
  <si>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</si>
  <si>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</si>
  <si>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</si>
  <si>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</si>
  <si>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</si>
  <si>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</si>
  <si>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</si>
  <si>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</si>
  <si>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</si>
  <si>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</si>
  <si>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</si>
  <si>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</si>
  <si>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</si>
  <si>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</si>
  <si>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</si>
  <si>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</si>
  <si>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</si>
  <si>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</si>
  <si>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</si>
  <si>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</si>
  <si>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</si>
  <si>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</si>
  <si>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</si>
  <si>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</si>
  <si>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</si>
  <si>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</si>
  <si>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</si>
  <si>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</si>
  <si>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</si>
  <si>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</si>
  <si>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</si>
  <si>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</si>
  <si>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</si>
  <si>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</si>
  <si>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</si>
  <si>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</si>
  <si>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</si>
  <si>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</si>
  <si>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</si>
  <si>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</si>
  <si>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</si>
  <si>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</si>
  <si>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</si>
  <si>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</si>
  <si>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</si>
  <si>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</si>
  <si>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</si>
  <si>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</si>
  <si>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</si>
  <si>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</si>
  <si>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</si>
  <si>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</si>
  <si>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</si>
  <si>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</si>
  <si>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</si>
  <si>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</si>
  <si>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</si>
  <si>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</si>
  <si>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</si>
  <si>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</si>
  <si>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</si>
  <si>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</si>
  <si>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</si>
  <si>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</si>
  <si>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</si>
  <si>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</si>
  <si>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</si>
  <si>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</si>
  <si>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מגה אור אגח ז</t>
  </si>
  <si>
    <t>1141696</t>
  </si>
  <si>
    <t>שיכון ובינוי 6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</si>
  <si>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</si>
  <si>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</si>
  <si>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</si>
  <si>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</si>
  <si>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</si>
  <si>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</si>
  <si>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</si>
  <si>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</si>
  <si>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</si>
  <si>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</si>
  <si>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</si>
  <si>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</si>
  <si>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</si>
  <si>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</si>
  <si>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</si>
  <si>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</si>
  <si>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</si>
  <si>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</si>
  <si>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</si>
  <si>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</si>
  <si>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</si>
  <si>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</si>
  <si>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</si>
  <si>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</si>
  <si>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</si>
  <si>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</si>
  <si>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הכשרת היישוב 17</t>
  </si>
  <si>
    <t>6120182</t>
  </si>
  <si>
    <t>514423474</t>
  </si>
  <si>
    <t>BBB+.IL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</si>
  <si>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</si>
  <si>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</si>
  <si>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</si>
  <si>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</si>
  <si>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</si>
  <si>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</si>
  <si>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</si>
  <si>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</si>
  <si>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</si>
  <si>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</si>
  <si>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</si>
  <si>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</si>
  <si>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</si>
  <si>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</si>
  <si>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</si>
  <si>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</si>
  <si>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</si>
  <si>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</si>
  <si>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</si>
  <si>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</si>
  <si>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</si>
  <si>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</si>
  <si>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</si>
  <si>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</si>
  <si>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</si>
  <si>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</si>
  <si>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</si>
  <si>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</si>
  <si>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</si>
  <si>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</si>
  <si>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</si>
  <si>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</si>
  <si>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</si>
  <si>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</si>
  <si>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</si>
  <si>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</si>
  <si>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</si>
  <si>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</si>
  <si>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</si>
  <si>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</si>
  <si>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</si>
  <si>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</si>
  <si>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</si>
  <si>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</si>
  <si>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</si>
  <si>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</si>
  <si>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</si>
  <si>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</si>
  <si>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</si>
  <si>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</si>
  <si>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</si>
  <si>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</si>
  <si>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</si>
  <si>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</si>
  <si>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</si>
  <si>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</si>
  <si>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</si>
  <si>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</si>
  <si>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</si>
  <si>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</si>
  <si>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</si>
  <si>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</si>
  <si>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</si>
  <si>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</si>
  <si>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</si>
  <si>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</si>
  <si>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</si>
  <si>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</si>
  <si>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</si>
  <si>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</si>
  <si>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</si>
  <si>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</si>
  <si>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</si>
  <si>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</si>
  <si>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</si>
  <si>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</si>
  <si>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</si>
  <si>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</si>
  <si>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</si>
  <si>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</si>
  <si>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</si>
  <si>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</si>
  <si>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</si>
  <si>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</si>
  <si>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</si>
  <si>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</si>
  <si>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</si>
  <si>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</si>
  <si>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</si>
  <si>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</si>
  <si>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</si>
  <si>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</si>
  <si>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</si>
  <si>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</si>
  <si>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</si>
  <si>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</si>
  <si>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</si>
  <si>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</si>
  <si>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</si>
  <si>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</si>
  <si>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</si>
  <si>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</si>
  <si>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</si>
  <si>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</si>
  <si>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</si>
  <si>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</si>
  <si>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</si>
  <si>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</si>
  <si>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</si>
  <si>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</si>
  <si>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</si>
  <si>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</si>
  <si>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</si>
  <si>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</si>
  <si>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</si>
  <si>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</si>
  <si>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</si>
  <si>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</si>
  <si>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</si>
  <si>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</si>
  <si>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</si>
  <si>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</si>
  <si>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</si>
  <si>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</si>
  <si>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</si>
  <si>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</si>
  <si>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</si>
  <si>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</si>
  <si>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</si>
  <si>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</si>
  <si>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</si>
  <si>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</si>
  <si>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</si>
  <si>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</si>
  <si>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</si>
  <si>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</si>
  <si>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</si>
  <si>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</si>
  <si>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</si>
  <si>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</si>
  <si>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</si>
  <si>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</si>
  <si>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</si>
  <si>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</si>
  <si>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</si>
  <si>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</si>
  <si>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</si>
  <si>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</si>
  <si>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</si>
  <si>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</si>
  <si>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</si>
  <si>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</si>
  <si>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</si>
  <si>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</si>
  <si>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</si>
  <si>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</si>
  <si>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</si>
  <si>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</si>
  <si>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</si>
  <si>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</si>
  <si>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</si>
  <si>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</si>
  <si>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</si>
  <si>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</si>
  <si>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</si>
  <si>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</si>
  <si>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</si>
  <si>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</si>
  <si>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</si>
  <si>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</si>
  <si>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</si>
  <si>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</si>
  <si>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</si>
  <si>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</si>
  <si>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</si>
  <si>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</si>
  <si>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</si>
  <si>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</si>
  <si>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</si>
  <si>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</si>
  <si>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</si>
  <si>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</si>
  <si>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</si>
  <si>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</si>
  <si>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</si>
  <si>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</si>
  <si>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</si>
  <si>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</si>
  <si>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</si>
  <si>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</si>
  <si>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</si>
  <si>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</si>
  <si>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</si>
  <si>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</si>
  <si>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</si>
  <si>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</si>
  <si>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</si>
  <si>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</si>
  <si>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</si>
  <si>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</si>
  <si>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</si>
  <si>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</si>
  <si>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</si>
  <si>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</si>
  <si>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</si>
  <si>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</si>
  <si>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</si>
  <si>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</si>
  <si>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</si>
  <si>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</si>
  <si>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</si>
  <si>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</si>
  <si>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</si>
  <si>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</si>
  <si>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</si>
  <si>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</si>
  <si>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</si>
  <si>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</si>
  <si>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</si>
  <si>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</si>
  <si>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</si>
  <si>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</si>
  <si>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</si>
  <si>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</si>
  <si>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</si>
  <si>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</si>
  <si>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</si>
  <si>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</si>
  <si>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</si>
  <si>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</si>
  <si>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</si>
  <si>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</si>
  <si>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</si>
  <si>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</si>
  <si>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</si>
  <si>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</si>
  <si>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</si>
  <si>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</si>
  <si>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</si>
  <si>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</si>
  <si>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</si>
  <si>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</si>
  <si>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</si>
  <si>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</si>
  <si>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</si>
  <si>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</si>
  <si>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</si>
  <si>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</si>
  <si>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</si>
  <si>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</si>
  <si>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</si>
  <si>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</si>
  <si>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</si>
  <si>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</si>
  <si>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</si>
  <si>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</si>
  <si>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</si>
  <si>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</si>
  <si>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</si>
  <si>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פועלים</t>
  </si>
  <si>
    <t>662577</t>
  </si>
  <si>
    <t>פז נפט*</t>
  </si>
  <si>
    <t>1100007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</si>
  <si>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</si>
  <si>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</si>
  <si>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</si>
  <si>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</si>
  <si>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</si>
  <si>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</si>
  <si>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</si>
  <si>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</si>
  <si>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</si>
  <si>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</si>
  <si>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</si>
  <si>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</si>
  <si>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</si>
  <si>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</si>
  <si>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</si>
  <si>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</si>
  <si>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</si>
  <si>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</si>
  <si>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</si>
  <si>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</si>
  <si>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</si>
  <si>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</si>
  <si>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</si>
  <si>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</si>
  <si>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אלוט תקשורת*</t>
  </si>
  <si>
    <t>1099654</t>
  </si>
  <si>
    <t>512394776</t>
  </si>
  <si>
    <t>אלקטרה*</t>
  </si>
  <si>
    <t>739037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</si>
  <si>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</si>
  <si>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</si>
  <si>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</si>
  <si>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</si>
  <si>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</si>
  <si>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</si>
  <si>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</si>
  <si>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</si>
  <si>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</si>
  <si>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</si>
  <si>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</si>
  <si>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</si>
  <si>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</si>
  <si>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</si>
  <si>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</si>
  <si>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</si>
  <si>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</si>
  <si>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</si>
  <si>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</si>
  <si>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</si>
  <si>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</si>
  <si>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</si>
  <si>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</si>
  <si>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</si>
  <si>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</si>
  <si>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</si>
  <si>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</si>
  <si>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</si>
  <si>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</si>
  <si>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</si>
  <si>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</si>
  <si>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</si>
  <si>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</si>
  <si>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</si>
  <si>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</si>
  <si>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</si>
  <si>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</si>
  <si>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</si>
  <si>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</si>
  <si>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</si>
  <si>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</si>
  <si>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</si>
  <si>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</si>
  <si>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</si>
  <si>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</si>
  <si>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</si>
  <si>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</si>
  <si>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</si>
  <si>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</si>
  <si>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</si>
  <si>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</si>
  <si>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</si>
  <si>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</si>
  <si>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סלקום CEL</t>
  </si>
  <si>
    <t>1101534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</si>
  <si>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</si>
  <si>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</si>
  <si>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</si>
  <si>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</si>
  <si>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</si>
  <si>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</si>
  <si>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</si>
  <si>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</si>
  <si>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</si>
  <si>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</si>
  <si>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</si>
  <si>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</si>
  <si>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</si>
  <si>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</si>
  <si>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</si>
  <si>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</si>
  <si>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</si>
  <si>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</si>
  <si>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</si>
  <si>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</si>
  <si>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</si>
  <si>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</si>
  <si>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</si>
  <si>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</si>
  <si>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</si>
  <si>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</si>
  <si>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</si>
  <si>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</si>
  <si>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</si>
  <si>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</si>
  <si>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</si>
  <si>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</si>
  <si>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</si>
  <si>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</si>
  <si>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</si>
  <si>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</si>
  <si>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</si>
  <si>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</si>
  <si>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</si>
  <si>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</si>
  <si>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</si>
  <si>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</si>
  <si>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</si>
  <si>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</si>
  <si>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</si>
  <si>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</si>
  <si>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</si>
  <si>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</si>
  <si>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</si>
  <si>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</si>
  <si>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איתמר מדיקל*</t>
  </si>
  <si>
    <t>1102458</t>
  </si>
  <si>
    <t>512434218</t>
  </si>
  <si>
    <t>מכשור רפואי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</si>
  <si>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</si>
  <si>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</si>
  <si>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</si>
  <si>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</si>
  <si>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</si>
  <si>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</si>
  <si>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</si>
  <si>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</si>
  <si>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</si>
  <si>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</si>
  <si>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</si>
  <si>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</si>
  <si>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</si>
  <si>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</si>
  <si>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</si>
  <si>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אקויטל</t>
  </si>
  <si>
    <t>755017</t>
  </si>
  <si>
    <t>520030859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</si>
  <si>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</si>
  <si>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</si>
  <si>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</si>
  <si>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</si>
  <si>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</si>
  <si>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</si>
  <si>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</si>
  <si>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</si>
  <si>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</si>
  <si>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</si>
  <si>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</si>
  <si>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</si>
  <si>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</si>
  <si>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</si>
  <si>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</si>
  <si>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</si>
  <si>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</si>
  <si>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</si>
  <si>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</si>
  <si>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</si>
  <si>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</si>
  <si>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</si>
  <si>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</si>
  <si>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</si>
  <si>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</si>
  <si>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</si>
  <si>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</si>
  <si>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</si>
  <si>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</si>
  <si>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</si>
  <si>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</si>
  <si>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</si>
  <si>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</si>
  <si>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</si>
  <si>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</si>
  <si>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</si>
  <si>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</si>
  <si>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</si>
  <si>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</si>
  <si>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</si>
  <si>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</si>
  <si>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</si>
  <si>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</si>
  <si>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</si>
  <si>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</si>
  <si>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</si>
  <si>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</si>
  <si>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</si>
  <si>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</si>
  <si>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</si>
  <si>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</si>
  <si>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</si>
  <si>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</si>
  <si>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</si>
  <si>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</si>
  <si>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</si>
  <si>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</si>
  <si>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</si>
  <si>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</si>
  <si>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</si>
  <si>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</si>
  <si>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</si>
  <si>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</si>
  <si>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</si>
  <si>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</si>
  <si>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</si>
  <si>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</si>
  <si>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</si>
  <si>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</si>
  <si>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</si>
  <si>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</si>
  <si>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</si>
  <si>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</si>
  <si>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</si>
  <si>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</si>
  <si>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</si>
  <si>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</si>
  <si>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</si>
  <si>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</si>
  <si>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CHECK POINT SOFTWARE TECH</t>
  </si>
  <si>
    <t>IL0010824113</t>
  </si>
  <si>
    <t>520042821</t>
  </si>
  <si>
    <t>Software &amp; Services</t>
  </si>
  <si>
    <t>CYBERARK SOFTWARE</t>
  </si>
  <si>
    <t>IL0011334468</t>
  </si>
  <si>
    <t>512291642</t>
  </si>
  <si>
    <t>ENERGEAN OIL &amp; GAS</t>
  </si>
  <si>
    <t>GB00BG12Y042</t>
  </si>
  <si>
    <t>10758801</t>
  </si>
  <si>
    <t>ENERGY</t>
  </si>
  <si>
    <t>INTEC PHARMA LTD</t>
  </si>
  <si>
    <t>IL0011177958</t>
  </si>
  <si>
    <t>513022780</t>
  </si>
  <si>
    <t>INTL FLAVORS AND FRAGRANCES</t>
  </si>
  <si>
    <t>US4595061015</t>
  </si>
  <si>
    <t>NYSE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</si>
  <si>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</si>
  <si>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</si>
  <si>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</si>
  <si>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</si>
  <si>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</si>
  <si>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</si>
  <si>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</si>
  <si>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</si>
  <si>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</si>
  <si>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</si>
  <si>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</si>
  <si>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</si>
  <si>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</si>
  <si>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</si>
  <si>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</si>
  <si>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</si>
  <si>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</si>
  <si>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</si>
  <si>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</si>
  <si>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</si>
  <si>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</si>
  <si>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</si>
  <si>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</si>
  <si>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</si>
  <si>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</si>
  <si>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</si>
  <si>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</si>
  <si>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</si>
  <si>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</si>
  <si>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</si>
  <si>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</si>
  <si>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</si>
  <si>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</si>
  <si>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</si>
  <si>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</si>
  <si>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</si>
  <si>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</si>
  <si>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</si>
  <si>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</si>
  <si>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</si>
  <si>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</si>
  <si>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</si>
  <si>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</si>
  <si>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</si>
  <si>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</si>
  <si>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</si>
  <si>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</si>
  <si>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</si>
  <si>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Consumer Durables &amp; Apparel</t>
  </si>
  <si>
    <t>AIRBUS</t>
  </si>
  <si>
    <t>NL0000235190</t>
  </si>
  <si>
    <t>Capital Goods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</si>
  <si>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</si>
  <si>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</si>
  <si>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</si>
  <si>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</si>
  <si>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</si>
  <si>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</si>
  <si>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</si>
  <si>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</si>
  <si>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</si>
  <si>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</si>
  <si>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APPLE INC</t>
  </si>
  <si>
    <t>US0378331005</t>
  </si>
  <si>
    <t>Technology Hardware &amp; Equipment</t>
  </si>
  <si>
    <t>ASML HOLDING NV</t>
  </si>
  <si>
    <t>NL0010273215</t>
  </si>
  <si>
    <t>BAE SYSTEMS</t>
  </si>
  <si>
    <t>GB0002634946</t>
  </si>
  <si>
    <t>BANK OF AMERICA CORP</t>
  </si>
  <si>
    <t>US0605051046</t>
  </si>
  <si>
    <t>Banks</t>
  </si>
  <si>
    <t>BAYERISCHE MOTOREN WERKE AG</t>
  </si>
  <si>
    <t>DE0005190003</t>
  </si>
  <si>
    <t>Automobiles &amp; Components</t>
  </si>
  <si>
    <t>BECTON DICKINSON AND CO</t>
  </si>
  <si>
    <t>US0758871091</t>
  </si>
  <si>
    <t>BLACKROCK</t>
  </si>
  <si>
    <t>US09247X1019</t>
  </si>
  <si>
    <t>Diversified Financial Services</t>
  </si>
  <si>
    <t>BOEING</t>
  </si>
  <si>
    <t>US0970231058</t>
  </si>
  <si>
    <t>BOSTON PROPERTIES INC</t>
  </si>
  <si>
    <t>US1011211018</t>
  </si>
  <si>
    <t>BP PLC</t>
  </si>
  <si>
    <t>GB0007980591</t>
  </si>
  <si>
    <t>CHENIERE ENERGY</t>
  </si>
  <si>
    <t>US16411R2085</t>
  </si>
  <si>
    <t>CISCO SYSTEMS</t>
  </si>
  <si>
    <t>US17275R1023</t>
  </si>
  <si>
    <t>CITIGROUP INC</t>
  </si>
  <si>
    <t>US1729674242</t>
  </si>
  <si>
    <t>DAIMLER AG REGISTERED SHARES</t>
  </si>
  <si>
    <t>DE0007100000</t>
  </si>
  <si>
    <t>DEUTSCHE POST AG REG</t>
  </si>
  <si>
    <t>DE0005552004</t>
  </si>
  <si>
    <t>Transportation</t>
  </si>
  <si>
    <t>DEUTSCHE WOHNEN AG BR</t>
  </si>
  <si>
    <t>DE000A0HN5C6</t>
  </si>
  <si>
    <t>EIFFAGE</t>
  </si>
  <si>
    <t>FR0000130452</t>
  </si>
  <si>
    <t>ERICSSON LM B SHS</t>
  </si>
  <si>
    <t>SE0000108656</t>
  </si>
  <si>
    <t>FACEBOOK INC A</t>
  </si>
  <si>
    <t>US30303M1027</t>
  </si>
  <si>
    <t>GENERAL MOTORS CO</t>
  </si>
  <si>
    <t>US37045V1008</t>
  </si>
  <si>
    <t>GOLDMAN SACHS GROUP INC</t>
  </si>
  <si>
    <t>US38141G1040</t>
  </si>
  <si>
    <t>INPEX</t>
  </si>
  <si>
    <t>JP3294460005</t>
  </si>
  <si>
    <t>JPMORGAN CHASE</t>
  </si>
  <si>
    <t>US46625H1005</t>
  </si>
  <si>
    <t>LEG IMMOBILIEN AG</t>
  </si>
  <si>
    <t>DE000LEG1110</t>
  </si>
  <si>
    <t>LLOYDS BANKING GROUP PLC</t>
  </si>
  <si>
    <t>GB0008706128</t>
  </si>
  <si>
    <t>MASTERCARD INC CLASS A</t>
  </si>
  <si>
    <t>US57636Q1040</t>
  </si>
  <si>
    <t>MCDONALDS</t>
  </si>
  <si>
    <t>US5801351017</t>
  </si>
  <si>
    <t>Hotels Restaurants &amp; Leisure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</si>
  <si>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</si>
  <si>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</si>
  <si>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</si>
  <si>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</si>
  <si>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</si>
  <si>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</si>
  <si>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</si>
  <si>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</si>
  <si>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</si>
  <si>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</si>
  <si>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</si>
  <si>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</si>
  <si>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</si>
  <si>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</si>
  <si>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</si>
  <si>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</si>
  <si>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</si>
  <si>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</si>
  <si>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</si>
  <si>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</si>
  <si>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</si>
  <si>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</si>
  <si>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</si>
  <si>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</si>
  <si>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</si>
  <si>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ROYAL BANK OF SCOTLAND GROUP</t>
  </si>
  <si>
    <t>GB00B7T77214</t>
  </si>
  <si>
    <t>ROYAL DUTCH SHELL PLC A SHS</t>
  </si>
  <si>
    <t>GB00B03MLX29</t>
  </si>
  <si>
    <t>S&amp;P GLOBAL</t>
  </si>
  <si>
    <t>US78409V1044</t>
  </si>
  <si>
    <t>SAAB AB B</t>
  </si>
  <si>
    <t>SE0000112385</t>
  </si>
  <si>
    <t>SEGRO</t>
  </si>
  <si>
    <t>GB00B5ZN1N88</t>
  </si>
  <si>
    <t>SIMON PROPERTY GROUP</t>
  </si>
  <si>
    <t>US8288061091</t>
  </si>
  <si>
    <t>SL GREEN REALTY CORP</t>
  </si>
  <si>
    <t>US78440X1019</t>
  </si>
  <si>
    <t>THALES SA</t>
  </si>
  <si>
    <t>FR0000121329</t>
  </si>
  <si>
    <t>TOTAL SA</t>
  </si>
  <si>
    <t>FR0000120271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</si>
  <si>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</si>
  <si>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</si>
  <si>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</si>
  <si>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</si>
  <si>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</si>
  <si>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</si>
  <si>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</si>
  <si>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</si>
  <si>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</si>
  <si>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</si>
  <si>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WAL MART STORES INC</t>
  </si>
  <si>
    <t>US9311421039</t>
  </si>
  <si>
    <t>Food &amp; Staples Retailing</t>
  </si>
  <si>
    <t>WELLS FARGO &amp; CO</t>
  </si>
  <si>
    <t>US9497461015</t>
  </si>
  <si>
    <t>WOODSIDE PETROLEUM</t>
  </si>
  <si>
    <t>AU000000WPL2</t>
  </si>
  <si>
    <t>הראל סל תא בנקים</t>
  </si>
  <si>
    <t>1148949</t>
  </si>
  <si>
    <t>514103811</t>
  </si>
  <si>
    <t>מניות</t>
  </si>
  <si>
    <t>פסגות ETF תא צמיחה</t>
  </si>
  <si>
    <t>1148782</t>
  </si>
  <si>
    <t>513464289</t>
  </si>
  <si>
    <t>פסגות סל בנקים סדרה 1</t>
  </si>
  <si>
    <t>1148774</t>
  </si>
  <si>
    <t>קסם תא 35</t>
  </si>
  <si>
    <t>1146570</t>
  </si>
  <si>
    <t>520041989</t>
  </si>
  <si>
    <t>קסם תא בנקים</t>
  </si>
  <si>
    <t>1146430</t>
  </si>
  <si>
    <t>קסם תא125</t>
  </si>
  <si>
    <t>1146356</t>
  </si>
  <si>
    <t>תכלית תא 35</t>
  </si>
  <si>
    <t>1143700</t>
  </si>
  <si>
    <t>513540310</t>
  </si>
  <si>
    <t>תכלית תא בנקים</t>
  </si>
  <si>
    <t>1143726</t>
  </si>
  <si>
    <t>הראל סל תלבונד 20</t>
  </si>
  <si>
    <t>1150440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</si>
  <si>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</si>
  <si>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</si>
  <si>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</si>
  <si>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</si>
  <si>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</si>
  <si>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</si>
  <si>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</si>
  <si>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</si>
  <si>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</si>
  <si>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</si>
  <si>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</si>
  <si>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</si>
  <si>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</si>
  <si>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</si>
  <si>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</si>
  <si>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</si>
  <si>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</si>
  <si>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</si>
  <si>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</si>
  <si>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</si>
  <si>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</si>
  <si>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</si>
  <si>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</si>
  <si>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</si>
  <si>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</si>
  <si>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</si>
  <si>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</si>
  <si>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</si>
  <si>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</si>
  <si>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</si>
  <si>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</si>
  <si>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AMUNDI INDEX MSCI EM UCITS</t>
  </si>
  <si>
    <t>LU1437017350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</si>
  <si>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</si>
  <si>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</si>
  <si>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</si>
  <si>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</si>
  <si>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</si>
  <si>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</si>
  <si>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</si>
  <si>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</si>
  <si>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</si>
  <si>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</si>
  <si>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</si>
  <si>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</si>
  <si>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</si>
  <si>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</si>
  <si>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</si>
  <si>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</si>
  <si>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</si>
  <si>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</si>
  <si>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</si>
  <si>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</si>
  <si>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</si>
  <si>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</si>
  <si>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</si>
  <si>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</si>
  <si>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EM IMI ACC</t>
  </si>
  <si>
    <t>IE00BKM4GZ66</t>
  </si>
  <si>
    <t>ISHARES CORE MSCI EMERGING</t>
  </si>
  <si>
    <t>US46434G1031</t>
  </si>
  <si>
    <t>ISHARES CORE MSCI EURPOE</t>
  </si>
  <si>
    <t>IE00B1YZSC51</t>
  </si>
  <si>
    <t>ISHARES CORE S&amp;P MIDCAP ETF</t>
  </si>
  <si>
    <t>US4642875078</t>
  </si>
  <si>
    <t>ISHARES CRNCY HEDGD MSCI EM</t>
  </si>
  <si>
    <t>US46434G5099</t>
  </si>
  <si>
    <t>ISHARES DJ US MEDICAL DEVICE</t>
  </si>
  <si>
    <t>US4642888105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</si>
  <si>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</si>
  <si>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</si>
  <si>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</si>
  <si>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</si>
  <si>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</si>
  <si>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</si>
  <si>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NASDAQ BIOTECH INDX</t>
  </si>
  <si>
    <t>US4642875565</t>
  </si>
  <si>
    <t>ISHARES RUSSELL 2000</t>
  </si>
  <si>
    <t>US4642876555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</si>
  <si>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</si>
  <si>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</si>
  <si>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</si>
  <si>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</si>
  <si>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</si>
  <si>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</si>
  <si>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</si>
  <si>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</si>
  <si>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</si>
  <si>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</si>
  <si>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</si>
  <si>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</si>
  <si>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</si>
  <si>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LU1834988278</t>
  </si>
  <si>
    <t>LYXOR EURSTX600 HALTHCARE</t>
  </si>
  <si>
    <t>LU1834986900</t>
  </si>
  <si>
    <t>LYXOR STOXX BASIC RSRCES</t>
  </si>
  <si>
    <t>LU1834983550</t>
  </si>
  <si>
    <t>LYXOR STOXX EUROPE 600 BKS UCITS</t>
  </si>
  <si>
    <t>LU1834983477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</si>
  <si>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</si>
  <si>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</si>
  <si>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</si>
  <si>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</si>
  <si>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</si>
  <si>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</si>
  <si>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</si>
  <si>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</si>
  <si>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EUROPE CON DISCRETIONARY</t>
  </si>
  <si>
    <t>IE00BKWQ0C77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</si>
  <si>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</si>
  <si>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</si>
  <si>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</si>
  <si>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</si>
  <si>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</si>
  <si>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</si>
  <si>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</si>
  <si>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</si>
  <si>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</si>
  <si>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</si>
  <si>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</si>
  <si>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</si>
  <si>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</si>
  <si>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</si>
  <si>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</si>
  <si>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</si>
  <si>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AMUNDI IND MSCI EMU IEC</t>
  </si>
  <si>
    <t>LU0389810994</t>
  </si>
  <si>
    <t>BB+</t>
  </si>
  <si>
    <t>S&amp;P</t>
  </si>
  <si>
    <t>COMGEST GROWTH EUROPE EUR IA</t>
  </si>
  <si>
    <t>IE00B5WN3467</t>
  </si>
  <si>
    <t>NR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</si>
  <si>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</si>
  <si>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</si>
  <si>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</si>
  <si>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</si>
  <si>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</si>
  <si>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</si>
  <si>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</si>
  <si>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</si>
  <si>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</si>
  <si>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</si>
  <si>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</si>
  <si>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</si>
  <si>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</si>
  <si>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</si>
  <si>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</si>
  <si>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</si>
  <si>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</si>
  <si>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</si>
  <si>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</si>
  <si>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</si>
  <si>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</si>
  <si>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</si>
  <si>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</si>
  <si>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</si>
  <si>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</si>
  <si>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FTSE 100 IDX FUT JUN19</t>
  </si>
  <si>
    <t>XXZ M9</t>
  </si>
  <si>
    <t>ל.ר.</t>
  </si>
  <si>
    <t>S&amp;P500 EMINI FUT JUN19</t>
  </si>
  <si>
    <t>XXESM9</t>
  </si>
  <si>
    <t>SX5E DIVIDEND FUT DEC20</t>
  </si>
  <si>
    <t>XXDEDZ0</t>
  </si>
  <si>
    <t>ערד 8805</t>
  </si>
  <si>
    <t>ערד 8844</t>
  </si>
  <si>
    <t>8844000</t>
  </si>
  <si>
    <t>ערד 8859</t>
  </si>
  <si>
    <t>88590000</t>
  </si>
  <si>
    <t>ערד 8860</t>
  </si>
  <si>
    <t>88600000</t>
  </si>
  <si>
    <t>ערד 8862</t>
  </si>
  <si>
    <t>88620000</t>
  </si>
  <si>
    <t>ערד 8863</t>
  </si>
  <si>
    <t>88630000</t>
  </si>
  <si>
    <t>ערד 8864</t>
  </si>
  <si>
    <t>88640000</t>
  </si>
  <si>
    <t>ערד 8865</t>
  </si>
  <si>
    <t>88650000</t>
  </si>
  <si>
    <t>ערד 8866</t>
  </si>
  <si>
    <t>88660000</t>
  </si>
  <si>
    <t>ערד 8867</t>
  </si>
  <si>
    <t>88670000</t>
  </si>
  <si>
    <t>ערד 8869</t>
  </si>
  <si>
    <t>88690000</t>
  </si>
  <si>
    <t>ערד 8871</t>
  </si>
  <si>
    <t>88710000</t>
  </si>
  <si>
    <t>מקורות אגח 8 רמ</t>
  </si>
  <si>
    <t>1124346</t>
  </si>
  <si>
    <t>מרווח הוגן</t>
  </si>
  <si>
    <t>520010869</t>
  </si>
  <si>
    <t>גב ים נגב אגח א</t>
  </si>
  <si>
    <t>1151141</t>
  </si>
  <si>
    <t>514189596</t>
  </si>
  <si>
    <t>1735 MARKET INVESTOR HOLDC MAKEFET*</t>
  </si>
  <si>
    <t>Tanfield 1*</t>
  </si>
  <si>
    <t>סה"כ קרנות השקעה</t>
  </si>
  <si>
    <t>סה"כ קרנות השקעה בחו"ל</t>
  </si>
  <si>
    <t>ADLS</t>
  </si>
  <si>
    <t>MTDL</t>
  </si>
  <si>
    <t>TDL IV</t>
  </si>
  <si>
    <t>Thoma Bravo Fund XIII</t>
  </si>
  <si>
    <t>TPG Asia VII L.P</t>
  </si>
  <si>
    <t>₪ / מט"ח</t>
  </si>
  <si>
    <t>פורוורד ש"ח-מט"ח</t>
  </si>
  <si>
    <t>10000071</t>
  </si>
  <si>
    <t>10000100</t>
  </si>
  <si>
    <t>10000143</t>
  </si>
  <si>
    <t>10000090</t>
  </si>
  <si>
    <t>10000141</t>
  </si>
  <si>
    <t>10000165</t>
  </si>
  <si>
    <t>10000085</t>
  </si>
  <si>
    <t>10000142</t>
  </si>
  <si>
    <t>10000219</t>
  </si>
  <si>
    <t>10000093</t>
  </si>
  <si>
    <t>10000104</t>
  </si>
  <si>
    <t>10000082</t>
  </si>
  <si>
    <t>10000067</t>
  </si>
  <si>
    <t>10000079</t>
  </si>
  <si>
    <t>10000111</t>
  </si>
  <si>
    <t>10000206</t>
  </si>
  <si>
    <t>10000242</t>
  </si>
  <si>
    <t>10000253</t>
  </si>
  <si>
    <t>10000263</t>
  </si>
  <si>
    <t>10000269</t>
  </si>
  <si>
    <t>10000271</t>
  </si>
  <si>
    <t>10000273</t>
  </si>
  <si>
    <t>פורוורד מט"ח-מט"ח</t>
  </si>
  <si>
    <t>10000199</t>
  </si>
  <si>
    <t>10000226</t>
  </si>
  <si>
    <t>10000145</t>
  </si>
  <si>
    <t>10000178</t>
  </si>
  <si>
    <t>10000180</t>
  </si>
  <si>
    <t>10000160</t>
  </si>
  <si>
    <t>10000157</t>
  </si>
  <si>
    <t>10000215</t>
  </si>
  <si>
    <t>10000174</t>
  </si>
  <si>
    <t>10000223</t>
  </si>
  <si>
    <t>10000195</t>
  </si>
  <si>
    <t>10000213</t>
  </si>
  <si>
    <t>10000207</t>
  </si>
  <si>
    <t>10000211</t>
  </si>
  <si>
    <t>10000169</t>
  </si>
  <si>
    <t>10000150</t>
  </si>
  <si>
    <t>10000173</t>
  </si>
  <si>
    <t>10000209</t>
  </si>
  <si>
    <t>10000221</t>
  </si>
  <si>
    <t>10000138</t>
  </si>
  <si>
    <t>10000201</t>
  </si>
  <si>
    <t>10000163</t>
  </si>
  <si>
    <t>10000220</t>
  </si>
  <si>
    <t>10000227</t>
  </si>
  <si>
    <t>10000231</t>
  </si>
  <si>
    <t>10000237</t>
  </si>
  <si>
    <t>10000245</t>
  </si>
  <si>
    <t>10000250</t>
  </si>
  <si>
    <t>10000256</t>
  </si>
  <si>
    <t>10000255</t>
  </si>
  <si>
    <t>10000260</t>
  </si>
  <si>
    <t>10000258</t>
  </si>
  <si>
    <t>10000264</t>
  </si>
  <si>
    <t>10000265</t>
  </si>
  <si>
    <t>10000266</t>
  </si>
  <si>
    <t>10000275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</si>
  <si>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</si>
  <si>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</si>
  <si>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</si>
  <si>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</si>
  <si>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</si>
  <si>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</si>
  <si>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</si>
  <si>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</si>
  <si>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</si>
  <si>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בנק מזרחי טפחות בע"מ</t>
  </si>
  <si>
    <t>30120000</t>
  </si>
  <si>
    <t>בנק דיסקונט לישראל בע"מ</t>
  </si>
  <si>
    <t>30011000</t>
  </si>
  <si>
    <t>30312000</t>
  </si>
  <si>
    <t>30810000</t>
  </si>
  <si>
    <t>34010000</t>
  </si>
  <si>
    <t>34510000</t>
  </si>
  <si>
    <t>32610000</t>
  </si>
  <si>
    <t>30710000</t>
  </si>
  <si>
    <t>31710000</t>
  </si>
  <si>
    <t>31110000</t>
  </si>
  <si>
    <t>31210000</t>
  </si>
  <si>
    <t>33810000</t>
  </si>
  <si>
    <t>34020000</t>
  </si>
  <si>
    <t>30311000</t>
  </si>
  <si>
    <t>מ.בטחון סחיר לאומי</t>
  </si>
  <si>
    <t>75001121</t>
  </si>
  <si>
    <t>דירוג פנימי</t>
  </si>
  <si>
    <t>פק מרווח בטחון לאומי</t>
  </si>
  <si>
    <t>75001127</t>
  </si>
  <si>
    <t>לא</t>
  </si>
  <si>
    <t>AA</t>
  </si>
  <si>
    <t>523632</t>
  </si>
  <si>
    <t>A+</t>
  </si>
  <si>
    <t>524747</t>
  </si>
  <si>
    <t>כן</t>
  </si>
  <si>
    <t>84666730</t>
  </si>
  <si>
    <t>84666732</t>
  </si>
  <si>
    <t>AA-</t>
  </si>
  <si>
    <t>קרדן אן.וי אגח ב חש 2/18</t>
  </si>
  <si>
    <t>1143270</t>
  </si>
  <si>
    <t>TPG ASIA VII L.P</t>
  </si>
  <si>
    <t xml:space="preserve">ADLS </t>
  </si>
  <si>
    <t>IFM GIF</t>
  </si>
  <si>
    <t>ADLS  co-inv</t>
  </si>
  <si>
    <t>Brookfield Capital Partners V</t>
  </si>
  <si>
    <t>Blackstone Real Estate Partners IX</t>
  </si>
  <si>
    <t>Astorg VII</t>
  </si>
  <si>
    <t>EC1 ADLS  co-inv</t>
  </si>
  <si>
    <t xml:space="preserve">WSREDII </t>
  </si>
  <si>
    <t>סה"כ מובטחות במשכנתא או תיקי משכנתאות</t>
  </si>
  <si>
    <t>סה"כ יתרות התחייבות להשקעה</t>
  </si>
  <si>
    <t xml:space="preserve">TDLIV </t>
  </si>
  <si>
    <t>סה"כ בחו"ל</t>
  </si>
  <si>
    <t>בבטחונות אחרים - גורם 115*</t>
  </si>
  <si>
    <t>מובטחות משכנתא - גורם 01</t>
  </si>
  <si>
    <t>בבטחונות אחרים - גורם 94</t>
  </si>
  <si>
    <t>בבטחונות אחרים - גורם 96</t>
  </si>
  <si>
    <t>בבטחונות אחרים - גורם 129</t>
  </si>
  <si>
    <t>בבטחונות אחרים - גורם 130</t>
  </si>
  <si>
    <t>בבטחונות אחרים - גורם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</si>
</sst>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_ * #,##0_ ;_ * \-#,##0_ ;_ * &quot;-&quot;??_ ;_ @_ "/>
  </numFmts>
  <fonts count="34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2"/>
      <charset val="177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4">
    <xf numFmtId="0" fontId="0" fillId="0" borderId="0"/>
    <xf numFmtId="164" fontId="2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6" fontId="14" fillId="0" borderId="0" applyFill="0" applyBorder="0" applyProtection="0">
      <alignment horizontal="right"/>
    </xf>
    <xf numFmtId="166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164" fontId="3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4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0" fontId="30" fillId="0" borderId="0" xfId="0" applyFont="1" applyFill="1" applyBorder="1" applyAlignment="1">
      <alignment horizontal="right" indent="4"/>
    </xf>
    <xf numFmtId="0" fontId="30" fillId="0" borderId="0" xfId="0" applyFont="1" applyFill="1" applyBorder="1" applyAlignment="1">
      <alignment horizontal="right" indent="3"/>
    </xf>
    <xf numFmtId="4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67" fontId="29" fillId="0" borderId="28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/>
    </xf>
    <xf numFmtId="14" fontId="30" fillId="0" borderId="0" xfId="0" applyNumberFormat="1" applyFont="1" applyFill="1" applyBorder="1" applyAlignment="1">
      <alignment horizontal="right"/>
    </xf>
    <xf numFmtId="168" fontId="30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2"/>
    </xf>
    <xf numFmtId="0" fontId="30" fillId="0" borderId="29" xfId="0" applyFont="1" applyFill="1" applyBorder="1" applyAlignment="1">
      <alignment horizontal="right" indent="3"/>
    </xf>
    <xf numFmtId="0" fontId="30" fillId="0" borderId="29" xfId="0" applyFont="1" applyFill="1" applyBorder="1" applyAlignment="1">
      <alignment horizontal="right" indent="2"/>
    </xf>
    <xf numFmtId="0" fontId="30" fillId="0" borderId="30" xfId="0" applyFont="1" applyFill="1" applyBorder="1" applyAlignment="1">
      <alignment horizontal="right" indent="2"/>
    </xf>
    <xf numFmtId="0" fontId="30" fillId="0" borderId="25" xfId="0" applyNumberFormat="1" applyFont="1" applyFill="1" applyBorder="1" applyAlignment="1">
      <alignment horizontal="right"/>
    </xf>
    <xf numFmtId="2" fontId="30" fillId="0" borderId="25" xfId="0" applyNumberFormat="1" applyFont="1" applyFill="1" applyBorder="1" applyAlignment="1">
      <alignment horizontal="right"/>
    </xf>
    <xf numFmtId="10" fontId="30" fillId="0" borderId="25" xfId="0" applyNumberFormat="1" applyFont="1" applyFill="1" applyBorder="1" applyAlignment="1">
      <alignment horizontal="right"/>
    </xf>
    <xf numFmtId="4" fontId="30" fillId="0" borderId="25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164" fontId="7" fillId="0" borderId="31" xfId="13" applyFont="1" applyBorder="1" applyAlignment="1">
      <alignment horizontal="right"/>
    </xf>
    <xf numFmtId="10" fontId="7" fillId="0" borderId="31" xfId="14" applyNumberFormat="1" applyFont="1" applyBorder="1" applyAlignment="1">
      <alignment horizontal="center"/>
    </xf>
    <xf numFmtId="2" fontId="7" fillId="0" borderId="31" xfId="7" applyNumberFormat="1" applyFont="1" applyBorder="1" applyAlignment="1">
      <alignment horizontal="right"/>
    </xf>
    <xf numFmtId="169" fontId="7" fillId="0" borderId="31" xfId="7" applyNumberFormat="1" applyFont="1" applyBorder="1" applyAlignment="1">
      <alignment horizontal="center"/>
    </xf>
    <xf numFmtId="0" fontId="32" fillId="0" borderId="0" xfId="0" applyFont="1" applyFill="1" applyBorder="1" applyAlignment="1">
      <alignment horizontal="right"/>
    </xf>
    <xf numFmtId="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0" fontId="32" fillId="0" borderId="0" xfId="0" applyFont="1" applyFill="1" applyBorder="1" applyAlignment="1">
      <alignment horizontal="right" indent="2"/>
    </xf>
    <xf numFmtId="2" fontId="32" fillId="0" borderId="0" xfId="0" applyNumberFormat="1" applyFont="1" applyFill="1" applyBorder="1" applyAlignment="1">
      <alignment horizontal="right"/>
    </xf>
    <xf numFmtId="167" fontId="32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0" fontId="6" fillId="0" borderId="0" xfId="0" applyFont="1" applyFill="1" applyAlignment="1">
      <alignment horizontal="center"/>
    </xf>
    <xf numFmtId="164" fontId="32" fillId="0" borderId="0" xfId="0" applyNumberFormat="1" applyFont="1" applyFill="1" applyBorder="1" applyAlignment="1">
      <alignment horizontal="right"/>
    </xf>
    <xf numFmtId="0" fontId="2" fillId="0" borderId="0" xfId="16" applyAlignment="1">
      <alignment horizontal="right"/>
    </xf>
    <xf numFmtId="170" fontId="2" fillId="0" borderId="0" xfId="13" applyNumberFormat="1" applyFont="1"/>
    <xf numFmtId="14" fontId="2" fillId="0" borderId="0" xfId="16" applyNumberFormat="1"/>
    <xf numFmtId="164" fontId="7" fillId="0" borderId="31" xfId="13" applyFont="1" applyFill="1" applyBorder="1" applyAlignment="1">
      <alignment horizontal="right"/>
    </xf>
    <xf numFmtId="0" fontId="10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 readingOrder="2"/>
    </xf>
    <xf numFmtId="0" fontId="20" fillId="0" borderId="0" xfId="0" applyFont="1" applyFill="1" applyAlignment="1">
      <alignment horizontal="center"/>
    </xf>
    <xf numFmtId="164" fontId="29" fillId="0" borderId="0" xfId="13" applyFont="1" applyFill="1" applyBorder="1" applyAlignment="1">
      <alignment horizontal="right"/>
    </xf>
    <xf numFmtId="49" fontId="30" fillId="0" borderId="0" xfId="15" applyNumberFormat="1" applyFont="1" applyFill="1" applyBorder="1" applyAlignment="1">
      <alignment horizontal="right"/>
    </xf>
    <xf numFmtId="0" fontId="30" fillId="0" borderId="0" xfId="15" applyNumberFormat="1" applyFont="1" applyFill="1" applyBorder="1" applyAlignment="1">
      <alignment horizontal="right"/>
    </xf>
    <xf numFmtId="14" fontId="30" fillId="0" borderId="0" xfId="15" applyNumberFormat="1" applyFont="1" applyFill="1" applyBorder="1" applyAlignment="1">
      <alignment horizontal="right"/>
    </xf>
    <xf numFmtId="4" fontId="30" fillId="0" borderId="0" xfId="15" applyNumberFormat="1" applyFont="1" applyFill="1" applyBorder="1" applyAlignment="1">
      <alignment horizontal="right"/>
    </xf>
    <xf numFmtId="167" fontId="30" fillId="0" borderId="0" xfId="15" applyNumberFormat="1" applyFont="1" applyFill="1" applyBorder="1" applyAlignment="1">
      <alignment horizontal="right"/>
    </xf>
    <xf numFmtId="2" fontId="30" fillId="0" borderId="0" xfId="15" applyNumberFormat="1" applyFont="1" applyFill="1" applyBorder="1" applyAlignment="1">
      <alignment horizontal="right"/>
    </xf>
    <xf numFmtId="164" fontId="2" fillId="0" borderId="0" xfId="13" applyFont="1" applyFill="1"/>
    <xf numFmtId="10" fontId="31" fillId="0" borderId="0" xfId="0" applyNumberFormat="1" applyFont="1" applyFill="1" applyBorder="1" applyAlignment="1">
      <alignment horizontal="right"/>
    </xf>
    <xf numFmtId="0" fontId="30" fillId="0" borderId="0" xfId="17" applyFont="1" applyFill="1" applyBorder="1" applyAlignment="1">
      <alignment horizontal="right" indent="3"/>
    </xf>
    <xf numFmtId="0" fontId="30" fillId="0" borderId="0" xfId="21" applyFont="1" applyFill="1" applyBorder="1" applyAlignment="1">
      <alignment horizontal="right" indent="3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right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  <xf numFmtId="0" fontId="7" fillId="0" borderId="0" xfId="0" applyFont="1" applyFill="1" applyAlignment="1">
      <alignment horizontal="right" readingOrder="2"/>
    </xf>
  </cellXfs>
  <cellStyles count="24">
    <cellStyle name="Comma" xfId="13" builtinId="3"/>
    <cellStyle name="Comma 2" xfId="1"/>
    <cellStyle name="Comma 3" xfId="18"/>
    <cellStyle name="Currency [0] _1" xfId="2"/>
    <cellStyle name="Hyperlink 2" xfId="3"/>
    <cellStyle name="Normal" xfId="0" builtinId="0"/>
    <cellStyle name="Normal 10 2" xfId="19"/>
    <cellStyle name="Normal 11" xfId="4"/>
    <cellStyle name="Normal 15" xfId="17"/>
    <cellStyle name="Normal 2" xfId="5"/>
    <cellStyle name="Normal 23" xfId="20"/>
    <cellStyle name="Normal 3" xfId="6"/>
    <cellStyle name="Normal 4" xfId="12"/>
    <cellStyle name="Normal_2007-16618" xfId="7"/>
    <cellStyle name="Normal_גיליון1" xfId="21"/>
    <cellStyle name="Normal_הלוואות" xfId="15"/>
    <cellStyle name="Normal_יתרת התחייבות להשקעה" xfId="16"/>
    <cellStyle name="Percent" xfId="14" builtinId="5"/>
    <cellStyle name="Percent 2" xfId="8"/>
    <cellStyle name="Percent 2 2" xfId="22"/>
    <cellStyle name="Percent 3" xfId="23"/>
    <cellStyle name="Text" xfId="9"/>
    <cellStyle name="Total" xfId="10"/>
    <cellStyle name="היפר-קישור" xfId="11" builtinId="8"/>
  </cellStyles>
  <dxfs count="1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198120</xdr:colOff>
      <xdr:row>50</xdr:row>
      <xdr:rowOff>0</xdr:rowOff>
    </xdr:from>
    <xdr:to>
      <xdr:col>26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U66"/>
  <sheetViews>
    <sheetView rightToLeft="1" tabSelected="1" workbookViewId="0">
      <selection activeCell="I13" sqref="I1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1" width="6.7109375" style="9" customWidth="1"/>
    <col min="22" max="24" width="7.7109375" style="9" customWidth="1"/>
    <col min="25" max="25" width="7.140625" style="9" customWidth="1"/>
    <col min="26" max="26" width="6" style="9" customWidth="1"/>
    <col min="27" max="27" width="8.140625" style="9" customWidth="1"/>
    <col min="28" max="28" width="6.28515625" style="9" customWidth="1"/>
    <col min="29" max="29" width="8" style="9" customWidth="1"/>
    <col min="30" max="30" width="8.7109375" style="9" customWidth="1"/>
    <col min="31" max="31" width="10" style="9" customWidth="1"/>
    <col min="32" max="32" width="9.5703125" style="9" customWidth="1"/>
    <col min="33" max="33" width="6.140625" style="9" customWidth="1"/>
    <col min="34" max="35" width="5.7109375" style="9" customWidth="1"/>
    <col min="36" max="36" width="6.85546875" style="9" customWidth="1"/>
    <col min="37" max="37" width="6.42578125" style="9" customWidth="1"/>
    <col min="38" max="38" width="6.7109375" style="9" customWidth="1"/>
    <col min="39" max="39" width="7.28515625" style="9" customWidth="1"/>
    <col min="40" max="51" width="5.7109375" style="9" customWidth="1"/>
    <col min="52" max="16384" width="9.140625" style="9"/>
  </cols>
  <sheetData>
    <row r="1" spans="1:21">
      <c r="B1" s="57" t="s">
        <v>183</v>
      </c>
      <c r="C1" s="78" t="s" vm="1">
        <v>254</v>
      </c>
    </row>
    <row r="2" spans="1:21">
      <c r="B2" s="57" t="s">
        <v>182</v>
      </c>
      <c r="C2" s="78" t="s">
        <v>255</v>
      </c>
    </row>
    <row r="3" spans="1:21">
      <c r="B3" s="57" t="s">
        <v>184</v>
      </c>
      <c r="C3" s="78" t="s">
        <v>256</v>
      </c>
    </row>
    <row r="4" spans="1:21">
      <c r="B4" s="57" t="s">
        <v>185</v>
      </c>
      <c r="C4" s="78">
        <v>12145</v>
      </c>
    </row>
    <row r="6" spans="1:21" ht="26.25" customHeight="1">
      <c r="B6" s="156" t="s">
        <v>199</v>
      </c>
      <c r="C6" s="157"/>
      <c r="D6" s="158"/>
    </row>
    <row r="7" spans="1:21" s="10" customFormat="1">
      <c r="B7" s="23"/>
      <c r="C7" s="24" t="s">
        <v>114</v>
      </c>
      <c r="D7" s="25" t="s">
        <v>112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s="10" customFormat="1">
      <c r="B8" s="23"/>
      <c r="C8" s="26" t="s">
        <v>241</v>
      </c>
      <c r="D8" s="27" t="s">
        <v>20</v>
      </c>
    </row>
    <row r="9" spans="1:21" s="11" customFormat="1" ht="18" customHeight="1">
      <c r="B9" s="37"/>
      <c r="C9" s="20" t="s">
        <v>1</v>
      </c>
      <c r="D9" s="28" t="s">
        <v>2</v>
      </c>
    </row>
    <row r="10" spans="1:21" s="11" customFormat="1" ht="18" customHeight="1">
      <c r="B10" s="67" t="s">
        <v>198</v>
      </c>
      <c r="C10" s="118">
        <f>C11+C12+C23+C33+C37</f>
        <v>953355.86869252892</v>
      </c>
      <c r="D10" s="119">
        <f>C10/$C$42</f>
        <v>1</v>
      </c>
    </row>
    <row r="11" spans="1:21">
      <c r="A11" s="45" t="s">
        <v>145</v>
      </c>
      <c r="B11" s="29" t="s">
        <v>200</v>
      </c>
      <c r="C11" s="118">
        <f>מזומנים!J10</f>
        <v>57886.360203006989</v>
      </c>
      <c r="D11" s="119">
        <f t="shared" ref="D11:D13" si="0">C11/$C$42</f>
        <v>6.0718522960785566E-2</v>
      </c>
    </row>
    <row r="12" spans="1:21">
      <c r="B12" s="29" t="s">
        <v>201</v>
      </c>
      <c r="C12" s="118">
        <f>C13+C15+C16+C17+C18+C19+C21</f>
        <v>295362.8355856103</v>
      </c>
      <c r="D12" s="119">
        <f t="shared" si="0"/>
        <v>0.30981383267790957</v>
      </c>
    </row>
    <row r="13" spans="1:21">
      <c r="A13" s="55" t="s">
        <v>145</v>
      </c>
      <c r="B13" s="30" t="s">
        <v>71</v>
      </c>
      <c r="C13" s="118">
        <f>'תעודות התחייבות ממשלתיות'!O11</f>
        <v>58826.479995126007</v>
      </c>
      <c r="D13" s="119">
        <f t="shared" si="0"/>
        <v>6.1704639292568718E-2</v>
      </c>
    </row>
    <row r="14" spans="1:21">
      <c r="A14" s="55" t="s">
        <v>145</v>
      </c>
      <c r="B14" s="30" t="s">
        <v>72</v>
      </c>
      <c r="C14" s="118"/>
      <c r="D14" s="119" t="s" vm="2">
        <v>1665</v>
      </c>
    </row>
    <row r="15" spans="1:21">
      <c r="A15" s="55" t="s">
        <v>145</v>
      </c>
      <c r="B15" s="30" t="s">
        <v>73</v>
      </c>
      <c r="C15" s="118">
        <f>'אג"ח קונצרני'!R11</f>
        <v>107715.03528851204</v>
      </c>
      <c r="D15" s="119">
        <f t="shared" ref="D15:D19" si="1">C15/$C$42</f>
        <v>0.11298512845600545</v>
      </c>
    </row>
    <row r="16" spans="1:21">
      <c r="A16" s="55" t="s">
        <v>145</v>
      </c>
      <c r="B16" s="30" t="s">
        <v>74</v>
      </c>
      <c r="C16" s="118">
        <f>מניות!L11</f>
        <v>61223.850599962003</v>
      </c>
      <c r="D16" s="119">
        <f t="shared" si="1"/>
        <v>6.4219304260356505E-2</v>
      </c>
    </row>
    <row r="17" spans="1:4">
      <c r="A17" s="55" t="s">
        <v>145</v>
      </c>
      <c r="B17" s="30" t="s">
        <v>75</v>
      </c>
      <c r="C17" s="118">
        <f>'תעודות סל'!K11</f>
        <v>55872.75870264398</v>
      </c>
      <c r="D17" s="119">
        <f t="shared" si="1"/>
        <v>5.8606403482122746E-2</v>
      </c>
    </row>
    <row r="18" spans="1:4">
      <c r="A18" s="55" t="s">
        <v>145</v>
      </c>
      <c r="B18" s="30" t="s">
        <v>76</v>
      </c>
      <c r="C18" s="118">
        <f>'קרנות נאמנות'!L11</f>
        <v>10383.469640000299</v>
      </c>
      <c r="D18" s="119">
        <f t="shared" si="1"/>
        <v>1.0891493912174279E-2</v>
      </c>
    </row>
    <row r="19" spans="1:4">
      <c r="A19" s="55" t="s">
        <v>145</v>
      </c>
      <c r="B19" s="30" t="s">
        <v>77</v>
      </c>
      <c r="C19" s="118">
        <f>'כתבי אופציה'!I11</f>
        <v>1.585689366</v>
      </c>
      <c r="D19" s="119">
        <f t="shared" si="1"/>
        <v>1.6632712065586578E-6</v>
      </c>
    </row>
    <row r="20" spans="1:4">
      <c r="A20" s="55" t="s">
        <v>145</v>
      </c>
      <c r="B20" s="30" t="s">
        <v>78</v>
      </c>
      <c r="C20" s="118" t="s" vm="3">
        <v>1665</v>
      </c>
      <c r="D20" s="119" t="s" vm="4">
        <v>1665</v>
      </c>
    </row>
    <row r="21" spans="1:4">
      <c r="A21" s="55" t="s">
        <v>145</v>
      </c>
      <c r="B21" s="30" t="s">
        <v>79</v>
      </c>
      <c r="C21" s="118">
        <f>'חוזים עתידיים'!I11</f>
        <v>1339.6556699999999</v>
      </c>
      <c r="D21" s="119">
        <f>C21/$C$42</f>
        <v>1.4052000034753636E-3</v>
      </c>
    </row>
    <row r="22" spans="1:4">
      <c r="A22" s="55" t="s">
        <v>145</v>
      </c>
      <c r="B22" s="30" t="s">
        <v>80</v>
      </c>
      <c r="C22" s="118" t="s" vm="5">
        <v>1665</v>
      </c>
      <c r="D22" s="119" t="s" vm="6">
        <v>1665</v>
      </c>
    </row>
    <row r="23" spans="1:4">
      <c r="B23" s="29" t="s">
        <v>202</v>
      </c>
      <c r="C23" s="118">
        <f>C24+C26+C27+C28+C31</f>
        <v>584808.97476000001</v>
      </c>
      <c r="D23" s="119">
        <f>C23/$C$42</f>
        <v>0.61342148715361755</v>
      </c>
    </row>
    <row r="24" spans="1:4">
      <c r="A24" s="55" t="s">
        <v>145</v>
      </c>
      <c r="B24" s="30" t="s">
        <v>81</v>
      </c>
      <c r="C24" s="118">
        <f>'לא סחיר- תעודות התחייבות ממשלתי'!M11</f>
        <v>577573.83321000007</v>
      </c>
      <c r="D24" s="119">
        <f>C24/$C$42</f>
        <v>0.60583235723099749</v>
      </c>
    </row>
    <row r="25" spans="1:4">
      <c r="A25" s="55" t="s">
        <v>145</v>
      </c>
      <c r="B25" s="30" t="s">
        <v>82</v>
      </c>
      <c r="C25" s="118" t="s" vm="7">
        <v>1665</v>
      </c>
      <c r="D25" s="119" t="s" vm="8">
        <v>1665</v>
      </c>
    </row>
    <row r="26" spans="1:4">
      <c r="A26" s="55" t="s">
        <v>145</v>
      </c>
      <c r="B26" s="30" t="s">
        <v>73</v>
      </c>
      <c r="C26" s="118">
        <f>'לא סחיר - אג"ח קונצרני'!P11</f>
        <v>709.34329000000002</v>
      </c>
      <c r="D26" s="119">
        <f t="shared" ref="D26" si="2">C26/$C$42</f>
        <v>7.4404879992276364E-4</v>
      </c>
    </row>
    <row r="27" spans="1:4">
      <c r="A27" s="55" t="s">
        <v>145</v>
      </c>
      <c r="B27" s="30" t="s">
        <v>83</v>
      </c>
      <c r="C27" s="118">
        <f>'לא סחיר - מניות'!J11</f>
        <v>5633.5226700000003</v>
      </c>
      <c r="D27" s="119">
        <f>C27/$C$42</f>
        <v>5.9091498306147131E-3</v>
      </c>
    </row>
    <row r="28" spans="1:4">
      <c r="A28" s="55" t="s">
        <v>145</v>
      </c>
      <c r="B28" s="30" t="s">
        <v>84</v>
      </c>
      <c r="C28" s="118">
        <f>'לא סחיר - קרנות השקעה'!H11</f>
        <v>1903.31735</v>
      </c>
      <c r="D28" s="119">
        <f>C28/$C$42</f>
        <v>1.9964395379558392E-3</v>
      </c>
    </row>
    <row r="29" spans="1:4">
      <c r="A29" s="55" t="s">
        <v>145</v>
      </c>
      <c r="B29" s="30" t="s">
        <v>85</v>
      </c>
      <c r="C29" s="118" t="s" vm="9">
        <v>1665</v>
      </c>
      <c r="D29" s="119" t="s" vm="10">
        <v>1665</v>
      </c>
    </row>
    <row r="30" spans="1:4">
      <c r="A30" s="55" t="s">
        <v>145</v>
      </c>
      <c r="B30" s="30" t="s">
        <v>225</v>
      </c>
      <c r="C30" s="118" t="s" vm="11">
        <v>1665</v>
      </c>
      <c r="D30" s="119" t="s" vm="12">
        <v>1665</v>
      </c>
    </row>
    <row r="31" spans="1:4">
      <c r="A31" s="55" t="s">
        <v>145</v>
      </c>
      <c r="B31" s="30" t="s">
        <v>108</v>
      </c>
      <c r="C31" s="118">
        <f>'לא סחיר - חוזים עתידיים'!I11</f>
        <v>-1011.04176</v>
      </c>
      <c r="D31" s="119">
        <f>C31/$C$42</f>
        <v>-1.0605082458731636E-3</v>
      </c>
    </row>
    <row r="32" spans="1:4">
      <c r="A32" s="55" t="s">
        <v>145</v>
      </c>
      <c r="B32" s="30" t="s">
        <v>86</v>
      </c>
      <c r="C32" s="118" t="s" vm="13">
        <v>1665</v>
      </c>
      <c r="D32" s="119" t="s" vm="14">
        <v>1665</v>
      </c>
    </row>
    <row r="33" spans="1:4">
      <c r="A33" s="55" t="s">
        <v>145</v>
      </c>
      <c r="B33" s="29" t="s">
        <v>203</v>
      </c>
      <c r="C33" s="118">
        <f>הלוואות!O10</f>
        <v>15273.783060641472</v>
      </c>
      <c r="D33" s="119">
        <f>C33/$C$42</f>
        <v>1.6021072048980577E-2</v>
      </c>
    </row>
    <row r="34" spans="1:4">
      <c r="A34" s="55" t="s">
        <v>145</v>
      </c>
      <c r="B34" s="29" t="s">
        <v>204</v>
      </c>
      <c r="C34" s="118" t="s" vm="15">
        <v>1665</v>
      </c>
      <c r="D34" s="119" t="s" vm="16">
        <v>1665</v>
      </c>
    </row>
    <row r="35" spans="1:4">
      <c r="A35" s="55" t="s">
        <v>145</v>
      </c>
      <c r="B35" s="29" t="s">
        <v>205</v>
      </c>
      <c r="C35" s="118" t="s" vm="17">
        <v>1665</v>
      </c>
      <c r="D35" s="119" t="s" vm="18">
        <v>1665</v>
      </c>
    </row>
    <row r="36" spans="1:4">
      <c r="A36" s="55" t="s">
        <v>145</v>
      </c>
      <c r="B36" s="56" t="s">
        <v>206</v>
      </c>
      <c r="C36" s="118" t="s" vm="19">
        <v>1665</v>
      </c>
      <c r="D36" s="119" t="s" vm="20">
        <v>1665</v>
      </c>
    </row>
    <row r="37" spans="1:4">
      <c r="A37" s="55" t="s">
        <v>145</v>
      </c>
      <c r="B37" s="29" t="s">
        <v>207</v>
      </c>
      <c r="C37" s="118">
        <f>'השקעות אחרות '!I10</f>
        <v>23.91508327</v>
      </c>
      <c r="D37" s="119">
        <f>C37/$C$42</f>
        <v>2.5085158706578395E-5</v>
      </c>
    </row>
    <row r="38" spans="1:4">
      <c r="A38" s="55"/>
      <c r="B38" s="68" t="s">
        <v>209</v>
      </c>
      <c r="C38" s="118">
        <v>0</v>
      </c>
      <c r="D38" s="119">
        <f>C38/$C$42</f>
        <v>0</v>
      </c>
    </row>
    <row r="39" spans="1:4">
      <c r="A39" s="55" t="s">
        <v>145</v>
      </c>
      <c r="B39" s="69" t="s">
        <v>210</v>
      </c>
      <c r="C39" s="118" t="s" vm="21">
        <v>1665</v>
      </c>
      <c r="D39" s="119" t="s" vm="22">
        <v>1665</v>
      </c>
    </row>
    <row r="40" spans="1:4">
      <c r="A40" s="55" t="s">
        <v>145</v>
      </c>
      <c r="B40" s="69" t="s">
        <v>239</v>
      </c>
      <c r="C40" s="118" t="s" vm="23">
        <v>1665</v>
      </c>
      <c r="D40" s="119" t="s" vm="24">
        <v>1665</v>
      </c>
    </row>
    <row r="41" spans="1:4">
      <c r="A41" s="55" t="s">
        <v>145</v>
      </c>
      <c r="B41" s="69" t="s">
        <v>211</v>
      </c>
      <c r="C41" s="118" t="s" vm="25">
        <v>1665</v>
      </c>
      <c r="D41" s="119" t="s" vm="26">
        <v>1665</v>
      </c>
    </row>
    <row r="42" spans="1:4">
      <c r="B42" s="69" t="s">
        <v>87</v>
      </c>
      <c r="C42" s="118">
        <f>C38+C10</f>
        <v>953355.86869252892</v>
      </c>
      <c r="D42" s="119">
        <f>C42/$C$42</f>
        <v>1</v>
      </c>
    </row>
    <row r="43" spans="1:4">
      <c r="A43" s="55" t="s">
        <v>145</v>
      </c>
      <c r="B43" s="69" t="s">
        <v>208</v>
      </c>
      <c r="C43" s="137">
        <f>'יתרת התחייבות להשקעה'!C10</f>
        <v>32358.312910462075</v>
      </c>
      <c r="D43" s="119"/>
    </row>
    <row r="44" spans="1:4">
      <c r="B44" s="6" t="s">
        <v>113</v>
      </c>
    </row>
    <row r="45" spans="1:4">
      <c r="C45" s="75" t="s">
        <v>190</v>
      </c>
      <c r="D45" s="36" t="s">
        <v>107</v>
      </c>
    </row>
    <row r="46" spans="1:4">
      <c r="C46" s="76" t="s">
        <v>1</v>
      </c>
      <c r="D46" s="25" t="s">
        <v>2</v>
      </c>
    </row>
    <row r="47" spans="1:4">
      <c r="C47" s="120" t="s">
        <v>171</v>
      </c>
      <c r="D47" s="121" vm="27">
        <v>2.5729000000000002</v>
      </c>
    </row>
    <row r="48" spans="1:4">
      <c r="C48" s="120" t="s">
        <v>180</v>
      </c>
      <c r="D48" s="121">
        <v>0.92769022502618081</v>
      </c>
    </row>
    <row r="49" spans="2:4">
      <c r="C49" s="120" t="s">
        <v>176</v>
      </c>
      <c r="D49" s="121" vm="28">
        <v>2.7052</v>
      </c>
    </row>
    <row r="50" spans="2:4">
      <c r="B50" s="12"/>
      <c r="C50" s="120" t="s">
        <v>1666</v>
      </c>
      <c r="D50" s="121" vm="29">
        <v>3.6494</v>
      </c>
    </row>
    <row r="51" spans="2:4">
      <c r="C51" s="120" t="s">
        <v>169</v>
      </c>
      <c r="D51" s="121" vm="30">
        <v>4.0781999999999998</v>
      </c>
    </row>
    <row r="52" spans="2:4">
      <c r="C52" s="120" t="s">
        <v>170</v>
      </c>
      <c r="D52" s="121" vm="31">
        <v>4.7325999999999997</v>
      </c>
    </row>
    <row r="53" spans="2:4">
      <c r="C53" s="120" t="s">
        <v>172</v>
      </c>
      <c r="D53" s="121">
        <v>0.46267515923566882</v>
      </c>
    </row>
    <row r="54" spans="2:4">
      <c r="C54" s="120" t="s">
        <v>177</v>
      </c>
      <c r="D54" s="121" vm="32">
        <v>3.2778</v>
      </c>
    </row>
    <row r="55" spans="2:4">
      <c r="C55" s="120" t="s">
        <v>178</v>
      </c>
      <c r="D55" s="121">
        <v>0.18716729107296534</v>
      </c>
    </row>
    <row r="56" spans="2:4">
      <c r="C56" s="120" t="s">
        <v>175</v>
      </c>
      <c r="D56" s="121" vm="33">
        <v>0.54620000000000002</v>
      </c>
    </row>
    <row r="57" spans="2:4">
      <c r="C57" s="120" t="s">
        <v>1667</v>
      </c>
      <c r="D57" s="121">
        <v>2.4723023999999998</v>
      </c>
    </row>
    <row r="58" spans="2:4">
      <c r="C58" s="120" t="s">
        <v>174</v>
      </c>
      <c r="D58" s="121" vm="34">
        <v>0.39090000000000003</v>
      </c>
    </row>
    <row r="59" spans="2:4">
      <c r="C59" s="120" t="s">
        <v>167</v>
      </c>
      <c r="D59" s="121" vm="35">
        <v>3.6320000000000001</v>
      </c>
    </row>
    <row r="60" spans="2:4">
      <c r="C60" s="120" t="s">
        <v>181</v>
      </c>
      <c r="D60" s="121" vm="36">
        <v>0.24929999999999999</v>
      </c>
    </row>
    <row r="61" spans="2:4">
      <c r="C61" s="120" t="s">
        <v>1668</v>
      </c>
      <c r="D61" s="121" vm="37">
        <v>0.42030000000000001</v>
      </c>
    </row>
    <row r="62" spans="2:4">
      <c r="C62" s="120" t="s">
        <v>1669</v>
      </c>
      <c r="D62" s="121">
        <v>5.533464356993769E-2</v>
      </c>
    </row>
    <row r="63" spans="2:4">
      <c r="C63" s="120" t="s">
        <v>168</v>
      </c>
      <c r="D63" s="121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183</v>
      </c>
      <c r="C1" s="78" t="s" vm="1">
        <v>254</v>
      </c>
    </row>
    <row r="2" spans="2:60">
      <c r="B2" s="57" t="s">
        <v>182</v>
      </c>
      <c r="C2" s="78" t="s">
        <v>255</v>
      </c>
    </row>
    <row r="3" spans="2:60">
      <c r="B3" s="57" t="s">
        <v>184</v>
      </c>
      <c r="C3" s="78" t="s">
        <v>256</v>
      </c>
    </row>
    <row r="4" spans="2:60">
      <c r="B4" s="57" t="s">
        <v>185</v>
      </c>
      <c r="C4" s="78">
        <v>12145</v>
      </c>
    </row>
    <row r="6" spans="2:60" ht="26.25" customHeight="1">
      <c r="B6" s="170" t="s">
        <v>213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60" ht="26.25" customHeight="1">
      <c r="B7" s="170" t="s">
        <v>96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  <c r="BH7" s="3"/>
    </row>
    <row r="8" spans="2:60" s="3" customFormat="1" ht="78.75">
      <c r="B8" s="23" t="s">
        <v>120</v>
      </c>
      <c r="C8" s="31" t="s">
        <v>45</v>
      </c>
      <c r="D8" s="31" t="s">
        <v>123</v>
      </c>
      <c r="E8" s="31" t="s">
        <v>65</v>
      </c>
      <c r="F8" s="31" t="s">
        <v>105</v>
      </c>
      <c r="G8" s="31" t="s">
        <v>238</v>
      </c>
      <c r="H8" s="31" t="s">
        <v>237</v>
      </c>
      <c r="I8" s="31" t="s">
        <v>62</v>
      </c>
      <c r="J8" s="31" t="s">
        <v>59</v>
      </c>
      <c r="K8" s="31" t="s">
        <v>186</v>
      </c>
      <c r="L8" s="31" t="s">
        <v>188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245</v>
      </c>
      <c r="H9" s="17"/>
      <c r="I9" s="17" t="s">
        <v>241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2" t="s">
        <v>48</v>
      </c>
      <c r="C11" s="123"/>
      <c r="D11" s="123"/>
      <c r="E11" s="123"/>
      <c r="F11" s="123"/>
      <c r="G11" s="124"/>
      <c r="H11" s="128"/>
      <c r="I11" s="124">
        <v>1.585689366</v>
      </c>
      <c r="J11" s="123"/>
      <c r="K11" s="125">
        <f>I11/$I$11</f>
        <v>1</v>
      </c>
      <c r="L11" s="125">
        <f>I11/'סכום נכסי הקרן'!$C$42</f>
        <v>1.6632712065586578E-6</v>
      </c>
      <c r="BC11" s="100"/>
      <c r="BD11" s="3"/>
      <c r="BE11" s="100"/>
      <c r="BG11" s="100"/>
    </row>
    <row r="12" spans="2:60" s="4" customFormat="1" ht="18" customHeight="1">
      <c r="B12" s="126" t="s">
        <v>26</v>
      </c>
      <c r="C12" s="123"/>
      <c r="D12" s="123"/>
      <c r="E12" s="123"/>
      <c r="F12" s="123"/>
      <c r="G12" s="124"/>
      <c r="H12" s="128"/>
      <c r="I12" s="124">
        <v>1.585689366</v>
      </c>
      <c r="J12" s="123"/>
      <c r="K12" s="125">
        <f t="shared" ref="K12:K15" si="0">I12/$I$11</f>
        <v>1</v>
      </c>
      <c r="L12" s="125">
        <f>I12/'סכום נכסי הקרן'!$C$42</f>
        <v>1.6632712065586578E-6</v>
      </c>
      <c r="BC12" s="100"/>
      <c r="BD12" s="3"/>
      <c r="BE12" s="100"/>
      <c r="BG12" s="100"/>
    </row>
    <row r="13" spans="2:60">
      <c r="B13" s="102" t="s">
        <v>1553</v>
      </c>
      <c r="C13" s="82"/>
      <c r="D13" s="82"/>
      <c r="E13" s="82"/>
      <c r="F13" s="82"/>
      <c r="G13" s="91"/>
      <c r="H13" s="93"/>
      <c r="I13" s="91">
        <v>1.585689366</v>
      </c>
      <c r="J13" s="82"/>
      <c r="K13" s="92">
        <f t="shared" si="0"/>
        <v>1</v>
      </c>
      <c r="L13" s="92">
        <f>I13/'סכום נכסי הקרן'!$C$42</f>
        <v>1.6632712065586578E-6</v>
      </c>
      <c r="BD13" s="3"/>
    </row>
    <row r="14" spans="2:60" ht="20.25">
      <c r="B14" s="87" t="s">
        <v>1554</v>
      </c>
      <c r="C14" s="84" t="s">
        <v>1555</v>
      </c>
      <c r="D14" s="97" t="s">
        <v>124</v>
      </c>
      <c r="E14" s="97" t="s">
        <v>1081</v>
      </c>
      <c r="F14" s="97" t="s">
        <v>168</v>
      </c>
      <c r="G14" s="94">
        <v>3029.8560320000001</v>
      </c>
      <c r="H14" s="96">
        <v>35</v>
      </c>
      <c r="I14" s="94">
        <v>1.0604496109999999</v>
      </c>
      <c r="J14" s="95">
        <v>4.7060958361964738E-4</v>
      </c>
      <c r="K14" s="95">
        <f t="shared" si="0"/>
        <v>0.66876251663025899</v>
      </c>
      <c r="L14" s="95">
        <f>I14/'סכום נכסי הקרן'!$C$42</f>
        <v>1.1123334379368155E-6</v>
      </c>
      <c r="BD14" s="4"/>
    </row>
    <row r="15" spans="2:60">
      <c r="B15" s="87" t="s">
        <v>1556</v>
      </c>
      <c r="C15" s="84" t="s">
        <v>1557</v>
      </c>
      <c r="D15" s="97" t="s">
        <v>124</v>
      </c>
      <c r="E15" s="97" t="s">
        <v>194</v>
      </c>
      <c r="F15" s="97" t="s">
        <v>168</v>
      </c>
      <c r="G15" s="94">
        <v>808.06116199999985</v>
      </c>
      <c r="H15" s="96">
        <v>65</v>
      </c>
      <c r="I15" s="94">
        <v>0.52523975499999997</v>
      </c>
      <c r="J15" s="95">
        <v>6.7368689936563161E-4</v>
      </c>
      <c r="K15" s="95">
        <f t="shared" si="0"/>
        <v>0.3312374833697409</v>
      </c>
      <c r="L15" s="95">
        <f>I15/'סכום נכסי הקרן'!$C$42</f>
        <v>5.5093776862184234E-7</v>
      </c>
    </row>
    <row r="16" spans="2:60">
      <c r="B16" s="83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99" t="s">
        <v>253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99" t="s">
        <v>116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99" t="s">
        <v>236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99" t="s">
        <v>244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183</v>
      </c>
      <c r="C1" s="78" t="s" vm="1">
        <v>254</v>
      </c>
    </row>
    <row r="2" spans="2:61">
      <c r="B2" s="57" t="s">
        <v>182</v>
      </c>
      <c r="C2" s="78" t="s">
        <v>255</v>
      </c>
    </row>
    <row r="3" spans="2:61">
      <c r="B3" s="57" t="s">
        <v>184</v>
      </c>
      <c r="C3" s="78" t="s">
        <v>256</v>
      </c>
    </row>
    <row r="4" spans="2:61">
      <c r="B4" s="57" t="s">
        <v>185</v>
      </c>
      <c r="C4" s="78">
        <v>12145</v>
      </c>
    </row>
    <row r="6" spans="2:61" ht="26.25" customHeight="1">
      <c r="B6" s="170" t="s">
        <v>213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61" ht="26.25" customHeight="1">
      <c r="B7" s="170" t="s">
        <v>97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  <c r="BI7" s="3"/>
    </row>
    <row r="8" spans="2:61" s="3" customFormat="1" ht="78.75">
      <c r="B8" s="23" t="s">
        <v>120</v>
      </c>
      <c r="C8" s="31" t="s">
        <v>45</v>
      </c>
      <c r="D8" s="31" t="s">
        <v>123</v>
      </c>
      <c r="E8" s="31" t="s">
        <v>65</v>
      </c>
      <c r="F8" s="31" t="s">
        <v>105</v>
      </c>
      <c r="G8" s="31" t="s">
        <v>238</v>
      </c>
      <c r="H8" s="31" t="s">
        <v>237</v>
      </c>
      <c r="I8" s="31" t="s">
        <v>62</v>
      </c>
      <c r="J8" s="31" t="s">
        <v>59</v>
      </c>
      <c r="K8" s="31" t="s">
        <v>186</v>
      </c>
      <c r="L8" s="32" t="s">
        <v>188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245</v>
      </c>
      <c r="H9" s="17"/>
      <c r="I9" s="17" t="s">
        <v>241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253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116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236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244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I18" sqref="I18"/>
    </sheetView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183</v>
      </c>
      <c r="C1" s="78" t="s" vm="1">
        <v>254</v>
      </c>
    </row>
    <row r="2" spans="1:60">
      <c r="B2" s="57" t="s">
        <v>182</v>
      </c>
      <c r="C2" s="78" t="s">
        <v>255</v>
      </c>
    </row>
    <row r="3" spans="1:60">
      <c r="B3" s="57" t="s">
        <v>184</v>
      </c>
      <c r="C3" s="78" t="s">
        <v>256</v>
      </c>
    </row>
    <row r="4" spans="1:60">
      <c r="B4" s="57" t="s">
        <v>185</v>
      </c>
      <c r="C4" s="78">
        <v>12145</v>
      </c>
    </row>
    <row r="6" spans="1:60" ht="26.25" customHeight="1">
      <c r="B6" s="170" t="s">
        <v>213</v>
      </c>
      <c r="C6" s="171"/>
      <c r="D6" s="171"/>
      <c r="E6" s="171"/>
      <c r="F6" s="171"/>
      <c r="G6" s="171"/>
      <c r="H6" s="171"/>
      <c r="I6" s="171"/>
      <c r="J6" s="171"/>
      <c r="K6" s="172"/>
      <c r="BD6" s="1" t="s">
        <v>124</v>
      </c>
      <c r="BF6" s="1" t="s">
        <v>191</v>
      </c>
      <c r="BH6" s="3" t="s">
        <v>168</v>
      </c>
    </row>
    <row r="7" spans="1:60" ht="26.25" customHeight="1">
      <c r="B7" s="170" t="s">
        <v>98</v>
      </c>
      <c r="C7" s="171"/>
      <c r="D7" s="171"/>
      <c r="E7" s="171"/>
      <c r="F7" s="171"/>
      <c r="G7" s="171"/>
      <c r="H7" s="171"/>
      <c r="I7" s="171"/>
      <c r="J7" s="171"/>
      <c r="K7" s="172"/>
      <c r="BD7" s="3" t="s">
        <v>126</v>
      </c>
      <c r="BF7" s="1" t="s">
        <v>146</v>
      </c>
      <c r="BH7" s="3" t="s">
        <v>167</v>
      </c>
    </row>
    <row r="8" spans="1:60" s="3" customFormat="1" ht="78.75">
      <c r="A8" s="2"/>
      <c r="B8" s="23" t="s">
        <v>120</v>
      </c>
      <c r="C8" s="31" t="s">
        <v>45</v>
      </c>
      <c r="D8" s="31" t="s">
        <v>123</v>
      </c>
      <c r="E8" s="31" t="s">
        <v>65</v>
      </c>
      <c r="F8" s="31" t="s">
        <v>105</v>
      </c>
      <c r="G8" s="31" t="s">
        <v>238</v>
      </c>
      <c r="H8" s="31" t="s">
        <v>237</v>
      </c>
      <c r="I8" s="31" t="s">
        <v>62</v>
      </c>
      <c r="J8" s="31" t="s">
        <v>186</v>
      </c>
      <c r="K8" s="31" t="s">
        <v>188</v>
      </c>
      <c r="BC8" s="1" t="s">
        <v>139</v>
      </c>
      <c r="BD8" s="1" t="s">
        <v>140</v>
      </c>
      <c r="BE8" s="1" t="s">
        <v>147</v>
      </c>
      <c r="BG8" s="4" t="s">
        <v>169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245</v>
      </c>
      <c r="H9" s="17"/>
      <c r="I9" s="17" t="s">
        <v>241</v>
      </c>
      <c r="J9" s="33" t="s">
        <v>20</v>
      </c>
      <c r="K9" s="58" t="s">
        <v>20</v>
      </c>
      <c r="BC9" s="1" t="s">
        <v>136</v>
      </c>
      <c r="BE9" s="1" t="s">
        <v>148</v>
      </c>
      <c r="BG9" s="4" t="s">
        <v>170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132</v>
      </c>
      <c r="BD10" s="3"/>
      <c r="BE10" s="1" t="s">
        <v>192</v>
      </c>
      <c r="BG10" s="1" t="s">
        <v>176</v>
      </c>
    </row>
    <row r="11" spans="1:60" s="4" customFormat="1" ht="18" customHeight="1">
      <c r="A11" s="117"/>
      <c r="B11" s="122" t="s">
        <v>49</v>
      </c>
      <c r="C11" s="123"/>
      <c r="D11" s="123"/>
      <c r="E11" s="123"/>
      <c r="F11" s="123"/>
      <c r="G11" s="124"/>
      <c r="H11" s="128"/>
      <c r="I11" s="124">
        <v>1339.6556699999999</v>
      </c>
      <c r="J11" s="125">
        <f>I11/$I$11</f>
        <v>1</v>
      </c>
      <c r="K11" s="125">
        <f>I11/'סכום נכסי הקרן'!$C$42</f>
        <v>1.4052000034753636E-3</v>
      </c>
      <c r="L11" s="3"/>
      <c r="M11" s="3"/>
      <c r="N11" s="3"/>
      <c r="O11" s="3"/>
      <c r="BC11" s="100" t="s">
        <v>131</v>
      </c>
      <c r="BD11" s="3"/>
      <c r="BE11" s="100" t="s">
        <v>149</v>
      </c>
      <c r="BG11" s="100" t="s">
        <v>171</v>
      </c>
    </row>
    <row r="12" spans="1:60" s="100" customFormat="1" ht="20.25">
      <c r="A12" s="117"/>
      <c r="B12" s="126" t="s">
        <v>235</v>
      </c>
      <c r="C12" s="123"/>
      <c r="D12" s="123"/>
      <c r="E12" s="123"/>
      <c r="F12" s="123"/>
      <c r="G12" s="124"/>
      <c r="H12" s="128"/>
      <c r="I12" s="124">
        <v>1339.6556699999999</v>
      </c>
      <c r="J12" s="125">
        <f t="shared" ref="J12:J15" si="0">I12/$I$11</f>
        <v>1</v>
      </c>
      <c r="K12" s="125">
        <f>I12/'סכום נכסי הקרן'!$C$42</f>
        <v>1.4052000034753636E-3</v>
      </c>
      <c r="L12" s="3"/>
      <c r="M12" s="3"/>
      <c r="N12" s="3"/>
      <c r="O12" s="3"/>
      <c r="BC12" s="100" t="s">
        <v>129</v>
      </c>
      <c r="BD12" s="4"/>
      <c r="BE12" s="100" t="s">
        <v>150</v>
      </c>
      <c r="BG12" s="100" t="s">
        <v>172</v>
      </c>
    </row>
    <row r="13" spans="1:60">
      <c r="B13" s="83" t="s">
        <v>1558</v>
      </c>
      <c r="C13" s="84" t="s">
        <v>1559</v>
      </c>
      <c r="D13" s="97" t="s">
        <v>28</v>
      </c>
      <c r="E13" s="97" t="s">
        <v>1560</v>
      </c>
      <c r="F13" s="97" t="s">
        <v>170</v>
      </c>
      <c r="G13" s="94">
        <v>6</v>
      </c>
      <c r="H13" s="96">
        <v>721150</v>
      </c>
      <c r="I13" s="94">
        <v>46.426809999999996</v>
      </c>
      <c r="J13" s="95">
        <f t="shared" si="0"/>
        <v>3.4655778376244992E-2</v>
      </c>
      <c r="K13" s="95">
        <f>I13/'סכום נכסי הקרן'!$C$42</f>
        <v>4.8698299894740897E-5</v>
      </c>
      <c r="P13" s="1"/>
      <c r="BC13" s="1" t="s">
        <v>133</v>
      </c>
      <c r="BE13" s="1" t="s">
        <v>151</v>
      </c>
      <c r="BG13" s="1" t="s">
        <v>173</v>
      </c>
    </row>
    <row r="14" spans="1:60">
      <c r="B14" s="83" t="s">
        <v>1561</v>
      </c>
      <c r="C14" s="84" t="s">
        <v>1562</v>
      </c>
      <c r="D14" s="97" t="s">
        <v>28</v>
      </c>
      <c r="E14" s="97" t="s">
        <v>1560</v>
      </c>
      <c r="F14" s="97" t="s">
        <v>167</v>
      </c>
      <c r="G14" s="94">
        <v>101</v>
      </c>
      <c r="H14" s="96">
        <v>283775</v>
      </c>
      <c r="I14" s="94">
        <v>1287.13195</v>
      </c>
      <c r="J14" s="95">
        <f t="shared" si="0"/>
        <v>0.96079311932446054</v>
      </c>
      <c r="K14" s="95">
        <f>I14/'סכום נכסי הקרן'!$C$42</f>
        <v>1.3501064946138373E-3</v>
      </c>
      <c r="P14" s="1"/>
      <c r="BC14" s="1" t="s">
        <v>130</v>
      </c>
      <c r="BE14" s="1" t="s">
        <v>152</v>
      </c>
      <c r="BG14" s="1" t="s">
        <v>175</v>
      </c>
    </row>
    <row r="15" spans="1:60">
      <c r="B15" s="83" t="s">
        <v>1563</v>
      </c>
      <c r="C15" s="84" t="s">
        <v>1564</v>
      </c>
      <c r="D15" s="97" t="s">
        <v>28</v>
      </c>
      <c r="E15" s="97" t="s">
        <v>1560</v>
      </c>
      <c r="F15" s="97" t="s">
        <v>169</v>
      </c>
      <c r="G15" s="94">
        <v>3</v>
      </c>
      <c r="H15" s="96">
        <v>12250</v>
      </c>
      <c r="I15" s="94">
        <v>6.0969100000000003</v>
      </c>
      <c r="J15" s="95">
        <f t="shared" si="0"/>
        <v>4.5511022992945653E-3</v>
      </c>
      <c r="K15" s="95">
        <f>I15/'סכום נכסי הקרן'!$C$42</f>
        <v>6.3952089667854578E-6</v>
      </c>
      <c r="P15" s="1"/>
      <c r="BC15" s="1" t="s">
        <v>141</v>
      </c>
      <c r="BE15" s="1" t="s">
        <v>193</v>
      </c>
      <c r="BG15" s="1" t="s">
        <v>177</v>
      </c>
    </row>
    <row r="16" spans="1:60" ht="20.25">
      <c r="B16" s="105"/>
      <c r="C16" s="84"/>
      <c r="D16" s="84"/>
      <c r="E16" s="84"/>
      <c r="F16" s="84"/>
      <c r="G16" s="94"/>
      <c r="H16" s="96"/>
      <c r="I16" s="84"/>
      <c r="J16" s="95"/>
      <c r="K16" s="84"/>
      <c r="P16" s="1"/>
      <c r="BC16" s="4" t="s">
        <v>127</v>
      </c>
      <c r="BD16" s="1" t="s">
        <v>142</v>
      </c>
      <c r="BE16" s="1" t="s">
        <v>153</v>
      </c>
      <c r="BG16" s="1" t="s">
        <v>178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137</v>
      </c>
      <c r="BE17" s="1" t="s">
        <v>154</v>
      </c>
      <c r="BG17" s="1" t="s">
        <v>179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125</v>
      </c>
      <c r="BF18" s="1" t="s">
        <v>155</v>
      </c>
      <c r="BH18" s="1" t="s">
        <v>28</v>
      </c>
    </row>
    <row r="19" spans="2:60">
      <c r="B19" s="99" t="s">
        <v>253</v>
      </c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138</v>
      </c>
      <c r="BF19" s="1" t="s">
        <v>156</v>
      </c>
    </row>
    <row r="20" spans="2:60">
      <c r="B20" s="99" t="s">
        <v>116</v>
      </c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143</v>
      </c>
      <c r="BF20" s="1" t="s">
        <v>157</v>
      </c>
    </row>
    <row r="21" spans="2:60">
      <c r="B21" s="99" t="s">
        <v>236</v>
      </c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128</v>
      </c>
      <c r="BE21" s="1" t="s">
        <v>144</v>
      </c>
      <c r="BF21" s="1" t="s">
        <v>158</v>
      </c>
    </row>
    <row r="22" spans="2:60">
      <c r="B22" s="99" t="s">
        <v>244</v>
      </c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134</v>
      </c>
      <c r="BF22" s="1" t="s">
        <v>159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28</v>
      </c>
      <c r="BE23" s="1" t="s">
        <v>135</v>
      </c>
      <c r="BF23" s="1" t="s">
        <v>194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197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160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161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196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162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163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195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28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C116" s="3"/>
      <c r="D116" s="3"/>
      <c r="E116" s="3"/>
      <c r="F116" s="3"/>
      <c r="G116" s="3"/>
      <c r="H116" s="3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183</v>
      </c>
      <c r="C1" s="78" t="s" vm="1">
        <v>254</v>
      </c>
    </row>
    <row r="2" spans="2:81">
      <c r="B2" s="57" t="s">
        <v>182</v>
      </c>
      <c r="C2" s="78" t="s">
        <v>255</v>
      </c>
    </row>
    <row r="3" spans="2:81">
      <c r="B3" s="57" t="s">
        <v>184</v>
      </c>
      <c r="C3" s="78" t="s">
        <v>256</v>
      </c>
      <c r="E3" s="2"/>
    </row>
    <row r="4" spans="2:81">
      <c r="B4" s="57" t="s">
        <v>185</v>
      </c>
      <c r="C4" s="78">
        <v>12145</v>
      </c>
    </row>
    <row r="6" spans="2:81" ht="26.25" customHeight="1">
      <c r="B6" s="170" t="s">
        <v>213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81" ht="26.25" customHeight="1">
      <c r="B7" s="170" t="s">
        <v>99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/>
    </row>
    <row r="8" spans="2:81" s="3" customFormat="1" ht="47.25">
      <c r="B8" s="23" t="s">
        <v>120</v>
      </c>
      <c r="C8" s="31" t="s">
        <v>45</v>
      </c>
      <c r="D8" s="14" t="s">
        <v>50</v>
      </c>
      <c r="E8" s="31" t="s">
        <v>15</v>
      </c>
      <c r="F8" s="31" t="s">
        <v>66</v>
      </c>
      <c r="G8" s="31" t="s">
        <v>106</v>
      </c>
      <c r="H8" s="31" t="s">
        <v>18</v>
      </c>
      <c r="I8" s="31" t="s">
        <v>105</v>
      </c>
      <c r="J8" s="31" t="s">
        <v>17</v>
      </c>
      <c r="K8" s="31" t="s">
        <v>19</v>
      </c>
      <c r="L8" s="31" t="s">
        <v>238</v>
      </c>
      <c r="M8" s="31" t="s">
        <v>237</v>
      </c>
      <c r="N8" s="31" t="s">
        <v>62</v>
      </c>
      <c r="O8" s="31" t="s">
        <v>59</v>
      </c>
      <c r="P8" s="31" t="s">
        <v>186</v>
      </c>
      <c r="Q8" s="32" t="s">
        <v>188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245</v>
      </c>
      <c r="M9" s="33"/>
      <c r="N9" s="33" t="s">
        <v>241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253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116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236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244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25"/>
  <sheetViews>
    <sheetView rightToLeft="1" workbookViewId="0">
      <selection activeCell="H27" sqref="H27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183</v>
      </c>
      <c r="C1" s="78" t="s" vm="1">
        <v>254</v>
      </c>
    </row>
    <row r="2" spans="2:72">
      <c r="B2" s="57" t="s">
        <v>182</v>
      </c>
      <c r="C2" s="78" t="s">
        <v>255</v>
      </c>
    </row>
    <row r="3" spans="2:72">
      <c r="B3" s="57" t="s">
        <v>184</v>
      </c>
      <c r="C3" s="78" t="s">
        <v>256</v>
      </c>
    </row>
    <row r="4" spans="2:72">
      <c r="B4" s="57" t="s">
        <v>185</v>
      </c>
      <c r="C4" s="78">
        <v>12145</v>
      </c>
    </row>
    <row r="6" spans="2:72" ht="26.25" customHeight="1">
      <c r="B6" s="170" t="s">
        <v>214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72" ht="26.25" customHeight="1">
      <c r="B7" s="170" t="s">
        <v>90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2"/>
    </row>
    <row r="8" spans="2:72" s="3" customFormat="1" ht="78.75">
      <c r="B8" s="23" t="s">
        <v>120</v>
      </c>
      <c r="C8" s="31" t="s">
        <v>45</v>
      </c>
      <c r="D8" s="31" t="s">
        <v>15</v>
      </c>
      <c r="E8" s="31" t="s">
        <v>66</v>
      </c>
      <c r="F8" s="31" t="s">
        <v>106</v>
      </c>
      <c r="G8" s="31" t="s">
        <v>18</v>
      </c>
      <c r="H8" s="31" t="s">
        <v>105</v>
      </c>
      <c r="I8" s="31" t="s">
        <v>17</v>
      </c>
      <c r="J8" s="31" t="s">
        <v>19</v>
      </c>
      <c r="K8" s="31" t="s">
        <v>238</v>
      </c>
      <c r="L8" s="31" t="s">
        <v>237</v>
      </c>
      <c r="M8" s="31" t="s">
        <v>114</v>
      </c>
      <c r="N8" s="31" t="s">
        <v>59</v>
      </c>
      <c r="O8" s="31" t="s">
        <v>186</v>
      </c>
      <c r="P8" s="32" t="s">
        <v>188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245</v>
      </c>
      <c r="L9" s="33"/>
      <c r="M9" s="33" t="s">
        <v>241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6" t="s">
        <v>27</v>
      </c>
      <c r="C11" s="82"/>
      <c r="D11" s="82"/>
      <c r="E11" s="82"/>
      <c r="F11" s="82"/>
      <c r="G11" s="91">
        <v>10.325754039575562</v>
      </c>
      <c r="H11" s="82"/>
      <c r="I11" s="82"/>
      <c r="J11" s="104">
        <v>4.8565200181893114E-2</v>
      </c>
      <c r="K11" s="91"/>
      <c r="L11" s="82"/>
      <c r="M11" s="91">
        <v>577573.83321000007</v>
      </c>
      <c r="N11" s="82"/>
      <c r="O11" s="92">
        <f>M11/$M$11</f>
        <v>1</v>
      </c>
      <c r="P11" s="92">
        <f>M11/'סכום נכסי הקרן'!$C$42</f>
        <v>0.60583235723099749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s="100" customFormat="1" ht="21.75" customHeight="1">
      <c r="B12" s="126" t="s">
        <v>234</v>
      </c>
      <c r="C12" s="123"/>
      <c r="D12" s="123"/>
      <c r="E12" s="123"/>
      <c r="F12" s="123"/>
      <c r="G12" s="124">
        <v>10.325754039575562</v>
      </c>
      <c r="H12" s="123"/>
      <c r="I12" s="123"/>
      <c r="J12" s="129">
        <v>4.8565200181893114E-2</v>
      </c>
      <c r="K12" s="124"/>
      <c r="L12" s="123"/>
      <c r="M12" s="124">
        <v>577573.83321000007</v>
      </c>
      <c r="N12" s="123"/>
      <c r="O12" s="125">
        <f t="shared" ref="O12:O25" si="0">M12/$M$11</f>
        <v>1</v>
      </c>
      <c r="P12" s="125">
        <f>M12/'סכום נכסי הקרן'!$C$42</f>
        <v>0.60583235723099749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72">
      <c r="B13" s="102" t="s">
        <v>70</v>
      </c>
      <c r="C13" s="82"/>
      <c r="D13" s="82"/>
      <c r="E13" s="82"/>
      <c r="F13" s="82"/>
      <c r="G13" s="91">
        <v>10.325754039575562</v>
      </c>
      <c r="H13" s="82"/>
      <c r="I13" s="82"/>
      <c r="J13" s="104">
        <v>4.8565200181893114E-2</v>
      </c>
      <c r="K13" s="91"/>
      <c r="L13" s="82"/>
      <c r="M13" s="91">
        <v>577573.83321000007</v>
      </c>
      <c r="N13" s="82"/>
      <c r="O13" s="92">
        <f t="shared" si="0"/>
        <v>1</v>
      </c>
      <c r="P13" s="92">
        <f>M13/'סכום נכסי הקרן'!$C$42</f>
        <v>0.60583235723099749</v>
      </c>
    </row>
    <row r="14" spans="2:72">
      <c r="B14" s="87" t="s">
        <v>1565</v>
      </c>
      <c r="C14" s="84">
        <v>8805</v>
      </c>
      <c r="D14" s="84" t="s">
        <v>259</v>
      </c>
      <c r="E14" s="84"/>
      <c r="F14" s="107">
        <v>41487</v>
      </c>
      <c r="G14" s="94">
        <v>7.58</v>
      </c>
      <c r="H14" s="97" t="s">
        <v>168</v>
      </c>
      <c r="I14" s="98">
        <v>4.8000000000000001E-2</v>
      </c>
      <c r="J14" s="98">
        <v>4.8499999999999988E-2</v>
      </c>
      <c r="K14" s="94">
        <v>5013000</v>
      </c>
      <c r="L14" s="108">
        <v>101.0676</v>
      </c>
      <c r="M14" s="94">
        <v>5066.2935700000007</v>
      </c>
      <c r="N14" s="84"/>
      <c r="O14" s="95">
        <f t="shared" si="0"/>
        <v>8.7716812616716079E-3</v>
      </c>
      <c r="P14" s="95">
        <f>M14/'סכום נכסי הקרן'!$C$42</f>
        <v>5.3141683356374807E-3</v>
      </c>
    </row>
    <row r="15" spans="2:72">
      <c r="B15" s="87" t="s">
        <v>1566</v>
      </c>
      <c r="C15" s="84" t="s">
        <v>1567</v>
      </c>
      <c r="D15" s="84" t="s">
        <v>259</v>
      </c>
      <c r="E15" s="84"/>
      <c r="F15" s="107">
        <v>42675</v>
      </c>
      <c r="G15" s="94">
        <v>9.41</v>
      </c>
      <c r="H15" s="97" t="s">
        <v>168</v>
      </c>
      <c r="I15" s="98">
        <v>4.8000000000000001E-2</v>
      </c>
      <c r="J15" s="98">
        <v>4.8599999999999997E-2</v>
      </c>
      <c r="K15" s="94">
        <v>660000</v>
      </c>
      <c r="L15" s="108">
        <v>103.0017</v>
      </c>
      <c r="M15" s="94">
        <v>679.31515999999999</v>
      </c>
      <c r="N15" s="84"/>
      <c r="O15" s="95">
        <f t="shared" si="0"/>
        <v>1.1761529365424139E-3</v>
      </c>
      <c r="P15" s="95">
        <f>M15/'סכום נכסי הקרן'!$C$42</f>
        <v>7.1255150600965037E-4</v>
      </c>
    </row>
    <row r="16" spans="2:72">
      <c r="B16" s="87" t="s">
        <v>1568</v>
      </c>
      <c r="C16" s="84" t="s">
        <v>1569</v>
      </c>
      <c r="D16" s="84" t="s">
        <v>259</v>
      </c>
      <c r="E16" s="84"/>
      <c r="F16" s="107">
        <v>43132</v>
      </c>
      <c r="G16" s="94">
        <v>10.200000000000001</v>
      </c>
      <c r="H16" s="97" t="s">
        <v>168</v>
      </c>
      <c r="I16" s="98">
        <v>4.8000000000000001E-2</v>
      </c>
      <c r="J16" s="98">
        <v>4.8500000000000008E-2</v>
      </c>
      <c r="K16" s="94">
        <v>32785825</v>
      </c>
      <c r="L16" s="108">
        <v>101.59529999999999</v>
      </c>
      <c r="M16" s="94">
        <v>33296.905650000001</v>
      </c>
      <c r="N16" s="84"/>
      <c r="O16" s="95">
        <f t="shared" si="0"/>
        <v>5.764960899448085E-2</v>
      </c>
      <c r="P16" s="95">
        <f>M16/'סכום נכסי הקרן'!$C$42</f>
        <v>3.492599851057164E-2</v>
      </c>
    </row>
    <row r="17" spans="2:16">
      <c r="B17" s="87" t="s">
        <v>1570</v>
      </c>
      <c r="C17" s="84" t="s">
        <v>1571</v>
      </c>
      <c r="D17" s="84" t="s">
        <v>259</v>
      </c>
      <c r="E17" s="84"/>
      <c r="F17" s="107">
        <v>43161</v>
      </c>
      <c r="G17" s="94">
        <v>10.280000000000001</v>
      </c>
      <c r="H17" s="97" t="s">
        <v>168</v>
      </c>
      <c r="I17" s="98">
        <v>4.8000000000000001E-2</v>
      </c>
      <c r="J17" s="98">
        <v>4.8500000000000008E-2</v>
      </c>
      <c r="K17" s="94">
        <v>17594000</v>
      </c>
      <c r="L17" s="108">
        <v>101.6913</v>
      </c>
      <c r="M17" s="94">
        <v>17891.57473</v>
      </c>
      <c r="N17" s="84"/>
      <c r="O17" s="95">
        <f t="shared" si="0"/>
        <v>3.0977121367433559E-2</v>
      </c>
      <c r="P17" s="95">
        <f>M17/'סכום נכסי הקרן'!$C$42</f>
        <v>1.8766942458262971E-2</v>
      </c>
    </row>
    <row r="18" spans="2:16">
      <c r="B18" s="87" t="s">
        <v>1572</v>
      </c>
      <c r="C18" s="84" t="s">
        <v>1573</v>
      </c>
      <c r="D18" s="84" t="s">
        <v>259</v>
      </c>
      <c r="E18" s="84"/>
      <c r="F18" s="107">
        <v>43221</v>
      </c>
      <c r="G18" s="94">
        <v>10.199999999999999</v>
      </c>
      <c r="H18" s="97" t="s">
        <v>168</v>
      </c>
      <c r="I18" s="98">
        <v>4.8000000000000001E-2</v>
      </c>
      <c r="J18" s="98">
        <v>4.8599999999999997E-2</v>
      </c>
      <c r="K18" s="94">
        <v>140479000</v>
      </c>
      <c r="L18" s="108">
        <v>102.9019</v>
      </c>
      <c r="M18" s="94">
        <v>144532.62231000001</v>
      </c>
      <c r="N18" s="84"/>
      <c r="O18" s="95">
        <f t="shared" si="0"/>
        <v>0.25024094583150791</v>
      </c>
      <c r="P18" s="95">
        <f>M18/'סכום נכסי הקרן'!$C$42</f>
        <v>0.15160406208881677</v>
      </c>
    </row>
    <row r="19" spans="2:16">
      <c r="B19" s="87" t="s">
        <v>1574</v>
      </c>
      <c r="C19" s="84" t="s">
        <v>1575</v>
      </c>
      <c r="D19" s="84" t="s">
        <v>259</v>
      </c>
      <c r="E19" s="84"/>
      <c r="F19" s="107">
        <v>43252</v>
      </c>
      <c r="G19" s="94">
        <v>10.29</v>
      </c>
      <c r="H19" s="97" t="s">
        <v>168</v>
      </c>
      <c r="I19" s="98">
        <v>4.8000000000000001E-2</v>
      </c>
      <c r="J19" s="98">
        <v>4.8499999999999995E-2</v>
      </c>
      <c r="K19" s="94">
        <v>85947000</v>
      </c>
      <c r="L19" s="108">
        <v>102.0992</v>
      </c>
      <c r="M19" s="94">
        <v>87752.201639999999</v>
      </c>
      <c r="N19" s="84"/>
      <c r="O19" s="95">
        <f t="shared" si="0"/>
        <v>0.15193243979267007</v>
      </c>
      <c r="P19" s="95">
        <f>M19/'סכום נכסי הקרן'!$C$42</f>
        <v>9.2045588139449908E-2</v>
      </c>
    </row>
    <row r="20" spans="2:16">
      <c r="B20" s="87" t="s">
        <v>1576</v>
      </c>
      <c r="C20" s="84" t="s">
        <v>1577</v>
      </c>
      <c r="D20" s="84" t="s">
        <v>259</v>
      </c>
      <c r="E20" s="84"/>
      <c r="F20" s="107">
        <v>43282</v>
      </c>
      <c r="G20" s="94">
        <v>10.370000000000001</v>
      </c>
      <c r="H20" s="97" t="s">
        <v>168</v>
      </c>
      <c r="I20" s="98">
        <v>4.8000000000000001E-2</v>
      </c>
      <c r="J20" s="98">
        <v>4.8499999999999995E-2</v>
      </c>
      <c r="K20" s="94">
        <v>4517000</v>
      </c>
      <c r="L20" s="108">
        <v>101.19540000000001</v>
      </c>
      <c r="M20" s="94">
        <v>4571.3266800000001</v>
      </c>
      <c r="N20" s="84"/>
      <c r="O20" s="95">
        <f t="shared" si="0"/>
        <v>7.9147053019936794E-3</v>
      </c>
      <c r="P20" s="95">
        <f>M20/'סכום נכסי הקרן'!$C$42</f>
        <v>4.7949845698955036E-3</v>
      </c>
    </row>
    <row r="21" spans="2:16">
      <c r="B21" s="87" t="s">
        <v>1578</v>
      </c>
      <c r="C21" s="84" t="s">
        <v>1579</v>
      </c>
      <c r="D21" s="84" t="s">
        <v>259</v>
      </c>
      <c r="E21" s="84"/>
      <c r="F21" s="107">
        <v>43313</v>
      </c>
      <c r="G21" s="94">
        <v>10.459999999999999</v>
      </c>
      <c r="H21" s="97" t="s">
        <v>168</v>
      </c>
      <c r="I21" s="98">
        <v>4.8000000000000001E-2</v>
      </c>
      <c r="J21" s="98">
        <v>4.8600000000000004E-2</v>
      </c>
      <c r="K21" s="94">
        <v>229628000</v>
      </c>
      <c r="L21" s="108">
        <v>100.77330000000001</v>
      </c>
      <c r="M21" s="94">
        <v>231367.25235</v>
      </c>
      <c r="N21" s="84"/>
      <c r="O21" s="95">
        <f t="shared" si="0"/>
        <v>0.40058472016317465</v>
      </c>
      <c r="P21" s="95">
        <f>M21/'סכום נכסי הקרן'!$C$42</f>
        <v>0.24268718528717559</v>
      </c>
    </row>
    <row r="22" spans="2:16">
      <c r="B22" s="87" t="s">
        <v>1580</v>
      </c>
      <c r="C22" s="84" t="s">
        <v>1581</v>
      </c>
      <c r="D22" s="84" t="s">
        <v>259</v>
      </c>
      <c r="E22" s="84"/>
      <c r="F22" s="107">
        <v>43345</v>
      </c>
      <c r="G22" s="94">
        <v>10.54</v>
      </c>
      <c r="H22" s="97" t="s">
        <v>168</v>
      </c>
      <c r="I22" s="98">
        <v>4.8000000000000001E-2</v>
      </c>
      <c r="J22" s="98">
        <v>4.8499999999999995E-2</v>
      </c>
      <c r="K22" s="94">
        <v>10985000</v>
      </c>
      <c r="L22" s="108">
        <v>100.38290000000001</v>
      </c>
      <c r="M22" s="94">
        <v>11027.07063</v>
      </c>
      <c r="N22" s="84"/>
      <c r="O22" s="95">
        <f t="shared" si="0"/>
        <v>1.9092053683793995E-2</v>
      </c>
      <c r="P22" s="95">
        <f>M22/'סכום נכסי הקרן'!$C$42</f>
        <v>1.1566583887633665E-2</v>
      </c>
    </row>
    <row r="23" spans="2:16">
      <c r="B23" s="87" t="s">
        <v>1582</v>
      </c>
      <c r="C23" s="84" t="s">
        <v>1583</v>
      </c>
      <c r="D23" s="84" t="s">
        <v>259</v>
      </c>
      <c r="E23" s="84"/>
      <c r="F23" s="107">
        <v>43375</v>
      </c>
      <c r="G23" s="94">
        <v>10.379999999999999</v>
      </c>
      <c r="H23" s="97" t="s">
        <v>168</v>
      </c>
      <c r="I23" s="98">
        <v>4.8000000000000001E-2</v>
      </c>
      <c r="J23" s="98">
        <v>4.8500000000000008E-2</v>
      </c>
      <c r="K23" s="94">
        <v>14353000</v>
      </c>
      <c r="L23" s="108">
        <v>102.3866</v>
      </c>
      <c r="M23" s="94">
        <v>14695.55754</v>
      </c>
      <c r="N23" s="84"/>
      <c r="O23" s="95">
        <f t="shared" si="0"/>
        <v>2.5443599926135922E-2</v>
      </c>
      <c r="P23" s="95">
        <f>M23/'סכום נכסי הקרן'!$C$42</f>
        <v>1.5414556119693359E-2</v>
      </c>
    </row>
    <row r="24" spans="2:16">
      <c r="B24" s="87" t="s">
        <v>1584</v>
      </c>
      <c r="C24" s="84" t="s">
        <v>1585</v>
      </c>
      <c r="D24" s="84" t="s">
        <v>259</v>
      </c>
      <c r="E24" s="84"/>
      <c r="F24" s="107">
        <v>43435</v>
      </c>
      <c r="G24" s="94">
        <v>10.54</v>
      </c>
      <c r="H24" s="97" t="s">
        <v>168</v>
      </c>
      <c r="I24" s="98">
        <v>4.8000000000000001E-2</v>
      </c>
      <c r="J24" s="98">
        <v>4.8500000000000008E-2</v>
      </c>
      <c r="K24" s="94">
        <v>22160000</v>
      </c>
      <c r="L24" s="108">
        <v>101.5937</v>
      </c>
      <c r="M24" s="94">
        <v>22513.19082</v>
      </c>
      <c r="N24" s="84"/>
      <c r="O24" s="95">
        <f t="shared" si="0"/>
        <v>3.8978896766977369E-2</v>
      </c>
      <c r="P24" s="95">
        <f>M24/'סכום נכסי הקרן'!$C$42</f>
        <v>2.3614676910601606E-2</v>
      </c>
    </row>
    <row r="25" spans="2:16">
      <c r="B25" s="87" t="s">
        <v>1586</v>
      </c>
      <c r="C25" s="84" t="s">
        <v>1587</v>
      </c>
      <c r="D25" s="84" t="s">
        <v>259</v>
      </c>
      <c r="E25" s="84"/>
      <c r="F25" s="107">
        <v>43497</v>
      </c>
      <c r="G25" s="94">
        <v>10.709999999999999</v>
      </c>
      <c r="H25" s="97" t="s">
        <v>168</v>
      </c>
      <c r="I25" s="98">
        <v>4.8000000000000001E-2</v>
      </c>
      <c r="J25" s="98">
        <v>4.8499999999999995E-2</v>
      </c>
      <c r="K25" s="94">
        <v>4148000</v>
      </c>
      <c r="L25" s="108">
        <v>100.7957</v>
      </c>
      <c r="M25" s="94">
        <v>4180.5221300000003</v>
      </c>
      <c r="N25" s="84"/>
      <c r="O25" s="95">
        <f t="shared" si="0"/>
        <v>7.2380739736178533E-3</v>
      </c>
      <c r="P25" s="95">
        <f>M25/'סכום נכסי הקרן'!$C$42</f>
        <v>4.3850594172492362E-3</v>
      </c>
    </row>
    <row r="26" spans="2:16">
      <c r="B26" s="83"/>
      <c r="C26" s="84"/>
      <c r="D26" s="84"/>
      <c r="E26" s="84"/>
      <c r="F26" s="84"/>
      <c r="G26" s="84"/>
      <c r="H26" s="84"/>
      <c r="I26" s="84"/>
      <c r="J26" s="84"/>
      <c r="K26" s="94"/>
      <c r="L26" s="84"/>
      <c r="M26" s="84"/>
      <c r="N26" s="84"/>
      <c r="O26" s="95"/>
      <c r="P26" s="84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99" t="s">
        <v>116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99" t="s">
        <v>236</v>
      </c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99" t="s">
        <v>244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</row>
    <row r="115" spans="2:16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</row>
    <row r="116" spans="2:16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</row>
    <row r="117" spans="2:16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</row>
    <row r="118" spans="2:16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</row>
    <row r="119" spans="2:16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</row>
    <row r="120" spans="2:16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</row>
    <row r="121" spans="2:16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</row>
    <row r="122" spans="2:16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</row>
    <row r="123" spans="2:16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</row>
    <row r="124" spans="2:16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</row>
    <row r="125" spans="2:16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183</v>
      </c>
      <c r="C1" s="78" t="s" vm="1">
        <v>254</v>
      </c>
    </row>
    <row r="2" spans="2:65">
      <c r="B2" s="57" t="s">
        <v>182</v>
      </c>
      <c r="C2" s="78" t="s">
        <v>255</v>
      </c>
    </row>
    <row r="3" spans="2:65">
      <c r="B3" s="57" t="s">
        <v>184</v>
      </c>
      <c r="C3" s="78" t="s">
        <v>256</v>
      </c>
    </row>
    <row r="4" spans="2:65">
      <c r="B4" s="57" t="s">
        <v>185</v>
      </c>
      <c r="C4" s="78">
        <v>12145</v>
      </c>
    </row>
    <row r="6" spans="2:65" ht="26.25" customHeight="1">
      <c r="B6" s="170" t="s">
        <v>214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2"/>
    </row>
    <row r="7" spans="2:65" ht="26.25" customHeight="1">
      <c r="B7" s="170" t="s">
        <v>91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2"/>
    </row>
    <row r="8" spans="2:65" s="3" customFormat="1" ht="78.75">
      <c r="B8" s="23" t="s">
        <v>120</v>
      </c>
      <c r="C8" s="31" t="s">
        <v>45</v>
      </c>
      <c r="D8" s="31" t="s">
        <v>122</v>
      </c>
      <c r="E8" s="31" t="s">
        <v>121</v>
      </c>
      <c r="F8" s="31" t="s">
        <v>65</v>
      </c>
      <c r="G8" s="31" t="s">
        <v>15</v>
      </c>
      <c r="H8" s="31" t="s">
        <v>66</v>
      </c>
      <c r="I8" s="31" t="s">
        <v>106</v>
      </c>
      <c r="J8" s="31" t="s">
        <v>18</v>
      </c>
      <c r="K8" s="31" t="s">
        <v>105</v>
      </c>
      <c r="L8" s="31" t="s">
        <v>17</v>
      </c>
      <c r="M8" s="71" t="s">
        <v>19</v>
      </c>
      <c r="N8" s="31" t="s">
        <v>238</v>
      </c>
      <c r="O8" s="31" t="s">
        <v>237</v>
      </c>
      <c r="P8" s="31" t="s">
        <v>114</v>
      </c>
      <c r="Q8" s="31" t="s">
        <v>59</v>
      </c>
      <c r="R8" s="31" t="s">
        <v>186</v>
      </c>
      <c r="S8" s="32" t="s">
        <v>188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245</v>
      </c>
      <c r="O9" s="33"/>
      <c r="P9" s="33" t="s">
        <v>241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117</v>
      </c>
      <c r="R10" s="21" t="s">
        <v>118</v>
      </c>
      <c r="S10" s="21" t="s">
        <v>189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253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116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236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244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E23" sqref="E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9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183</v>
      </c>
      <c r="C1" s="78" t="s" vm="1">
        <v>254</v>
      </c>
    </row>
    <row r="2" spans="2:81">
      <c r="B2" s="57" t="s">
        <v>182</v>
      </c>
      <c r="C2" s="78" t="s">
        <v>255</v>
      </c>
    </row>
    <row r="3" spans="2:81">
      <c r="B3" s="57" t="s">
        <v>184</v>
      </c>
      <c r="C3" s="78" t="s">
        <v>256</v>
      </c>
    </row>
    <row r="4" spans="2:81">
      <c r="B4" s="57" t="s">
        <v>185</v>
      </c>
      <c r="C4" s="78">
        <v>12145</v>
      </c>
    </row>
    <row r="6" spans="2:81" ht="26.25" customHeight="1">
      <c r="B6" s="170" t="s">
        <v>214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2"/>
    </row>
    <row r="7" spans="2:81" ht="26.25" customHeight="1">
      <c r="B7" s="170" t="s">
        <v>92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2"/>
    </row>
    <row r="8" spans="2:81" s="3" customFormat="1" ht="78.75">
      <c r="B8" s="23" t="s">
        <v>120</v>
      </c>
      <c r="C8" s="31" t="s">
        <v>45</v>
      </c>
      <c r="D8" s="31" t="s">
        <v>122</v>
      </c>
      <c r="E8" s="31" t="s">
        <v>121</v>
      </c>
      <c r="F8" s="31" t="s">
        <v>65</v>
      </c>
      <c r="G8" s="31" t="s">
        <v>15</v>
      </c>
      <c r="H8" s="31" t="s">
        <v>66</v>
      </c>
      <c r="I8" s="31" t="s">
        <v>106</v>
      </c>
      <c r="J8" s="31" t="s">
        <v>18</v>
      </c>
      <c r="K8" s="31" t="s">
        <v>105</v>
      </c>
      <c r="L8" s="31" t="s">
        <v>17</v>
      </c>
      <c r="M8" s="71" t="s">
        <v>19</v>
      </c>
      <c r="N8" s="71" t="s">
        <v>238</v>
      </c>
      <c r="O8" s="31" t="s">
        <v>237</v>
      </c>
      <c r="P8" s="31" t="s">
        <v>114</v>
      </c>
      <c r="Q8" s="31" t="s">
        <v>59</v>
      </c>
      <c r="R8" s="31" t="s">
        <v>186</v>
      </c>
      <c r="S8" s="32" t="s">
        <v>188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245</v>
      </c>
      <c r="O9" s="33"/>
      <c r="P9" s="33" t="s">
        <v>241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117</v>
      </c>
      <c r="R10" s="21" t="s">
        <v>118</v>
      </c>
      <c r="S10" s="21" t="s">
        <v>189</v>
      </c>
      <c r="T10" s="5"/>
      <c r="BZ10" s="1"/>
    </row>
    <row r="11" spans="2:81" s="4" customFormat="1" ht="18" customHeight="1">
      <c r="B11" s="130" t="s">
        <v>51</v>
      </c>
      <c r="C11" s="82"/>
      <c r="D11" s="82"/>
      <c r="E11" s="82"/>
      <c r="F11" s="82"/>
      <c r="G11" s="82"/>
      <c r="H11" s="82"/>
      <c r="I11" s="82"/>
      <c r="J11" s="93">
        <v>9.9534530905339214</v>
      </c>
      <c r="K11" s="82"/>
      <c r="L11" s="82"/>
      <c r="M11" s="92">
        <v>2.305694511186537E-2</v>
      </c>
      <c r="N11" s="91"/>
      <c r="O11" s="93"/>
      <c r="P11" s="91">
        <v>709.34329000000002</v>
      </c>
      <c r="Q11" s="82"/>
      <c r="R11" s="92">
        <f>P11/$P$11</f>
        <v>1</v>
      </c>
      <c r="S11" s="92">
        <f>P11/'סכום נכסי הקרן'!$C$42</f>
        <v>7.4404879992276364E-4</v>
      </c>
      <c r="T11" s="5"/>
      <c r="BZ11" s="100"/>
      <c r="CC11" s="100"/>
    </row>
    <row r="12" spans="2:81" s="100" customFormat="1" ht="17.25" customHeight="1">
      <c r="B12" s="131" t="s">
        <v>234</v>
      </c>
      <c r="C12" s="82"/>
      <c r="D12" s="82"/>
      <c r="E12" s="82"/>
      <c r="F12" s="82"/>
      <c r="G12" s="82"/>
      <c r="H12" s="82"/>
      <c r="I12" s="82"/>
      <c r="J12" s="93">
        <v>9.9534530905339214</v>
      </c>
      <c r="K12" s="82"/>
      <c r="L12" s="82"/>
      <c r="M12" s="92">
        <v>2.305694511186537E-2</v>
      </c>
      <c r="N12" s="91"/>
      <c r="O12" s="93"/>
      <c r="P12" s="91">
        <v>709.34329000000002</v>
      </c>
      <c r="Q12" s="82"/>
      <c r="R12" s="92">
        <f t="shared" ref="R12:R14" si="0">P12/$P$11</f>
        <v>1</v>
      </c>
      <c r="S12" s="92">
        <f>P12/'סכום נכסי הקרן'!$C$42</f>
        <v>7.4404879992276364E-4</v>
      </c>
    </row>
    <row r="13" spans="2:81">
      <c r="B13" s="109" t="s">
        <v>60</v>
      </c>
      <c r="C13" s="82"/>
      <c r="D13" s="82"/>
      <c r="E13" s="82"/>
      <c r="F13" s="82"/>
      <c r="G13" s="82"/>
      <c r="H13" s="82"/>
      <c r="I13" s="82"/>
      <c r="J13" s="93">
        <v>11.489999999999997</v>
      </c>
      <c r="K13" s="82"/>
      <c r="L13" s="82"/>
      <c r="M13" s="92">
        <v>2.07E-2</v>
      </c>
      <c r="N13" s="91"/>
      <c r="O13" s="93"/>
      <c r="P13" s="91">
        <v>548.58528999999999</v>
      </c>
      <c r="Q13" s="82"/>
      <c r="R13" s="92">
        <f t="shared" si="0"/>
        <v>0.77337066232063745</v>
      </c>
      <c r="S13" s="92">
        <f>P13/'סכום נכסי הקרן'!$C$42</f>
        <v>5.7542551319514313E-4</v>
      </c>
    </row>
    <row r="14" spans="2:81">
      <c r="B14" s="110" t="s">
        <v>1588</v>
      </c>
      <c r="C14" s="84" t="s">
        <v>1589</v>
      </c>
      <c r="D14" s="97" t="s">
        <v>1590</v>
      </c>
      <c r="E14" s="84" t="s">
        <v>1591</v>
      </c>
      <c r="F14" s="97" t="s">
        <v>372</v>
      </c>
      <c r="G14" s="84" t="s">
        <v>321</v>
      </c>
      <c r="H14" s="84" t="s">
        <v>322</v>
      </c>
      <c r="I14" s="107">
        <v>43348</v>
      </c>
      <c r="J14" s="96">
        <v>11.489999999999997</v>
      </c>
      <c r="K14" s="97" t="s">
        <v>168</v>
      </c>
      <c r="L14" s="98">
        <v>4.0999999999999995E-2</v>
      </c>
      <c r="M14" s="95">
        <v>2.07E-2</v>
      </c>
      <c r="N14" s="94">
        <v>415469</v>
      </c>
      <c r="O14" s="96">
        <v>132.04</v>
      </c>
      <c r="P14" s="94">
        <v>548.58528999999999</v>
      </c>
      <c r="Q14" s="95">
        <v>9.5344879810959669E-5</v>
      </c>
      <c r="R14" s="95">
        <f t="shared" si="0"/>
        <v>0.77337066232063745</v>
      </c>
      <c r="S14" s="95">
        <f>P14/'סכום נכסי הקרן'!$C$42</f>
        <v>5.7542551319514313E-4</v>
      </c>
    </row>
    <row r="15" spans="2:81">
      <c r="B15" s="111"/>
      <c r="C15" s="84"/>
      <c r="D15" s="84"/>
      <c r="E15" s="84"/>
      <c r="F15" s="84"/>
      <c r="G15" s="84"/>
      <c r="H15" s="84"/>
      <c r="I15" s="84"/>
      <c r="J15" s="96"/>
      <c r="K15" s="84"/>
      <c r="L15" s="84"/>
      <c r="M15" s="95"/>
      <c r="N15" s="94"/>
      <c r="O15" s="96"/>
      <c r="P15" s="84"/>
      <c r="Q15" s="84"/>
      <c r="R15" s="95"/>
      <c r="S15" s="84"/>
    </row>
    <row r="16" spans="2:81">
      <c r="B16" s="109" t="s">
        <v>61</v>
      </c>
      <c r="C16" s="82"/>
      <c r="D16" s="82"/>
      <c r="E16" s="82"/>
      <c r="F16" s="82"/>
      <c r="G16" s="82"/>
      <c r="H16" s="82"/>
      <c r="I16" s="82"/>
      <c r="J16" s="93">
        <v>4.71</v>
      </c>
      <c r="K16" s="82"/>
      <c r="L16" s="82"/>
      <c r="M16" s="92">
        <v>3.1099999999999999E-2</v>
      </c>
      <c r="N16" s="91"/>
      <c r="O16" s="93"/>
      <c r="P16" s="91">
        <v>160.75800000000001</v>
      </c>
      <c r="Q16" s="82"/>
      <c r="R16" s="92">
        <f t="shared" ref="R16:R17" si="1">P16/$P$11</f>
        <v>0.22662933767936255</v>
      </c>
      <c r="S16" s="92">
        <f>P16/'סכום נכסי הקרן'!$C$42</f>
        <v>1.6862328672762048E-4</v>
      </c>
    </row>
    <row r="17" spans="2:19">
      <c r="B17" s="110" t="s">
        <v>1592</v>
      </c>
      <c r="C17" s="84" t="s">
        <v>1593</v>
      </c>
      <c r="D17" s="97" t="s">
        <v>1590</v>
      </c>
      <c r="E17" s="84" t="s">
        <v>1594</v>
      </c>
      <c r="F17" s="97" t="s">
        <v>376</v>
      </c>
      <c r="G17" s="84" t="s">
        <v>582</v>
      </c>
      <c r="H17" s="84" t="s">
        <v>322</v>
      </c>
      <c r="I17" s="107">
        <v>43312</v>
      </c>
      <c r="J17" s="96">
        <v>4.71</v>
      </c>
      <c r="K17" s="97" t="s">
        <v>168</v>
      </c>
      <c r="L17" s="98">
        <v>3.5499999999999997E-2</v>
      </c>
      <c r="M17" s="95">
        <v>3.1099999999999999E-2</v>
      </c>
      <c r="N17" s="94">
        <v>156000</v>
      </c>
      <c r="O17" s="96">
        <v>103.05</v>
      </c>
      <c r="P17" s="94">
        <v>160.75800000000001</v>
      </c>
      <c r="Q17" s="95">
        <v>4.8749999999999998E-4</v>
      </c>
      <c r="R17" s="95">
        <f t="shared" si="1"/>
        <v>0.22662933767936255</v>
      </c>
      <c r="S17" s="95">
        <f>P17/'סכום נכסי הקרן'!$C$42</f>
        <v>1.6862328672762048E-4</v>
      </c>
    </row>
    <row r="18" spans="2:19">
      <c r="B18" s="112"/>
      <c r="C18" s="113"/>
      <c r="D18" s="113"/>
      <c r="E18" s="113"/>
      <c r="F18" s="113"/>
      <c r="G18" s="113"/>
      <c r="H18" s="113"/>
      <c r="I18" s="113"/>
      <c r="J18" s="114"/>
      <c r="K18" s="113"/>
      <c r="L18" s="113"/>
      <c r="M18" s="115"/>
      <c r="N18" s="116"/>
      <c r="O18" s="114"/>
      <c r="P18" s="113"/>
      <c r="Q18" s="113"/>
      <c r="R18" s="115"/>
      <c r="S18" s="113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99" t="s">
        <v>253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99" t="s">
        <v>116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99" t="s">
        <v>236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99" t="s">
        <v>244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2:19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</row>
    <row r="113" spans="2:19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</row>
    <row r="114" spans="2:19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</row>
    <row r="115" spans="2:19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</row>
    <row r="116" spans="2:19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</row>
    <row r="117" spans="2:19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</row>
    <row r="118" spans="2:19">
      <c r="C118" s="1"/>
      <c r="D118" s="1"/>
      <c r="E118" s="1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2:B20 B25:B117">
    <cfRule type="cellIs" dxfId="8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>
      <selection activeCell="G26" sqref="G26"/>
    </sheetView>
  </sheetViews>
  <sheetFormatPr defaultColWidth="9.140625" defaultRowHeight="18"/>
  <cols>
    <col min="1" max="1" width="6.28515625" style="1" customWidth="1"/>
    <col min="2" max="2" width="51.5703125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11.85546875" style="1" bestFit="1" customWidth="1"/>
    <col min="7" max="7" width="12.28515625" style="1" bestFit="1" customWidth="1"/>
    <col min="8" max="8" width="10.140625" style="1" bestFit="1" customWidth="1"/>
    <col min="9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11.7109375" style="1" bestFit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183</v>
      </c>
      <c r="C1" s="78" t="s" vm="1">
        <v>254</v>
      </c>
    </row>
    <row r="2" spans="2:98">
      <c r="B2" s="57" t="s">
        <v>182</v>
      </c>
      <c r="C2" s="78" t="s">
        <v>255</v>
      </c>
    </row>
    <row r="3" spans="2:98">
      <c r="B3" s="57" t="s">
        <v>184</v>
      </c>
      <c r="C3" s="78" t="s">
        <v>256</v>
      </c>
    </row>
    <row r="4" spans="2:98">
      <c r="B4" s="57" t="s">
        <v>185</v>
      </c>
      <c r="C4" s="78">
        <v>12145</v>
      </c>
    </row>
    <row r="6" spans="2:98" ht="26.25" customHeight="1">
      <c r="B6" s="170" t="s">
        <v>214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2"/>
    </row>
    <row r="7" spans="2:98" ht="26.25" customHeight="1">
      <c r="B7" s="170" t="s">
        <v>93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2"/>
    </row>
    <row r="8" spans="2:98" s="3" customFormat="1" ht="63">
      <c r="B8" s="23" t="s">
        <v>120</v>
      </c>
      <c r="C8" s="31" t="s">
        <v>45</v>
      </c>
      <c r="D8" s="31" t="s">
        <v>122</v>
      </c>
      <c r="E8" s="31" t="s">
        <v>121</v>
      </c>
      <c r="F8" s="31" t="s">
        <v>65</v>
      </c>
      <c r="G8" s="31" t="s">
        <v>105</v>
      </c>
      <c r="H8" s="31" t="s">
        <v>238</v>
      </c>
      <c r="I8" s="31" t="s">
        <v>237</v>
      </c>
      <c r="J8" s="31" t="s">
        <v>114</v>
      </c>
      <c r="K8" s="31" t="s">
        <v>59</v>
      </c>
      <c r="L8" s="31" t="s">
        <v>186</v>
      </c>
      <c r="M8" s="32" t="s">
        <v>188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245</v>
      </c>
      <c r="I9" s="33"/>
      <c r="J9" s="33" t="s">
        <v>241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2" t="s">
        <v>30</v>
      </c>
      <c r="C11" s="123"/>
      <c r="D11" s="123"/>
      <c r="E11" s="123"/>
      <c r="F11" s="123"/>
      <c r="G11" s="123"/>
      <c r="H11" s="124"/>
      <c r="I11" s="124"/>
      <c r="J11" s="124">
        <v>5633.5226700000003</v>
      </c>
      <c r="K11" s="123"/>
      <c r="L11" s="125">
        <f>J11/$J$11</f>
        <v>1</v>
      </c>
      <c r="M11" s="125">
        <f>J11/'סכום נכסי הקרן'!$C$42</f>
        <v>5.9091498306147131E-3</v>
      </c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CT11" s="100"/>
    </row>
    <row r="12" spans="2:98" s="100" customFormat="1" ht="17.25" customHeight="1">
      <c r="B12" s="126" t="s">
        <v>233</v>
      </c>
      <c r="C12" s="123"/>
      <c r="D12" s="123"/>
      <c r="E12" s="123"/>
      <c r="F12" s="123"/>
      <c r="G12" s="123"/>
      <c r="H12" s="124"/>
      <c r="I12" s="124"/>
      <c r="J12" s="124">
        <v>5633.5226700000003</v>
      </c>
      <c r="K12" s="123"/>
      <c r="L12" s="125">
        <f t="shared" ref="L12:L15" si="0">J12/$J$11</f>
        <v>1</v>
      </c>
      <c r="M12" s="125">
        <f>J12/'סכום נכסי הקרן'!$C$42</f>
        <v>5.9091498306147131E-3</v>
      </c>
    </row>
    <row r="13" spans="2:98">
      <c r="B13" s="102" t="s">
        <v>63</v>
      </c>
      <c r="C13" s="82"/>
      <c r="D13" s="82"/>
      <c r="E13" s="82"/>
      <c r="F13" s="82"/>
      <c r="G13" s="82"/>
      <c r="H13" s="91"/>
      <c r="I13" s="91"/>
      <c r="J13" s="91">
        <v>5633.5226700000003</v>
      </c>
      <c r="K13" s="82"/>
      <c r="L13" s="92">
        <f t="shared" si="0"/>
        <v>1</v>
      </c>
      <c r="M13" s="92">
        <f>J13/'סכום נכסי הקרן'!$C$42</f>
        <v>5.9091498306147131E-3</v>
      </c>
    </row>
    <row r="14" spans="2:98">
      <c r="B14" s="87" t="s">
        <v>1595</v>
      </c>
      <c r="C14" s="84">
        <v>6824</v>
      </c>
      <c r="D14" s="97" t="s">
        <v>28</v>
      </c>
      <c r="E14" s="84"/>
      <c r="F14" s="97" t="s">
        <v>1250</v>
      </c>
      <c r="G14" s="97" t="s">
        <v>167</v>
      </c>
      <c r="H14" s="94">
        <v>11849.31</v>
      </c>
      <c r="I14" s="94">
        <v>9242.4130000000005</v>
      </c>
      <c r="J14" s="94">
        <v>3977.6289999999999</v>
      </c>
      <c r="K14" s="95">
        <v>7.0394785240361184E-3</v>
      </c>
      <c r="L14" s="95">
        <f t="shared" si="0"/>
        <v>0.70606425730421352</v>
      </c>
      <c r="M14" s="95">
        <f>J14/'סכום נכסי הקרן'!$C$42</f>
        <v>4.1722394864522963E-3</v>
      </c>
    </row>
    <row r="15" spans="2:98">
      <c r="B15" s="87" t="s">
        <v>1596</v>
      </c>
      <c r="C15" s="84">
        <v>6629</v>
      </c>
      <c r="D15" s="97" t="s">
        <v>28</v>
      </c>
      <c r="E15" s="84"/>
      <c r="F15" s="97" t="s">
        <v>1250</v>
      </c>
      <c r="G15" s="97" t="s">
        <v>170</v>
      </c>
      <c r="H15" s="94">
        <v>3608.54</v>
      </c>
      <c r="I15" s="94">
        <v>9696.1769000000004</v>
      </c>
      <c r="J15" s="94">
        <v>1655.8936699999999</v>
      </c>
      <c r="K15" s="95">
        <v>5.3223303834808262E-3</v>
      </c>
      <c r="L15" s="95">
        <f t="shared" si="0"/>
        <v>0.29393574269578643</v>
      </c>
      <c r="M15" s="95">
        <f>J15/'סכום נכסי הקרן'!$C$42</f>
        <v>1.7369103441624164E-3</v>
      </c>
    </row>
    <row r="16" spans="2:98">
      <c r="B16" s="83"/>
      <c r="C16" s="84"/>
      <c r="D16" s="84"/>
      <c r="E16" s="84"/>
      <c r="F16" s="84"/>
      <c r="G16" s="84"/>
      <c r="H16" s="94"/>
      <c r="I16" s="94"/>
      <c r="J16" s="84"/>
      <c r="K16" s="84"/>
      <c r="L16" s="95"/>
      <c r="M16" s="84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99" t="s">
        <v>253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99" t="s">
        <v>116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99" t="s">
        <v>236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99" t="s">
        <v>244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</row>
    <row r="112" spans="2:13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</row>
    <row r="113" spans="2:13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</row>
    <row r="114" spans="2:13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</row>
    <row r="115" spans="2:13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C5:C1048576 A1:B1048576 AH22:XFD25 D26:XFD1048576 D22:AF25 D1:XFD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Q637"/>
  <sheetViews>
    <sheetView rightToLeft="1" workbookViewId="0">
      <selection activeCell="I22" sqref="I22"/>
    </sheetView>
  </sheetViews>
  <sheetFormatPr defaultColWidth="9.140625" defaultRowHeight="18"/>
  <cols>
    <col min="1" max="1" width="6.28515625" style="1" customWidth="1"/>
    <col min="2" max="2" width="29" style="2" bestFit="1" customWidth="1"/>
    <col min="3" max="3" width="41.7109375" style="2" bestFit="1" customWidth="1"/>
    <col min="4" max="4" width="12" style="1" bestFit="1" customWidth="1"/>
    <col min="5" max="6" width="11.28515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4" width="5.7109375" style="1" customWidth="1"/>
    <col min="15" max="15" width="6.85546875" style="1" customWidth="1"/>
    <col min="16" max="16" width="6.42578125" style="1" customWidth="1"/>
    <col min="17" max="17" width="6.7109375" style="1" customWidth="1"/>
    <col min="18" max="18" width="7.28515625" style="1" customWidth="1"/>
    <col min="19" max="30" width="5.7109375" style="1" customWidth="1"/>
    <col min="31" max="16384" width="9.140625" style="1"/>
  </cols>
  <sheetData>
    <row r="1" spans="2:43">
      <c r="B1" s="57" t="s">
        <v>183</v>
      </c>
      <c r="C1" s="78" t="s" vm="1">
        <v>254</v>
      </c>
    </row>
    <row r="2" spans="2:43">
      <c r="B2" s="57" t="s">
        <v>182</v>
      </c>
      <c r="C2" s="78" t="s">
        <v>255</v>
      </c>
    </row>
    <row r="3" spans="2:43">
      <c r="B3" s="57" t="s">
        <v>184</v>
      </c>
      <c r="C3" s="78" t="s">
        <v>256</v>
      </c>
    </row>
    <row r="4" spans="2:43">
      <c r="B4" s="57" t="s">
        <v>185</v>
      </c>
      <c r="C4" s="78">
        <v>12145</v>
      </c>
    </row>
    <row r="6" spans="2:43" ht="26.25" customHeight="1">
      <c r="B6" s="170" t="s">
        <v>214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43" ht="26.25" customHeight="1">
      <c r="B7" s="170" t="s">
        <v>100</v>
      </c>
      <c r="C7" s="171"/>
      <c r="D7" s="171"/>
      <c r="E7" s="171"/>
      <c r="F7" s="171"/>
      <c r="G7" s="171"/>
      <c r="H7" s="171"/>
      <c r="I7" s="171"/>
      <c r="J7" s="171"/>
      <c r="K7" s="172"/>
    </row>
    <row r="8" spans="2:43" s="3" customFormat="1" ht="78.75">
      <c r="B8" s="23" t="s">
        <v>120</v>
      </c>
      <c r="C8" s="31" t="s">
        <v>45</v>
      </c>
      <c r="D8" s="31" t="s">
        <v>105</v>
      </c>
      <c r="E8" s="31" t="s">
        <v>106</v>
      </c>
      <c r="F8" s="31" t="s">
        <v>238</v>
      </c>
      <c r="G8" s="31" t="s">
        <v>237</v>
      </c>
      <c r="H8" s="31" t="s">
        <v>114</v>
      </c>
      <c r="I8" s="31" t="s">
        <v>59</v>
      </c>
      <c r="J8" s="31" t="s">
        <v>186</v>
      </c>
      <c r="K8" s="32" t="s">
        <v>188</v>
      </c>
      <c r="AQ8" s="1"/>
    </row>
    <row r="9" spans="2:43" s="3" customFormat="1" ht="21" customHeight="1">
      <c r="B9" s="16"/>
      <c r="C9" s="17"/>
      <c r="D9" s="17"/>
      <c r="E9" s="33" t="s">
        <v>22</v>
      </c>
      <c r="F9" s="33" t="s">
        <v>245</v>
      </c>
      <c r="G9" s="33"/>
      <c r="H9" s="33" t="s">
        <v>241</v>
      </c>
      <c r="I9" s="33" t="s">
        <v>20</v>
      </c>
      <c r="J9" s="33" t="s">
        <v>20</v>
      </c>
      <c r="K9" s="34" t="s">
        <v>20</v>
      </c>
      <c r="AQ9" s="1"/>
    </row>
    <row r="10" spans="2:43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AQ10" s="1"/>
    </row>
    <row r="11" spans="2:43" s="4" customFormat="1" ht="18" customHeight="1">
      <c r="B11" s="122" t="s">
        <v>1597</v>
      </c>
      <c r="C11" s="123"/>
      <c r="D11" s="123"/>
      <c r="E11" s="123"/>
      <c r="F11" s="124"/>
      <c r="G11" s="128"/>
      <c r="H11" s="124">
        <v>1903.31735</v>
      </c>
      <c r="I11" s="123"/>
      <c r="J11" s="125">
        <f>H11/$H$11</f>
        <v>1</v>
      </c>
      <c r="K11" s="125">
        <f>H11/'סכום נכסי הקרן'!$C$42</f>
        <v>1.9964395379558392E-3</v>
      </c>
      <c r="L11" s="3"/>
      <c r="AQ11" s="100"/>
    </row>
    <row r="12" spans="2:43" s="100" customFormat="1" ht="21" customHeight="1">
      <c r="B12" s="126" t="s">
        <v>1598</v>
      </c>
      <c r="C12" s="123"/>
      <c r="D12" s="123"/>
      <c r="E12" s="123"/>
      <c r="F12" s="124"/>
      <c r="G12" s="128"/>
      <c r="H12" s="124">
        <v>1903.31735</v>
      </c>
      <c r="I12" s="123"/>
      <c r="J12" s="125">
        <f t="shared" ref="J12:J18" si="0">H12/$H$11</f>
        <v>1</v>
      </c>
      <c r="K12" s="125">
        <f>H12/'סכום נכסי הקרן'!$C$42</f>
        <v>1.9964395379558392E-3</v>
      </c>
      <c r="L12" s="3"/>
    </row>
    <row r="13" spans="2:43">
      <c r="B13" s="102" t="s">
        <v>232</v>
      </c>
      <c r="C13" s="82"/>
      <c r="D13" s="82"/>
      <c r="E13" s="82"/>
      <c r="F13" s="91"/>
      <c r="G13" s="93"/>
      <c r="H13" s="91">
        <v>1903.31735</v>
      </c>
      <c r="I13" s="82"/>
      <c r="J13" s="92">
        <f t="shared" si="0"/>
        <v>1</v>
      </c>
      <c r="K13" s="92">
        <f>H13/'סכום נכסי הקרן'!$C$42</f>
        <v>1.9964395379558392E-3</v>
      </c>
    </row>
    <row r="14" spans="2:43">
      <c r="B14" s="87" t="s">
        <v>1599</v>
      </c>
      <c r="C14" s="84">
        <v>5339</v>
      </c>
      <c r="D14" s="97" t="s">
        <v>167</v>
      </c>
      <c r="E14" s="107">
        <v>43399</v>
      </c>
      <c r="F14" s="94">
        <v>74058.09</v>
      </c>
      <c r="G14" s="96">
        <v>99.936999999999998</v>
      </c>
      <c r="H14" s="94">
        <v>268.80950999999999</v>
      </c>
      <c r="I14" s="95">
        <v>4.2320813103807032E-4</v>
      </c>
      <c r="J14" s="95">
        <f t="shared" si="0"/>
        <v>0.14123210194033065</v>
      </c>
      <c r="K14" s="95">
        <f>H14/'סכום נכסי הקרן'!$C$42</f>
        <v>2.8196135234228567E-4</v>
      </c>
    </row>
    <row r="15" spans="2:43">
      <c r="B15" s="87" t="s">
        <v>1600</v>
      </c>
      <c r="C15" s="84">
        <v>6651</v>
      </c>
      <c r="D15" s="97" t="s">
        <v>169</v>
      </c>
      <c r="E15" s="107">
        <v>43503</v>
      </c>
      <c r="F15" s="94">
        <v>25393.18</v>
      </c>
      <c r="G15" s="96">
        <v>100</v>
      </c>
      <c r="H15" s="94">
        <v>103.55847</v>
      </c>
      <c r="I15" s="95">
        <v>2.4773834107776828E-3</v>
      </c>
      <c r="J15" s="95">
        <f t="shared" si="0"/>
        <v>5.4409460408691171E-2</v>
      </c>
      <c r="K15" s="95">
        <f>H15/'סכום נכסי הקרן'!$C$42</f>
        <v>1.0862519799875392E-4</v>
      </c>
    </row>
    <row r="16" spans="2:43">
      <c r="B16" s="87" t="s">
        <v>1601</v>
      </c>
      <c r="C16" s="84">
        <v>6646</v>
      </c>
      <c r="D16" s="97" t="s">
        <v>169</v>
      </c>
      <c r="E16" s="107">
        <v>43460</v>
      </c>
      <c r="F16" s="94">
        <v>182563.54</v>
      </c>
      <c r="G16" s="96">
        <v>97.618300000000005</v>
      </c>
      <c r="H16" s="94">
        <v>726.79813000000001</v>
      </c>
      <c r="I16" s="95">
        <v>3.3857573280628335E-4</v>
      </c>
      <c r="J16" s="95">
        <f t="shared" si="0"/>
        <v>0.38185861648347819</v>
      </c>
      <c r="K16" s="95">
        <f>H16/'סכום נכסי הקרן'!$C$42</f>
        <v>7.6235763985673115E-4</v>
      </c>
    </row>
    <row r="17" spans="2:11">
      <c r="B17" s="87" t="s">
        <v>1602</v>
      </c>
      <c r="C17" s="84">
        <v>6647</v>
      </c>
      <c r="D17" s="97" t="s">
        <v>167</v>
      </c>
      <c r="E17" s="107">
        <v>43510</v>
      </c>
      <c r="F17" s="94">
        <v>132436.51999999999</v>
      </c>
      <c r="G17" s="96">
        <v>100.7444</v>
      </c>
      <c r="H17" s="94">
        <v>484.59008</v>
      </c>
      <c r="I17" s="95">
        <v>8.3449443801272065E-5</v>
      </c>
      <c r="J17" s="95">
        <f t="shared" si="0"/>
        <v>0.25460288059686947</v>
      </c>
      <c r="K17" s="95">
        <f>H17/'סכום נכסי הקרן'!$C$42</f>
        <v>5.0829925730103977E-4</v>
      </c>
    </row>
    <row r="18" spans="2:11">
      <c r="B18" s="87" t="s">
        <v>1603</v>
      </c>
      <c r="C18" s="84">
        <v>5337</v>
      </c>
      <c r="D18" s="97" t="s">
        <v>167</v>
      </c>
      <c r="E18" s="107">
        <v>43490</v>
      </c>
      <c r="F18" s="94">
        <v>92938.81</v>
      </c>
      <c r="G18" s="96">
        <v>94.669700000000006</v>
      </c>
      <c r="H18" s="94">
        <v>319.56115999999997</v>
      </c>
      <c r="I18" s="95">
        <v>8.1373280000000001E-5</v>
      </c>
      <c r="J18" s="95">
        <f t="shared" si="0"/>
        <v>0.16789694057063051</v>
      </c>
      <c r="K18" s="95">
        <f>H18/'סכום נכסי הקרן'!$C$42</f>
        <v>3.3519609045702854E-4</v>
      </c>
    </row>
    <row r="19" spans="2:11">
      <c r="B19" s="83"/>
      <c r="C19" s="84"/>
      <c r="D19" s="84"/>
      <c r="E19" s="84"/>
      <c r="F19" s="94"/>
      <c r="G19" s="96"/>
      <c r="H19" s="84"/>
      <c r="I19" s="84"/>
      <c r="J19" s="95"/>
      <c r="K19" s="84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 ht="16.5" customHeight="1">
      <c r="B22" s="99" t="s">
        <v>116</v>
      </c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 ht="16.5" customHeight="1">
      <c r="B23" s="99" t="s">
        <v>236</v>
      </c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 ht="16.5" customHeight="1">
      <c r="B24" s="99" t="s">
        <v>244</v>
      </c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C119" s="1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V39:XFD41 D42:XFD1048576 D39:T41 D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183</v>
      </c>
      <c r="C1" s="78" t="s" vm="1">
        <v>254</v>
      </c>
    </row>
    <row r="2" spans="2:59">
      <c r="B2" s="57" t="s">
        <v>182</v>
      </c>
      <c r="C2" s="78" t="s">
        <v>255</v>
      </c>
    </row>
    <row r="3" spans="2:59">
      <c r="B3" s="57" t="s">
        <v>184</v>
      </c>
      <c r="C3" s="78" t="s">
        <v>256</v>
      </c>
    </row>
    <row r="4" spans="2:59">
      <c r="B4" s="57" t="s">
        <v>185</v>
      </c>
      <c r="C4" s="78">
        <v>12145</v>
      </c>
    </row>
    <row r="6" spans="2:59" ht="26.25" customHeight="1">
      <c r="B6" s="170" t="s">
        <v>214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59" ht="26.25" customHeight="1">
      <c r="B7" s="170" t="s">
        <v>101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</row>
    <row r="8" spans="2:59" s="3" customFormat="1" ht="78.75">
      <c r="B8" s="23" t="s">
        <v>120</v>
      </c>
      <c r="C8" s="31" t="s">
        <v>45</v>
      </c>
      <c r="D8" s="31" t="s">
        <v>65</v>
      </c>
      <c r="E8" s="31" t="s">
        <v>105</v>
      </c>
      <c r="F8" s="31" t="s">
        <v>106</v>
      </c>
      <c r="G8" s="31" t="s">
        <v>238</v>
      </c>
      <c r="H8" s="31" t="s">
        <v>237</v>
      </c>
      <c r="I8" s="31" t="s">
        <v>114</v>
      </c>
      <c r="J8" s="31" t="s">
        <v>59</v>
      </c>
      <c r="K8" s="31" t="s">
        <v>186</v>
      </c>
      <c r="L8" s="32" t="s">
        <v>188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245</v>
      </c>
      <c r="H9" s="17"/>
      <c r="I9" s="17" t="s">
        <v>241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17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17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17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88</v>
      </c>
      <c r="C6" s="14" t="s">
        <v>45</v>
      </c>
      <c r="E6" s="14" t="s">
        <v>121</v>
      </c>
      <c r="I6" s="14" t="s">
        <v>15</v>
      </c>
      <c r="J6" s="14" t="s">
        <v>66</v>
      </c>
      <c r="M6" s="14" t="s">
        <v>105</v>
      </c>
      <c r="Q6" s="14" t="s">
        <v>17</v>
      </c>
      <c r="R6" s="14" t="s">
        <v>19</v>
      </c>
      <c r="U6" s="14" t="s">
        <v>62</v>
      </c>
      <c r="W6" s="15" t="s">
        <v>58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90</v>
      </c>
      <c r="C8" s="31" t="s">
        <v>45</v>
      </c>
      <c r="D8" s="31" t="s">
        <v>123</v>
      </c>
      <c r="I8" s="31" t="s">
        <v>15</v>
      </c>
      <c r="J8" s="31" t="s">
        <v>66</v>
      </c>
      <c r="K8" s="31" t="s">
        <v>106</v>
      </c>
      <c r="L8" s="31" t="s">
        <v>18</v>
      </c>
      <c r="M8" s="31" t="s">
        <v>105</v>
      </c>
      <c r="Q8" s="31" t="s">
        <v>17</v>
      </c>
      <c r="R8" s="31" t="s">
        <v>19</v>
      </c>
      <c r="S8" s="31" t="s">
        <v>0</v>
      </c>
      <c r="T8" s="31" t="s">
        <v>109</v>
      </c>
      <c r="U8" s="31" t="s">
        <v>62</v>
      </c>
      <c r="V8" s="31" t="s">
        <v>59</v>
      </c>
      <c r="W8" s="32" t="s">
        <v>115</v>
      </c>
    </row>
    <row r="9" spans="2:25" ht="31.5">
      <c r="B9" s="49" t="str">
        <f>'תעודות חוב מסחריות '!B7:T7</f>
        <v>2. תעודות חוב מסחריות</v>
      </c>
      <c r="C9" s="14" t="s">
        <v>45</v>
      </c>
      <c r="D9" s="14" t="s">
        <v>123</v>
      </c>
      <c r="E9" s="42" t="s">
        <v>121</v>
      </c>
      <c r="G9" s="14" t="s">
        <v>65</v>
      </c>
      <c r="I9" s="14" t="s">
        <v>15</v>
      </c>
      <c r="J9" s="14" t="s">
        <v>66</v>
      </c>
      <c r="K9" s="14" t="s">
        <v>106</v>
      </c>
      <c r="L9" s="14" t="s">
        <v>18</v>
      </c>
      <c r="M9" s="14" t="s">
        <v>105</v>
      </c>
      <c r="Q9" s="14" t="s">
        <v>17</v>
      </c>
      <c r="R9" s="14" t="s">
        <v>19</v>
      </c>
      <c r="S9" s="14" t="s">
        <v>0</v>
      </c>
      <c r="T9" s="14" t="s">
        <v>109</v>
      </c>
      <c r="U9" s="14" t="s">
        <v>62</v>
      </c>
      <c r="V9" s="14" t="s">
        <v>59</v>
      </c>
      <c r="W9" s="39" t="s">
        <v>115</v>
      </c>
    </row>
    <row r="10" spans="2:25" ht="31.5">
      <c r="B10" s="49" t="str">
        <f>'אג"ח קונצרני'!B7:U7</f>
        <v>3. אג"ח קונצרני</v>
      </c>
      <c r="C10" s="31" t="s">
        <v>45</v>
      </c>
      <c r="D10" s="14" t="s">
        <v>123</v>
      </c>
      <c r="E10" s="42" t="s">
        <v>121</v>
      </c>
      <c r="G10" s="31" t="s">
        <v>65</v>
      </c>
      <c r="I10" s="31" t="s">
        <v>15</v>
      </c>
      <c r="J10" s="31" t="s">
        <v>66</v>
      </c>
      <c r="K10" s="31" t="s">
        <v>106</v>
      </c>
      <c r="L10" s="31" t="s">
        <v>18</v>
      </c>
      <c r="M10" s="31" t="s">
        <v>105</v>
      </c>
      <c r="Q10" s="31" t="s">
        <v>17</v>
      </c>
      <c r="R10" s="31" t="s">
        <v>19</v>
      </c>
      <c r="S10" s="31" t="s">
        <v>0</v>
      </c>
      <c r="T10" s="31" t="s">
        <v>109</v>
      </c>
      <c r="U10" s="31" t="s">
        <v>62</v>
      </c>
      <c r="V10" s="14" t="s">
        <v>59</v>
      </c>
      <c r="W10" s="32" t="s">
        <v>115</v>
      </c>
    </row>
    <row r="11" spans="2:25" ht="31.5">
      <c r="B11" s="49" t="str">
        <f>מניות!B7</f>
        <v>4. מניות</v>
      </c>
      <c r="C11" s="31" t="s">
        <v>45</v>
      </c>
      <c r="D11" s="14" t="s">
        <v>123</v>
      </c>
      <c r="E11" s="42" t="s">
        <v>121</v>
      </c>
      <c r="H11" s="31" t="s">
        <v>105</v>
      </c>
      <c r="S11" s="31" t="s">
        <v>0</v>
      </c>
      <c r="T11" s="14" t="s">
        <v>109</v>
      </c>
      <c r="U11" s="14" t="s">
        <v>62</v>
      </c>
      <c r="V11" s="14" t="s">
        <v>59</v>
      </c>
      <c r="W11" s="15" t="s">
        <v>115</v>
      </c>
    </row>
    <row r="12" spans="2:25" ht="31.5">
      <c r="B12" s="49" t="str">
        <f>'תעודות סל'!B7:N7</f>
        <v>5. תעודות סל</v>
      </c>
      <c r="C12" s="31" t="s">
        <v>45</v>
      </c>
      <c r="D12" s="14" t="s">
        <v>123</v>
      </c>
      <c r="E12" s="42" t="s">
        <v>121</v>
      </c>
      <c r="H12" s="31" t="s">
        <v>105</v>
      </c>
      <c r="S12" s="31" t="s">
        <v>0</v>
      </c>
      <c r="T12" s="31" t="s">
        <v>109</v>
      </c>
      <c r="U12" s="31" t="s">
        <v>62</v>
      </c>
      <c r="V12" s="31" t="s">
        <v>59</v>
      </c>
      <c r="W12" s="32" t="s">
        <v>115</v>
      </c>
    </row>
    <row r="13" spans="2:25" ht="31.5">
      <c r="B13" s="49" t="str">
        <f>'קרנות נאמנות'!B7:O7</f>
        <v>6. קרנות נאמנות</v>
      </c>
      <c r="C13" s="31" t="s">
        <v>45</v>
      </c>
      <c r="D13" s="31" t="s">
        <v>123</v>
      </c>
      <c r="G13" s="31" t="s">
        <v>65</v>
      </c>
      <c r="H13" s="31" t="s">
        <v>105</v>
      </c>
      <c r="S13" s="31" t="s">
        <v>0</v>
      </c>
      <c r="T13" s="31" t="s">
        <v>109</v>
      </c>
      <c r="U13" s="31" t="s">
        <v>62</v>
      </c>
      <c r="V13" s="31" t="s">
        <v>59</v>
      </c>
      <c r="W13" s="32" t="s">
        <v>115</v>
      </c>
    </row>
    <row r="14" spans="2:25" ht="31.5">
      <c r="B14" s="49" t="str">
        <f>'כתבי אופציה'!B7:L7</f>
        <v>7. כתבי אופציה</v>
      </c>
      <c r="C14" s="31" t="s">
        <v>45</v>
      </c>
      <c r="D14" s="31" t="s">
        <v>123</v>
      </c>
      <c r="G14" s="31" t="s">
        <v>65</v>
      </c>
      <c r="H14" s="31" t="s">
        <v>105</v>
      </c>
      <c r="S14" s="31" t="s">
        <v>0</v>
      </c>
      <c r="T14" s="31" t="s">
        <v>109</v>
      </c>
      <c r="U14" s="31" t="s">
        <v>62</v>
      </c>
      <c r="V14" s="31" t="s">
        <v>59</v>
      </c>
      <c r="W14" s="32" t="s">
        <v>115</v>
      </c>
    </row>
    <row r="15" spans="2:25" ht="31.5">
      <c r="B15" s="49" t="str">
        <f>אופציות!B7</f>
        <v>8. אופציות</v>
      </c>
      <c r="C15" s="31" t="s">
        <v>45</v>
      </c>
      <c r="D15" s="31" t="s">
        <v>123</v>
      </c>
      <c r="G15" s="31" t="s">
        <v>65</v>
      </c>
      <c r="H15" s="31" t="s">
        <v>105</v>
      </c>
      <c r="S15" s="31" t="s">
        <v>0</v>
      </c>
      <c r="T15" s="31" t="s">
        <v>109</v>
      </c>
      <c r="U15" s="31" t="s">
        <v>62</v>
      </c>
      <c r="V15" s="31" t="s">
        <v>59</v>
      </c>
      <c r="W15" s="32" t="s">
        <v>115</v>
      </c>
    </row>
    <row r="16" spans="2:25" ht="31.5">
      <c r="B16" s="49" t="str">
        <f>'חוזים עתידיים'!B7:I7</f>
        <v>9. חוזים עתידיים</v>
      </c>
      <c r="C16" s="31" t="s">
        <v>45</v>
      </c>
      <c r="D16" s="31" t="s">
        <v>123</v>
      </c>
      <c r="G16" s="31" t="s">
        <v>65</v>
      </c>
      <c r="H16" s="31" t="s">
        <v>105</v>
      </c>
      <c r="S16" s="31" t="s">
        <v>0</v>
      </c>
      <c r="T16" s="32" t="s">
        <v>109</v>
      </c>
    </row>
    <row r="17" spans="2:25" ht="31.5">
      <c r="B17" s="49" t="str">
        <f>'מוצרים מובנים'!B7:Q7</f>
        <v>10. מוצרים מובנים</v>
      </c>
      <c r="C17" s="31" t="s">
        <v>45</v>
      </c>
      <c r="F17" s="14" t="s">
        <v>50</v>
      </c>
      <c r="I17" s="31" t="s">
        <v>15</v>
      </c>
      <c r="J17" s="31" t="s">
        <v>66</v>
      </c>
      <c r="K17" s="31" t="s">
        <v>106</v>
      </c>
      <c r="L17" s="31" t="s">
        <v>18</v>
      </c>
      <c r="M17" s="31" t="s">
        <v>105</v>
      </c>
      <c r="Q17" s="31" t="s">
        <v>17</v>
      </c>
      <c r="R17" s="31" t="s">
        <v>19</v>
      </c>
      <c r="S17" s="31" t="s">
        <v>0</v>
      </c>
      <c r="T17" s="31" t="s">
        <v>109</v>
      </c>
      <c r="U17" s="31" t="s">
        <v>62</v>
      </c>
      <c r="V17" s="31" t="s">
        <v>59</v>
      </c>
      <c r="W17" s="32" t="s">
        <v>115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45</v>
      </c>
      <c r="I19" s="31" t="s">
        <v>15</v>
      </c>
      <c r="J19" s="31" t="s">
        <v>66</v>
      </c>
      <c r="K19" s="31" t="s">
        <v>106</v>
      </c>
      <c r="L19" s="31" t="s">
        <v>18</v>
      </c>
      <c r="M19" s="31" t="s">
        <v>105</v>
      </c>
      <c r="Q19" s="31" t="s">
        <v>17</v>
      </c>
      <c r="R19" s="31" t="s">
        <v>19</v>
      </c>
      <c r="S19" s="31" t="s">
        <v>0</v>
      </c>
      <c r="T19" s="31" t="s">
        <v>109</v>
      </c>
      <c r="U19" s="31" t="s">
        <v>114</v>
      </c>
      <c r="V19" s="31" t="s">
        <v>59</v>
      </c>
      <c r="W19" s="32" t="s">
        <v>115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45</v>
      </c>
      <c r="D20" s="42" t="s">
        <v>122</v>
      </c>
      <c r="E20" s="42" t="s">
        <v>121</v>
      </c>
      <c r="G20" s="31" t="s">
        <v>65</v>
      </c>
      <c r="I20" s="31" t="s">
        <v>15</v>
      </c>
      <c r="J20" s="31" t="s">
        <v>66</v>
      </c>
      <c r="K20" s="31" t="s">
        <v>106</v>
      </c>
      <c r="L20" s="31" t="s">
        <v>18</v>
      </c>
      <c r="M20" s="31" t="s">
        <v>105</v>
      </c>
      <c r="Q20" s="31" t="s">
        <v>17</v>
      </c>
      <c r="R20" s="31" t="s">
        <v>19</v>
      </c>
      <c r="S20" s="31" t="s">
        <v>0</v>
      </c>
      <c r="T20" s="31" t="s">
        <v>109</v>
      </c>
      <c r="U20" s="31" t="s">
        <v>114</v>
      </c>
      <c r="V20" s="31" t="s">
        <v>59</v>
      </c>
      <c r="W20" s="32" t="s">
        <v>115</v>
      </c>
    </row>
    <row r="21" spans="2:25" ht="31.5">
      <c r="B21" s="49" t="str">
        <f>'לא סחיר - אג"ח קונצרני'!B7:S7</f>
        <v>3. אג"ח קונצרני</v>
      </c>
      <c r="C21" s="31" t="s">
        <v>45</v>
      </c>
      <c r="D21" s="42" t="s">
        <v>122</v>
      </c>
      <c r="E21" s="42" t="s">
        <v>121</v>
      </c>
      <c r="G21" s="31" t="s">
        <v>65</v>
      </c>
      <c r="I21" s="31" t="s">
        <v>15</v>
      </c>
      <c r="J21" s="31" t="s">
        <v>66</v>
      </c>
      <c r="K21" s="31" t="s">
        <v>106</v>
      </c>
      <c r="L21" s="31" t="s">
        <v>18</v>
      </c>
      <c r="M21" s="31" t="s">
        <v>105</v>
      </c>
      <c r="Q21" s="31" t="s">
        <v>17</v>
      </c>
      <c r="R21" s="31" t="s">
        <v>19</v>
      </c>
      <c r="S21" s="31" t="s">
        <v>0</v>
      </c>
      <c r="T21" s="31" t="s">
        <v>109</v>
      </c>
      <c r="U21" s="31" t="s">
        <v>114</v>
      </c>
      <c r="V21" s="31" t="s">
        <v>59</v>
      </c>
      <c r="W21" s="32" t="s">
        <v>115</v>
      </c>
    </row>
    <row r="22" spans="2:25" ht="31.5">
      <c r="B22" s="49" t="str">
        <f>'לא סחיר - מניות'!B7:M7</f>
        <v>4. מניות</v>
      </c>
      <c r="C22" s="31" t="s">
        <v>45</v>
      </c>
      <c r="D22" s="42" t="s">
        <v>122</v>
      </c>
      <c r="E22" s="42" t="s">
        <v>121</v>
      </c>
      <c r="G22" s="31" t="s">
        <v>65</v>
      </c>
      <c r="H22" s="31" t="s">
        <v>105</v>
      </c>
      <c r="S22" s="31" t="s">
        <v>0</v>
      </c>
      <c r="T22" s="31" t="s">
        <v>109</v>
      </c>
      <c r="U22" s="31" t="s">
        <v>114</v>
      </c>
      <c r="V22" s="31" t="s">
        <v>59</v>
      </c>
      <c r="W22" s="32" t="s">
        <v>115</v>
      </c>
    </row>
    <row r="23" spans="2:25" ht="31.5">
      <c r="B23" s="49" t="str">
        <f>'לא סחיר - קרנות השקעה'!B7:K7</f>
        <v>5. קרנות השקעה</v>
      </c>
      <c r="C23" s="31" t="s">
        <v>45</v>
      </c>
      <c r="G23" s="31" t="s">
        <v>65</v>
      </c>
      <c r="H23" s="31" t="s">
        <v>105</v>
      </c>
      <c r="K23" s="31" t="s">
        <v>106</v>
      </c>
      <c r="S23" s="31" t="s">
        <v>0</v>
      </c>
      <c r="T23" s="31" t="s">
        <v>109</v>
      </c>
      <c r="U23" s="31" t="s">
        <v>114</v>
      </c>
      <c r="V23" s="31" t="s">
        <v>59</v>
      </c>
      <c r="W23" s="32" t="s">
        <v>115</v>
      </c>
    </row>
    <row r="24" spans="2:25" ht="31.5">
      <c r="B24" s="49" t="str">
        <f>'לא סחיר - כתבי אופציה'!B7:L7</f>
        <v>6. כתבי אופציה</v>
      </c>
      <c r="C24" s="31" t="s">
        <v>45</v>
      </c>
      <c r="G24" s="31" t="s">
        <v>65</v>
      </c>
      <c r="H24" s="31" t="s">
        <v>105</v>
      </c>
      <c r="K24" s="31" t="s">
        <v>106</v>
      </c>
      <c r="S24" s="31" t="s">
        <v>0</v>
      </c>
      <c r="T24" s="31" t="s">
        <v>109</v>
      </c>
      <c r="U24" s="31" t="s">
        <v>114</v>
      </c>
      <c r="V24" s="31" t="s">
        <v>59</v>
      </c>
      <c r="W24" s="32" t="s">
        <v>115</v>
      </c>
    </row>
    <row r="25" spans="2:25" ht="31.5">
      <c r="B25" s="49" t="str">
        <f>'לא סחיר - אופציות'!B7:L7</f>
        <v>7. אופציות</v>
      </c>
      <c r="C25" s="31" t="s">
        <v>45</v>
      </c>
      <c r="G25" s="31" t="s">
        <v>65</v>
      </c>
      <c r="H25" s="31" t="s">
        <v>105</v>
      </c>
      <c r="K25" s="31" t="s">
        <v>106</v>
      </c>
      <c r="S25" s="31" t="s">
        <v>0</v>
      </c>
      <c r="T25" s="31" t="s">
        <v>109</v>
      </c>
      <c r="U25" s="31" t="s">
        <v>114</v>
      </c>
      <c r="V25" s="31" t="s">
        <v>59</v>
      </c>
      <c r="W25" s="32" t="s">
        <v>115</v>
      </c>
    </row>
    <row r="26" spans="2:25" ht="31.5">
      <c r="B26" s="49" t="str">
        <f>'לא סחיר - חוזים עתידיים'!B7:K7</f>
        <v>8. חוזים עתידיים</v>
      </c>
      <c r="C26" s="31" t="s">
        <v>45</v>
      </c>
      <c r="G26" s="31" t="s">
        <v>65</v>
      </c>
      <c r="H26" s="31" t="s">
        <v>105</v>
      </c>
      <c r="K26" s="31" t="s">
        <v>106</v>
      </c>
      <c r="S26" s="31" t="s">
        <v>0</v>
      </c>
      <c r="T26" s="31" t="s">
        <v>109</v>
      </c>
      <c r="U26" s="31" t="s">
        <v>114</v>
      </c>
      <c r="V26" s="32" t="s">
        <v>115</v>
      </c>
    </row>
    <row r="27" spans="2:25" ht="31.5">
      <c r="B27" s="49" t="str">
        <f>'לא סחיר - מוצרים מובנים'!B7:Q7</f>
        <v>9. מוצרים מובנים</v>
      </c>
      <c r="C27" s="31" t="s">
        <v>45</v>
      </c>
      <c r="F27" s="31" t="s">
        <v>50</v>
      </c>
      <c r="I27" s="31" t="s">
        <v>15</v>
      </c>
      <c r="J27" s="31" t="s">
        <v>66</v>
      </c>
      <c r="K27" s="31" t="s">
        <v>106</v>
      </c>
      <c r="L27" s="31" t="s">
        <v>18</v>
      </c>
      <c r="M27" s="31" t="s">
        <v>105</v>
      </c>
      <c r="Q27" s="31" t="s">
        <v>17</v>
      </c>
      <c r="R27" s="31" t="s">
        <v>19</v>
      </c>
      <c r="S27" s="31" t="s">
        <v>0</v>
      </c>
      <c r="T27" s="31" t="s">
        <v>109</v>
      </c>
      <c r="U27" s="31" t="s">
        <v>114</v>
      </c>
      <c r="V27" s="31" t="s">
        <v>59</v>
      </c>
      <c r="W27" s="32" t="s">
        <v>115</v>
      </c>
    </row>
    <row r="28" spans="2:25" ht="31.5">
      <c r="B28" s="53" t="str">
        <f>הלוואות!B6</f>
        <v>1.ד. הלוואות:</v>
      </c>
      <c r="C28" s="31" t="s">
        <v>45</v>
      </c>
      <c r="I28" s="31" t="s">
        <v>15</v>
      </c>
      <c r="J28" s="31" t="s">
        <v>66</v>
      </c>
      <c r="L28" s="31" t="s">
        <v>18</v>
      </c>
      <c r="M28" s="31" t="s">
        <v>105</v>
      </c>
      <c r="Q28" s="14" t="s">
        <v>36</v>
      </c>
      <c r="R28" s="31" t="s">
        <v>19</v>
      </c>
      <c r="S28" s="31" t="s">
        <v>0</v>
      </c>
      <c r="T28" s="31" t="s">
        <v>109</v>
      </c>
      <c r="U28" s="31" t="s">
        <v>114</v>
      </c>
      <c r="V28" s="32" t="s">
        <v>115</v>
      </c>
    </row>
    <row r="29" spans="2:25" ht="47.25">
      <c r="B29" s="53" t="str">
        <f>'פקדונות מעל 3 חודשים'!B6:O6</f>
        <v>1.ה. פקדונות מעל 3 חודשים:</v>
      </c>
      <c r="C29" s="31" t="s">
        <v>45</v>
      </c>
      <c r="E29" s="31" t="s">
        <v>121</v>
      </c>
      <c r="I29" s="31" t="s">
        <v>15</v>
      </c>
      <c r="J29" s="31" t="s">
        <v>66</v>
      </c>
      <c r="L29" s="31" t="s">
        <v>18</v>
      </c>
      <c r="M29" s="31" t="s">
        <v>105</v>
      </c>
      <c r="O29" s="50" t="s">
        <v>52</v>
      </c>
      <c r="P29" s="51"/>
      <c r="R29" s="31" t="s">
        <v>19</v>
      </c>
      <c r="S29" s="31" t="s">
        <v>0</v>
      </c>
      <c r="T29" s="31" t="s">
        <v>109</v>
      </c>
      <c r="U29" s="31" t="s">
        <v>114</v>
      </c>
      <c r="V29" s="32" t="s">
        <v>115</v>
      </c>
    </row>
    <row r="30" spans="2:25" ht="63">
      <c r="B30" s="53" t="str">
        <f>'זכויות מקרקעין'!B6</f>
        <v>1. ו. זכויות במקרקעין:</v>
      </c>
      <c r="C30" s="14" t="s">
        <v>54</v>
      </c>
      <c r="N30" s="50" t="s">
        <v>89</v>
      </c>
      <c r="P30" s="51" t="s">
        <v>55</v>
      </c>
      <c r="U30" s="31" t="s">
        <v>114</v>
      </c>
      <c r="V30" s="15" t="s">
        <v>58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57</v>
      </c>
      <c r="R31" s="14" t="s">
        <v>53</v>
      </c>
      <c r="U31" s="31" t="s">
        <v>114</v>
      </c>
      <c r="V31" s="15" t="s">
        <v>58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111</v>
      </c>
      <c r="Y32" s="15" t="s">
        <v>110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>
      <selection activeCell="M21" sqref="M2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183</v>
      </c>
      <c r="C1" s="78" t="s" vm="1">
        <v>254</v>
      </c>
    </row>
    <row r="2" spans="2:54">
      <c r="B2" s="57" t="s">
        <v>182</v>
      </c>
      <c r="C2" s="78" t="s">
        <v>255</v>
      </c>
    </row>
    <row r="3" spans="2:54">
      <c r="B3" s="57" t="s">
        <v>184</v>
      </c>
      <c r="C3" s="78" t="s">
        <v>256</v>
      </c>
    </row>
    <row r="4" spans="2:54">
      <c r="B4" s="57" t="s">
        <v>185</v>
      </c>
      <c r="C4" s="78">
        <v>12145</v>
      </c>
    </row>
    <row r="6" spans="2:54" ht="26.25" customHeight="1">
      <c r="B6" s="170" t="s">
        <v>214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54" ht="26.25" customHeight="1">
      <c r="B7" s="170" t="s">
        <v>102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</row>
    <row r="8" spans="2:54" s="3" customFormat="1" ht="78.75">
      <c r="B8" s="23" t="s">
        <v>120</v>
      </c>
      <c r="C8" s="31" t="s">
        <v>45</v>
      </c>
      <c r="D8" s="31" t="s">
        <v>65</v>
      </c>
      <c r="E8" s="31" t="s">
        <v>105</v>
      </c>
      <c r="F8" s="31" t="s">
        <v>106</v>
      </c>
      <c r="G8" s="31" t="s">
        <v>238</v>
      </c>
      <c r="H8" s="31" t="s">
        <v>237</v>
      </c>
      <c r="I8" s="31" t="s">
        <v>114</v>
      </c>
      <c r="J8" s="31" t="s">
        <v>59</v>
      </c>
      <c r="K8" s="31" t="s">
        <v>186</v>
      </c>
      <c r="L8" s="32" t="s">
        <v>188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245</v>
      </c>
      <c r="H9" s="17"/>
      <c r="I9" s="17" t="s">
        <v>241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253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116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236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244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H78" sqref="H78"/>
    </sheetView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183</v>
      </c>
      <c r="C1" s="78" t="s" vm="1">
        <v>254</v>
      </c>
    </row>
    <row r="2" spans="2:51">
      <c r="B2" s="57" t="s">
        <v>182</v>
      </c>
      <c r="C2" s="78" t="s">
        <v>255</v>
      </c>
    </row>
    <row r="3" spans="2:51">
      <c r="B3" s="57" t="s">
        <v>184</v>
      </c>
      <c r="C3" s="78" t="s">
        <v>256</v>
      </c>
    </row>
    <row r="4" spans="2:51">
      <c r="B4" s="57" t="s">
        <v>185</v>
      </c>
      <c r="C4" s="78">
        <v>12145</v>
      </c>
    </row>
    <row r="6" spans="2:51" ht="26.25" customHeight="1">
      <c r="B6" s="170" t="s">
        <v>214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51" ht="26.25" customHeight="1">
      <c r="B7" s="170" t="s">
        <v>103</v>
      </c>
      <c r="C7" s="171"/>
      <c r="D7" s="171"/>
      <c r="E7" s="171"/>
      <c r="F7" s="171"/>
      <c r="G7" s="171"/>
      <c r="H7" s="171"/>
      <c r="I7" s="171"/>
      <c r="J7" s="171"/>
      <c r="K7" s="172"/>
    </row>
    <row r="8" spans="2:51" s="3" customFormat="1" ht="63">
      <c r="B8" s="23" t="s">
        <v>120</v>
      </c>
      <c r="C8" s="31" t="s">
        <v>45</v>
      </c>
      <c r="D8" s="31" t="s">
        <v>65</v>
      </c>
      <c r="E8" s="31" t="s">
        <v>105</v>
      </c>
      <c r="F8" s="31" t="s">
        <v>106</v>
      </c>
      <c r="G8" s="31" t="s">
        <v>238</v>
      </c>
      <c r="H8" s="31" t="s">
        <v>237</v>
      </c>
      <c r="I8" s="31" t="s">
        <v>114</v>
      </c>
      <c r="J8" s="31" t="s">
        <v>186</v>
      </c>
      <c r="K8" s="32" t="s">
        <v>188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245</v>
      </c>
      <c r="H9" s="17"/>
      <c r="I9" s="17" t="s">
        <v>241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9" t="s">
        <v>49</v>
      </c>
      <c r="C11" s="80"/>
      <c r="D11" s="80"/>
      <c r="E11" s="80"/>
      <c r="F11" s="80"/>
      <c r="G11" s="88"/>
      <c r="H11" s="90"/>
      <c r="I11" s="88">
        <v>-1011.04176</v>
      </c>
      <c r="J11" s="89">
        <f>I11/$I$11</f>
        <v>1</v>
      </c>
      <c r="K11" s="89">
        <f>I11/'סכום נכסי הקרן'!$C$42</f>
        <v>-1.0605082458731636E-3</v>
      </c>
      <c r="AW11" s="1"/>
    </row>
    <row r="12" spans="2:51" ht="19.5" customHeight="1">
      <c r="B12" s="81" t="s">
        <v>35</v>
      </c>
      <c r="C12" s="82"/>
      <c r="D12" s="82"/>
      <c r="E12" s="82"/>
      <c r="F12" s="82"/>
      <c r="G12" s="91"/>
      <c r="H12" s="93"/>
      <c r="I12" s="91">
        <v>-1011.0417599999996</v>
      </c>
      <c r="J12" s="92">
        <f t="shared" ref="J12:J35" si="0">I12/$I$11</f>
        <v>0.99999999999999967</v>
      </c>
      <c r="K12" s="92">
        <f>I12/'סכום נכסי הקרן'!$C$42</f>
        <v>-1.0605082458731633E-3</v>
      </c>
    </row>
    <row r="13" spans="2:51">
      <c r="B13" s="102" t="s">
        <v>1604</v>
      </c>
      <c r="C13" s="82"/>
      <c r="D13" s="82"/>
      <c r="E13" s="82"/>
      <c r="F13" s="82"/>
      <c r="G13" s="91"/>
      <c r="H13" s="93"/>
      <c r="I13" s="91">
        <v>-1086.83151</v>
      </c>
      <c r="J13" s="92">
        <f t="shared" si="0"/>
        <v>1.0749620371763873</v>
      </c>
      <c r="K13" s="92">
        <f>I13/'סכום נכסי הקרן'!$C$42</f>
        <v>-1.1400061044261731E-3</v>
      </c>
    </row>
    <row r="14" spans="2:51">
      <c r="B14" s="87" t="s">
        <v>1605</v>
      </c>
      <c r="C14" s="84" t="s">
        <v>1606</v>
      </c>
      <c r="D14" s="97" t="s">
        <v>1560</v>
      </c>
      <c r="E14" s="97" t="s">
        <v>167</v>
      </c>
      <c r="F14" s="107">
        <v>43258</v>
      </c>
      <c r="G14" s="94">
        <v>1041750</v>
      </c>
      <c r="H14" s="96">
        <v>-4.2469000000000001</v>
      </c>
      <c r="I14" s="94">
        <v>-44.241630000000001</v>
      </c>
      <c r="J14" s="95">
        <f t="shared" si="0"/>
        <v>4.3758459591224007E-2</v>
      </c>
      <c r="K14" s="95">
        <f>I14/'סכום נכסי הקרן'!$C$42</f>
        <v>-4.6406207223200685E-5</v>
      </c>
    </row>
    <row r="15" spans="2:51">
      <c r="B15" s="87" t="s">
        <v>1605</v>
      </c>
      <c r="C15" s="84" t="s">
        <v>1607</v>
      </c>
      <c r="D15" s="97" t="s">
        <v>1560</v>
      </c>
      <c r="E15" s="97" t="s">
        <v>167</v>
      </c>
      <c r="F15" s="107">
        <v>43341</v>
      </c>
      <c r="G15" s="94">
        <v>2138400</v>
      </c>
      <c r="H15" s="96">
        <v>-1.5713999999999999</v>
      </c>
      <c r="I15" s="94">
        <v>-33.602809999999998</v>
      </c>
      <c r="J15" s="95">
        <f t="shared" si="0"/>
        <v>3.3235827964217819E-2</v>
      </c>
      <c r="K15" s="95">
        <f>I15/'סכום נכסי הקרן'!$C$42</f>
        <v>-3.5246869614474879E-5</v>
      </c>
    </row>
    <row r="16" spans="2:51" s="7" customFormat="1">
      <c r="B16" s="87" t="s">
        <v>1605</v>
      </c>
      <c r="C16" s="84" t="s">
        <v>1608</v>
      </c>
      <c r="D16" s="97" t="s">
        <v>1560</v>
      </c>
      <c r="E16" s="97" t="s">
        <v>167</v>
      </c>
      <c r="F16" s="107">
        <v>43402</v>
      </c>
      <c r="G16" s="94">
        <v>3450400</v>
      </c>
      <c r="H16" s="96">
        <v>-0.67589999999999995</v>
      </c>
      <c r="I16" s="94">
        <v>-23.320979999999999</v>
      </c>
      <c r="J16" s="95">
        <f t="shared" si="0"/>
        <v>2.3066287588358367E-2</v>
      </c>
      <c r="K16" s="95">
        <f>I16/'סכום נכסי הקרן'!$C$42</f>
        <v>-2.4461988189135858E-5</v>
      </c>
      <c r="AW16" s="1"/>
      <c r="AY16" s="1"/>
    </row>
    <row r="17" spans="2:51" s="7" customFormat="1">
      <c r="B17" s="87" t="s">
        <v>1605</v>
      </c>
      <c r="C17" s="84" t="s">
        <v>1609</v>
      </c>
      <c r="D17" s="97" t="s">
        <v>1560</v>
      </c>
      <c r="E17" s="97" t="s">
        <v>167</v>
      </c>
      <c r="F17" s="107">
        <v>43318</v>
      </c>
      <c r="G17" s="94">
        <v>1398320</v>
      </c>
      <c r="H17" s="96">
        <v>-0.30209999999999998</v>
      </c>
      <c r="I17" s="94">
        <v>-4.2240099999999998</v>
      </c>
      <c r="J17" s="95">
        <f t="shared" si="0"/>
        <v>4.1778788642716398E-3</v>
      </c>
      <c r="K17" s="95">
        <f>I17/'סכום נכסי הקרן'!$C$42</f>
        <v>-4.4306749858192816E-6</v>
      </c>
      <c r="AW17" s="1"/>
      <c r="AY17" s="1"/>
    </row>
    <row r="18" spans="2:51" s="7" customFormat="1">
      <c r="B18" s="87" t="s">
        <v>1605</v>
      </c>
      <c r="C18" s="84" t="s">
        <v>1610</v>
      </c>
      <c r="D18" s="97" t="s">
        <v>1560</v>
      </c>
      <c r="E18" s="97" t="s">
        <v>167</v>
      </c>
      <c r="F18" s="107">
        <v>43398</v>
      </c>
      <c r="G18" s="94">
        <v>19623696</v>
      </c>
      <c r="H18" s="96">
        <v>-0.35709999999999997</v>
      </c>
      <c r="I18" s="94">
        <v>-70.080979999999997</v>
      </c>
      <c r="J18" s="95">
        <f t="shared" si="0"/>
        <v>6.931561363004432E-2</v>
      </c>
      <c r="K18" s="95">
        <f>I18/'סכום נכסי הקרן'!$C$42</f>
        <v>-7.3509779822420252E-5</v>
      </c>
      <c r="AW18" s="1"/>
      <c r="AY18" s="1"/>
    </row>
    <row r="19" spans="2:51">
      <c r="B19" s="87" t="s">
        <v>1605</v>
      </c>
      <c r="C19" s="84" t="s">
        <v>1611</v>
      </c>
      <c r="D19" s="97" t="s">
        <v>1560</v>
      </c>
      <c r="E19" s="97" t="s">
        <v>167</v>
      </c>
      <c r="F19" s="107">
        <v>43440</v>
      </c>
      <c r="G19" s="94">
        <v>1842400</v>
      </c>
      <c r="H19" s="96">
        <v>1.7573000000000001</v>
      </c>
      <c r="I19" s="94">
        <v>32.376159999999999</v>
      </c>
      <c r="J19" s="95">
        <f t="shared" si="0"/>
        <v>-3.2022574418686722E-2</v>
      </c>
      <c r="K19" s="95">
        <f>I19/'סכום נכסי הקרן'!$C$42</f>
        <v>3.3960204225104296E-5</v>
      </c>
    </row>
    <row r="20" spans="2:51">
      <c r="B20" s="87" t="s">
        <v>1605</v>
      </c>
      <c r="C20" s="84" t="s">
        <v>1612</v>
      </c>
      <c r="D20" s="97" t="s">
        <v>1560</v>
      </c>
      <c r="E20" s="97" t="s">
        <v>167</v>
      </c>
      <c r="F20" s="107">
        <v>43271</v>
      </c>
      <c r="G20" s="94">
        <v>194782.5</v>
      </c>
      <c r="H20" s="96">
        <v>-2.2164999999999999</v>
      </c>
      <c r="I20" s="94">
        <v>-4.3173199999999996</v>
      </c>
      <c r="J20" s="95">
        <f t="shared" si="0"/>
        <v>4.2701698098009319E-3</v>
      </c>
      <c r="K20" s="95">
        <f>I20/'סכום נכסי הקרן'!$C$42</f>
        <v>-4.528550294572527E-6</v>
      </c>
    </row>
    <row r="21" spans="2:51">
      <c r="B21" s="87" t="s">
        <v>1605</v>
      </c>
      <c r="C21" s="84" t="s">
        <v>1613</v>
      </c>
      <c r="D21" s="97" t="s">
        <v>1560</v>
      </c>
      <c r="E21" s="97" t="s">
        <v>167</v>
      </c>
      <c r="F21" s="107">
        <v>43398</v>
      </c>
      <c r="G21" s="94">
        <v>2542400</v>
      </c>
      <c r="H21" s="96">
        <v>-0.37869999999999998</v>
      </c>
      <c r="I21" s="94">
        <v>-9.6279699999999995</v>
      </c>
      <c r="J21" s="95">
        <f t="shared" si="0"/>
        <v>9.5228212927624279E-3</v>
      </c>
      <c r="K21" s="95">
        <f>I21/'סכום נכסי הקרן'!$C$42</f>
        <v>-1.0099030504951095E-5</v>
      </c>
    </row>
    <row r="22" spans="2:51">
      <c r="B22" s="87" t="s">
        <v>1605</v>
      </c>
      <c r="C22" s="84" t="s">
        <v>1614</v>
      </c>
      <c r="D22" s="97" t="s">
        <v>1560</v>
      </c>
      <c r="E22" s="97" t="s">
        <v>167</v>
      </c>
      <c r="F22" s="107">
        <v>43502</v>
      </c>
      <c r="G22" s="94">
        <v>4424002.5</v>
      </c>
      <c r="H22" s="96">
        <v>-0.73870000000000002</v>
      </c>
      <c r="I22" s="94">
        <v>-32.682189999999999</v>
      </c>
      <c r="J22" s="95">
        <f t="shared" si="0"/>
        <v>3.2325262212710183E-2</v>
      </c>
      <c r="K22" s="95">
        <f>I22/'סכום נכסי הקרן'!$C$42</f>
        <v>-3.4281207126591336E-5</v>
      </c>
    </row>
    <row r="23" spans="2:51">
      <c r="B23" s="87" t="s">
        <v>1605</v>
      </c>
      <c r="C23" s="84" t="s">
        <v>1615</v>
      </c>
      <c r="D23" s="97" t="s">
        <v>1560</v>
      </c>
      <c r="E23" s="97" t="s">
        <v>167</v>
      </c>
      <c r="F23" s="107">
        <v>43333</v>
      </c>
      <c r="G23" s="94">
        <v>2397120</v>
      </c>
      <c r="H23" s="96">
        <v>0.98599999999999999</v>
      </c>
      <c r="I23" s="94">
        <v>23.635840000000002</v>
      </c>
      <c r="J23" s="95">
        <f t="shared" si="0"/>
        <v>-2.3377708948441461E-2</v>
      </c>
      <c r="K23" s="95">
        <f>I23/'סכום נכסי הקרן'!$C$42</f>
        <v>2.4792253109445013E-5</v>
      </c>
    </row>
    <row r="24" spans="2:51">
      <c r="B24" s="87" t="s">
        <v>1605</v>
      </c>
      <c r="C24" s="84" t="s">
        <v>1616</v>
      </c>
      <c r="D24" s="97" t="s">
        <v>1560</v>
      </c>
      <c r="E24" s="97" t="s">
        <v>167</v>
      </c>
      <c r="F24" s="107">
        <v>43342</v>
      </c>
      <c r="G24" s="94">
        <v>6006100</v>
      </c>
      <c r="H24" s="96">
        <v>-2.2784</v>
      </c>
      <c r="I24" s="94">
        <v>-136.84109000000001</v>
      </c>
      <c r="J24" s="95">
        <f t="shared" si="0"/>
        <v>0.1353466250493946</v>
      </c>
      <c r="K24" s="95">
        <f>I24/'סכום נכסי הקרן'!$C$42</f>
        <v>-1.4353621191598627E-4</v>
      </c>
    </row>
    <row r="25" spans="2:51">
      <c r="B25" s="87" t="s">
        <v>1605</v>
      </c>
      <c r="C25" s="84" t="s">
        <v>1617</v>
      </c>
      <c r="D25" s="97" t="s">
        <v>1560</v>
      </c>
      <c r="E25" s="97" t="s">
        <v>167</v>
      </c>
      <c r="F25" s="107">
        <v>43269</v>
      </c>
      <c r="G25" s="94">
        <v>212430</v>
      </c>
      <c r="H25" s="96">
        <v>-2.2452999999999999</v>
      </c>
      <c r="I25" s="94">
        <v>-4.7697799999999999</v>
      </c>
      <c r="J25" s="95">
        <f t="shared" si="0"/>
        <v>4.7176884167474944E-3</v>
      </c>
      <c r="K25" s="95">
        <f>I25/'סכום נכסי הקרן'!$C$42</f>
        <v>-5.0031474674210278E-6</v>
      </c>
    </row>
    <row r="26" spans="2:51">
      <c r="B26" s="87" t="s">
        <v>1605</v>
      </c>
      <c r="C26" s="84" t="s">
        <v>1618</v>
      </c>
      <c r="D26" s="97" t="s">
        <v>1560</v>
      </c>
      <c r="E26" s="97" t="s">
        <v>167</v>
      </c>
      <c r="F26" s="107">
        <v>43255</v>
      </c>
      <c r="G26" s="94">
        <v>11560177.199999999</v>
      </c>
      <c r="H26" s="96">
        <v>-4.37</v>
      </c>
      <c r="I26" s="94">
        <v>-505.18495000000001</v>
      </c>
      <c r="J26" s="95">
        <f t="shared" si="0"/>
        <v>0.49966773874899095</v>
      </c>
      <c r="K26" s="95">
        <f>I26/'סכום נכסי הקרן'!$C$42</f>
        <v>-5.2990175714010262E-4</v>
      </c>
    </row>
    <row r="27" spans="2:51">
      <c r="B27" s="87" t="s">
        <v>1605</v>
      </c>
      <c r="C27" s="84" t="s">
        <v>1619</v>
      </c>
      <c r="D27" s="97" t="s">
        <v>1560</v>
      </c>
      <c r="E27" s="97" t="s">
        <v>167</v>
      </c>
      <c r="F27" s="107">
        <v>43265</v>
      </c>
      <c r="G27" s="94">
        <v>4557150</v>
      </c>
      <c r="H27" s="96">
        <v>-3.2658</v>
      </c>
      <c r="I27" s="94">
        <v>-148.82901000000001</v>
      </c>
      <c r="J27" s="95">
        <f t="shared" si="0"/>
        <v>0.14720362292453679</v>
      </c>
      <c r="K27" s="95">
        <f>I27/'סכום נכסי הקרן'!$C$42</f>
        <v>-1.5611065593387511E-4</v>
      </c>
    </row>
    <row r="28" spans="2:51">
      <c r="B28" s="87" t="s">
        <v>1605</v>
      </c>
      <c r="C28" s="84" t="s">
        <v>1620</v>
      </c>
      <c r="D28" s="97" t="s">
        <v>1560</v>
      </c>
      <c r="E28" s="97" t="s">
        <v>167</v>
      </c>
      <c r="F28" s="107">
        <v>43370</v>
      </c>
      <c r="G28" s="94">
        <v>2831600</v>
      </c>
      <c r="H28" s="96">
        <v>-2.2742</v>
      </c>
      <c r="I28" s="94">
        <v>-64.396770000000004</v>
      </c>
      <c r="J28" s="95">
        <f t="shared" si="0"/>
        <v>6.36934818597404E-2</v>
      </c>
      <c r="K28" s="95">
        <f>I28/'סכום נכסי הקרן'!$C$42</f>
        <v>-6.7547462720627462E-5</v>
      </c>
    </row>
    <row r="29" spans="2:51">
      <c r="B29" s="87" t="s">
        <v>1605</v>
      </c>
      <c r="C29" s="84" t="s">
        <v>1621</v>
      </c>
      <c r="D29" s="97" t="s">
        <v>1560</v>
      </c>
      <c r="E29" s="97" t="s">
        <v>167</v>
      </c>
      <c r="F29" s="107">
        <v>43486</v>
      </c>
      <c r="G29" s="94">
        <v>1834650</v>
      </c>
      <c r="H29" s="96">
        <v>1.1191</v>
      </c>
      <c r="I29" s="94">
        <v>20.53238</v>
      </c>
      <c r="J29" s="95">
        <f t="shared" si="0"/>
        <v>-2.0308142365949355E-2</v>
      </c>
      <c r="K29" s="95">
        <f>I29/'סכום נכסי הקרן'!$C$42</f>
        <v>2.153695243745543E-5</v>
      </c>
    </row>
    <row r="30" spans="2:51">
      <c r="B30" s="87" t="s">
        <v>1605</v>
      </c>
      <c r="C30" s="84" t="s">
        <v>1622</v>
      </c>
      <c r="D30" s="97" t="s">
        <v>1560</v>
      </c>
      <c r="E30" s="97" t="s">
        <v>167</v>
      </c>
      <c r="F30" s="107">
        <v>43530</v>
      </c>
      <c r="G30" s="94">
        <v>4536126</v>
      </c>
      <c r="H30" s="96">
        <v>-0.61240000000000006</v>
      </c>
      <c r="I30" s="94">
        <v>-27.78079</v>
      </c>
      <c r="J30" s="95">
        <f t="shared" si="0"/>
        <v>2.7477391240496338E-2</v>
      </c>
      <c r="K30" s="95">
        <f>I30/'סכום נכסי הקרן'!$C$42</f>
        <v>-2.9139999985629404E-5</v>
      </c>
    </row>
    <row r="31" spans="2:51">
      <c r="B31" s="87" t="s">
        <v>1605</v>
      </c>
      <c r="C31" s="84" t="s">
        <v>1623</v>
      </c>
      <c r="D31" s="97" t="s">
        <v>1560</v>
      </c>
      <c r="E31" s="97" t="s">
        <v>167</v>
      </c>
      <c r="F31" s="107">
        <v>43535</v>
      </c>
      <c r="G31" s="94">
        <v>2517550</v>
      </c>
      <c r="H31" s="96">
        <v>-0.31940000000000002</v>
      </c>
      <c r="I31" s="94">
        <v>-8.0414499999999993</v>
      </c>
      <c r="J31" s="95">
        <f t="shared" si="0"/>
        <v>7.9536279490572178E-3</v>
      </c>
      <c r="K31" s="95">
        <f>I31/'סכום נכסי הקרן'!$C$42</f>
        <v>-8.4348880245824377E-6</v>
      </c>
    </row>
    <row r="32" spans="2:51">
      <c r="B32" s="87" t="s">
        <v>1605</v>
      </c>
      <c r="C32" s="84" t="s">
        <v>1624</v>
      </c>
      <c r="D32" s="97" t="s">
        <v>1560</v>
      </c>
      <c r="E32" s="97" t="s">
        <v>167</v>
      </c>
      <c r="F32" s="107">
        <v>43538</v>
      </c>
      <c r="G32" s="94">
        <v>2679450</v>
      </c>
      <c r="H32" s="96">
        <v>-0.99009999999999998</v>
      </c>
      <c r="I32" s="94">
        <v>-26.52826</v>
      </c>
      <c r="J32" s="95">
        <f t="shared" si="0"/>
        <v>2.6238540334872024E-2</v>
      </c>
      <c r="K32" s="95">
        <f>I32/'סכום נכסי הקרן'!$C$42</f>
        <v>-2.7826188384807382E-5</v>
      </c>
    </row>
    <row r="33" spans="2:11">
      <c r="B33" s="87" t="s">
        <v>1605</v>
      </c>
      <c r="C33" s="84" t="s">
        <v>1625</v>
      </c>
      <c r="D33" s="97" t="s">
        <v>1560</v>
      </c>
      <c r="E33" s="97" t="s">
        <v>167</v>
      </c>
      <c r="F33" s="107">
        <v>43550</v>
      </c>
      <c r="G33" s="94">
        <v>2765609</v>
      </c>
      <c r="H33" s="96">
        <v>-0.3805</v>
      </c>
      <c r="I33" s="94">
        <v>-10.52267</v>
      </c>
      <c r="J33" s="95">
        <f t="shared" si="0"/>
        <v>1.0407750121023686E-2</v>
      </c>
      <c r="K33" s="95">
        <f>I33/'סכום נכסי הקרן'!$C$42</f>
        <v>-1.1037504824333035E-5</v>
      </c>
    </row>
    <row r="34" spans="2:11">
      <c r="B34" s="87" t="s">
        <v>1605</v>
      </c>
      <c r="C34" s="84" t="s">
        <v>1626</v>
      </c>
      <c r="D34" s="97" t="s">
        <v>1560</v>
      </c>
      <c r="E34" s="97" t="s">
        <v>167</v>
      </c>
      <c r="F34" s="107">
        <v>43551</v>
      </c>
      <c r="G34" s="94">
        <v>4370157</v>
      </c>
      <c r="H34" s="96">
        <v>-3.7400000000000003E-2</v>
      </c>
      <c r="I34" s="94">
        <v>-1.63551</v>
      </c>
      <c r="J34" s="95">
        <f t="shared" si="0"/>
        <v>1.6176483155354534E-3</v>
      </c>
      <c r="K34" s="95">
        <f>I34/'סכום נכסי הקרן'!$C$42</f>
        <v>-1.7155293775481816E-6</v>
      </c>
    </row>
    <row r="35" spans="2:11">
      <c r="B35" s="87" t="s">
        <v>1605</v>
      </c>
      <c r="C35" s="84" t="s">
        <v>1627</v>
      </c>
      <c r="D35" s="97" t="s">
        <v>1560</v>
      </c>
      <c r="E35" s="97" t="s">
        <v>167</v>
      </c>
      <c r="F35" s="107">
        <v>43551</v>
      </c>
      <c r="G35" s="94">
        <v>7204000</v>
      </c>
      <c r="H35" s="96">
        <v>-9.3700000000000006E-2</v>
      </c>
      <c r="I35" s="94">
        <v>-6.7477200000000002</v>
      </c>
      <c r="J35" s="95">
        <f t="shared" si="0"/>
        <v>6.6740269956801785E-3</v>
      </c>
      <c r="K35" s="95">
        <f>I35/'סכום נכסי הקרן'!$C$42</f>
        <v>-7.0778606620989269E-6</v>
      </c>
    </row>
    <row r="36" spans="2:11">
      <c r="B36" s="83"/>
      <c r="C36" s="84"/>
      <c r="D36" s="84"/>
      <c r="E36" s="84"/>
      <c r="F36" s="84"/>
      <c r="G36" s="94"/>
      <c r="H36" s="96"/>
      <c r="I36" s="84"/>
      <c r="J36" s="95"/>
      <c r="K36" s="84"/>
    </row>
    <row r="37" spans="2:11">
      <c r="B37" s="102" t="s">
        <v>231</v>
      </c>
      <c r="C37" s="82"/>
      <c r="D37" s="82"/>
      <c r="E37" s="82"/>
      <c r="F37" s="82"/>
      <c r="G37" s="91"/>
      <c r="H37" s="93"/>
      <c r="I37" s="91">
        <v>75.789749999999984</v>
      </c>
      <c r="J37" s="92">
        <f t="shared" ref="J37:J73" si="1">I37/$I$11</f>
        <v>-7.4962037176387247E-2</v>
      </c>
      <c r="K37" s="92">
        <f>I37/'סכום נכסי הקרן'!$C$42</f>
        <v>7.9497858553009314E-5</v>
      </c>
    </row>
    <row r="38" spans="2:11">
      <c r="B38" s="87" t="s">
        <v>1628</v>
      </c>
      <c r="C38" s="84" t="s">
        <v>1629</v>
      </c>
      <c r="D38" s="97" t="s">
        <v>1560</v>
      </c>
      <c r="E38" s="97" t="s">
        <v>169</v>
      </c>
      <c r="F38" s="107">
        <v>43474</v>
      </c>
      <c r="G38" s="94">
        <v>843059.84</v>
      </c>
      <c r="H38" s="96">
        <v>2.7425999999999999</v>
      </c>
      <c r="I38" s="94">
        <v>23.121959999999998</v>
      </c>
      <c r="J38" s="95">
        <f t="shared" si="1"/>
        <v>-2.2869441119820807E-2</v>
      </c>
      <c r="K38" s="95">
        <f>I38/'סכום נכסי הקרן'!$C$42</f>
        <v>2.4253230886080762E-5</v>
      </c>
    </row>
    <row r="39" spans="2:11">
      <c r="B39" s="87" t="s">
        <v>1628</v>
      </c>
      <c r="C39" s="84" t="s">
        <v>1630</v>
      </c>
      <c r="D39" s="97" t="s">
        <v>1560</v>
      </c>
      <c r="E39" s="97" t="s">
        <v>167</v>
      </c>
      <c r="F39" s="107">
        <v>43509</v>
      </c>
      <c r="G39" s="94">
        <v>46743.88</v>
      </c>
      <c r="H39" s="96">
        <v>1.4875</v>
      </c>
      <c r="I39" s="94">
        <v>0.69532000000000005</v>
      </c>
      <c r="J39" s="95">
        <f t="shared" si="1"/>
        <v>-6.8772629134527543E-4</v>
      </c>
      <c r="K39" s="95">
        <f>I39/'סכום נכסי הקרן'!$C$42</f>
        <v>7.2933940287543433E-7</v>
      </c>
    </row>
    <row r="40" spans="2:11">
      <c r="B40" s="87" t="s">
        <v>1628</v>
      </c>
      <c r="C40" s="84" t="s">
        <v>1631</v>
      </c>
      <c r="D40" s="97" t="s">
        <v>1560</v>
      </c>
      <c r="E40" s="97" t="s">
        <v>167</v>
      </c>
      <c r="F40" s="107">
        <v>43402</v>
      </c>
      <c r="G40" s="94">
        <v>501626.44</v>
      </c>
      <c r="H40" s="96">
        <v>0.18090000000000001</v>
      </c>
      <c r="I40" s="94">
        <v>0.90732000000000002</v>
      </c>
      <c r="J40" s="95">
        <f t="shared" si="1"/>
        <v>-8.9741100308260273E-4</v>
      </c>
      <c r="K40" s="95">
        <f>I40/'סכום נכסי הקרן'!$C$42</f>
        <v>9.5171176870640721E-7</v>
      </c>
    </row>
    <row r="41" spans="2:11">
      <c r="B41" s="87" t="s">
        <v>1628</v>
      </c>
      <c r="C41" s="84" t="s">
        <v>1632</v>
      </c>
      <c r="D41" s="97" t="s">
        <v>1560</v>
      </c>
      <c r="E41" s="97" t="s">
        <v>167</v>
      </c>
      <c r="F41" s="107">
        <v>43452</v>
      </c>
      <c r="G41" s="94">
        <v>306820.8</v>
      </c>
      <c r="H41" s="96">
        <v>0.66459999999999997</v>
      </c>
      <c r="I41" s="94">
        <v>2.0391300000000001</v>
      </c>
      <c r="J41" s="95">
        <f t="shared" si="1"/>
        <v>-2.0168603124761141E-3</v>
      </c>
      <c r="K41" s="95">
        <f>I41/'סכום נכסי הקרן'!$C$42</f>
        <v>2.1388969921552443E-6</v>
      </c>
    </row>
    <row r="42" spans="2:11">
      <c r="B42" s="87" t="s">
        <v>1628</v>
      </c>
      <c r="C42" s="84" t="s">
        <v>1633</v>
      </c>
      <c r="D42" s="97" t="s">
        <v>1560</v>
      </c>
      <c r="E42" s="97" t="s">
        <v>170</v>
      </c>
      <c r="F42" s="107">
        <v>43458</v>
      </c>
      <c r="G42" s="94">
        <v>102317.07</v>
      </c>
      <c r="H42" s="96">
        <v>-1.9055</v>
      </c>
      <c r="I42" s="94">
        <v>-1.9496099999999998</v>
      </c>
      <c r="J42" s="95">
        <f t="shared" si="1"/>
        <v>1.9283179757085404E-3</v>
      </c>
      <c r="K42" s="95">
        <f>I42/'סכום נכסי הקרן'!$C$42</f>
        <v>-2.0449971139043541E-6</v>
      </c>
    </row>
    <row r="43" spans="2:11">
      <c r="B43" s="87" t="s">
        <v>1628</v>
      </c>
      <c r="C43" s="84" t="s">
        <v>1634</v>
      </c>
      <c r="D43" s="97" t="s">
        <v>1560</v>
      </c>
      <c r="E43" s="97" t="s">
        <v>167</v>
      </c>
      <c r="F43" s="107">
        <v>43433</v>
      </c>
      <c r="G43" s="94">
        <v>41213.39</v>
      </c>
      <c r="H43" s="96">
        <v>1.4133</v>
      </c>
      <c r="I43" s="94">
        <v>0.58247000000000004</v>
      </c>
      <c r="J43" s="95">
        <f t="shared" si="1"/>
        <v>-5.7610874549830673E-4</v>
      </c>
      <c r="K43" s="95">
        <f>I43/'סכום נכסי הקרן'!$C$42</f>
        <v>6.1096807512059809E-7</v>
      </c>
    </row>
    <row r="44" spans="2:11">
      <c r="B44" s="87" t="s">
        <v>1628</v>
      </c>
      <c r="C44" s="84" t="s">
        <v>1635</v>
      </c>
      <c r="D44" s="97" t="s">
        <v>1560</v>
      </c>
      <c r="E44" s="97" t="s">
        <v>170</v>
      </c>
      <c r="F44" s="107">
        <v>43433</v>
      </c>
      <c r="G44" s="94">
        <v>1299731.18</v>
      </c>
      <c r="H44" s="96">
        <v>-1.3722000000000001</v>
      </c>
      <c r="I44" s="94">
        <v>-17.834689999999998</v>
      </c>
      <c r="J44" s="95">
        <f t="shared" si="1"/>
        <v>1.7639914299880155E-2</v>
      </c>
      <c r="K44" s="95">
        <f>I44/'סכום נכסי הקרן'!$C$42</f>
        <v>-1.8707274571518837E-5</v>
      </c>
    </row>
    <row r="45" spans="2:11">
      <c r="B45" s="87" t="s">
        <v>1628</v>
      </c>
      <c r="C45" s="84" t="s">
        <v>1636</v>
      </c>
      <c r="D45" s="97" t="s">
        <v>1560</v>
      </c>
      <c r="E45" s="97" t="s">
        <v>170</v>
      </c>
      <c r="F45" s="107">
        <v>43496</v>
      </c>
      <c r="G45" s="94">
        <v>205743.14</v>
      </c>
      <c r="H45" s="96">
        <v>1.012</v>
      </c>
      <c r="I45" s="94">
        <v>2.0821999999999998</v>
      </c>
      <c r="J45" s="95">
        <f t="shared" si="1"/>
        <v>-2.0594599376389756E-3</v>
      </c>
      <c r="K45" s="95">
        <f>I45/'סכום נכסי הקרן'!$C$42</f>
        <v>2.1840742459115646E-6</v>
      </c>
    </row>
    <row r="46" spans="2:11">
      <c r="B46" s="87" t="s">
        <v>1628</v>
      </c>
      <c r="C46" s="84" t="s">
        <v>1637</v>
      </c>
      <c r="D46" s="97" t="s">
        <v>1560</v>
      </c>
      <c r="E46" s="97" t="s">
        <v>167</v>
      </c>
      <c r="F46" s="107">
        <v>43451</v>
      </c>
      <c r="G46" s="94">
        <v>370072.8</v>
      </c>
      <c r="H46" s="96">
        <v>3.4605000000000001</v>
      </c>
      <c r="I46" s="94">
        <v>12.80625</v>
      </c>
      <c r="J46" s="95">
        <f t="shared" si="1"/>
        <v>-1.2666390753236544E-2</v>
      </c>
      <c r="K46" s="95">
        <f>I46/'סכום נכסי הקרן'!$C$42</f>
        <v>1.3432811839258946E-5</v>
      </c>
    </row>
    <row r="47" spans="2:11">
      <c r="B47" s="87" t="s">
        <v>1628</v>
      </c>
      <c r="C47" s="84" t="s">
        <v>1638</v>
      </c>
      <c r="D47" s="97" t="s">
        <v>1560</v>
      </c>
      <c r="E47" s="97" t="s">
        <v>169</v>
      </c>
      <c r="F47" s="107">
        <v>43507</v>
      </c>
      <c r="G47" s="94">
        <v>89720.4</v>
      </c>
      <c r="H47" s="96">
        <v>-0.9798</v>
      </c>
      <c r="I47" s="94">
        <v>-0.87905999999999995</v>
      </c>
      <c r="J47" s="95">
        <f t="shared" si="1"/>
        <v>8.6945963537648531E-4</v>
      </c>
      <c r="K47" s="95">
        <f>I47/'סכום נכסי הקרן'!$C$42</f>
        <v>-9.2206911277063693E-7</v>
      </c>
    </row>
    <row r="48" spans="2:11">
      <c r="B48" s="87" t="s">
        <v>1628</v>
      </c>
      <c r="C48" s="84" t="s">
        <v>1639</v>
      </c>
      <c r="D48" s="97" t="s">
        <v>1560</v>
      </c>
      <c r="E48" s="97" t="s">
        <v>167</v>
      </c>
      <c r="F48" s="107">
        <v>43473</v>
      </c>
      <c r="G48" s="94">
        <v>387391.77</v>
      </c>
      <c r="H48" s="96">
        <v>2.5910000000000002</v>
      </c>
      <c r="I48" s="94">
        <v>10.03748</v>
      </c>
      <c r="J48" s="95">
        <f t="shared" si="1"/>
        <v>-9.9278589640056022E-3</v>
      </c>
      <c r="K48" s="95">
        <f>I48/'סכום נכסי הקרן'!$C$42</f>
        <v>1.0528576295193746E-5</v>
      </c>
    </row>
    <row r="49" spans="2:11">
      <c r="B49" s="87" t="s">
        <v>1628</v>
      </c>
      <c r="C49" s="84" t="s">
        <v>1640</v>
      </c>
      <c r="D49" s="97" t="s">
        <v>1560</v>
      </c>
      <c r="E49" s="97" t="s">
        <v>169</v>
      </c>
      <c r="F49" s="107">
        <v>43493</v>
      </c>
      <c r="G49" s="94">
        <v>285076.99</v>
      </c>
      <c r="H49" s="96">
        <v>2.1394000000000002</v>
      </c>
      <c r="I49" s="94">
        <v>6.0990699999999993</v>
      </c>
      <c r="J49" s="95">
        <f t="shared" si="1"/>
        <v>-6.0324610132819834E-3</v>
      </c>
      <c r="K49" s="95">
        <f>I49/'סכום נכסי הקרן'!$C$42</f>
        <v>6.3974746474939229E-6</v>
      </c>
    </row>
    <row r="50" spans="2:11">
      <c r="B50" s="87" t="s">
        <v>1628</v>
      </c>
      <c r="C50" s="84" t="s">
        <v>1641</v>
      </c>
      <c r="D50" s="97" t="s">
        <v>1560</v>
      </c>
      <c r="E50" s="97" t="s">
        <v>170</v>
      </c>
      <c r="F50" s="107">
        <v>43486</v>
      </c>
      <c r="G50" s="94">
        <v>473260</v>
      </c>
      <c r="H50" s="96">
        <v>0.86160000000000003</v>
      </c>
      <c r="I50" s="94">
        <v>4.0775899999999998</v>
      </c>
      <c r="J50" s="95">
        <f t="shared" si="1"/>
        <v>-4.0330579421368308E-3</v>
      </c>
      <c r="K50" s="95">
        <f>I50/'סכום נכסי הקרן'!$C$42</f>
        <v>4.2770912037203622E-6</v>
      </c>
    </row>
    <row r="51" spans="2:11">
      <c r="B51" s="87" t="s">
        <v>1628</v>
      </c>
      <c r="C51" s="84" t="s">
        <v>1642</v>
      </c>
      <c r="D51" s="97" t="s">
        <v>1560</v>
      </c>
      <c r="E51" s="97" t="s">
        <v>170</v>
      </c>
      <c r="F51" s="107">
        <v>43489</v>
      </c>
      <c r="G51" s="94">
        <v>142781.18</v>
      </c>
      <c r="H51" s="96">
        <v>0.48530000000000001</v>
      </c>
      <c r="I51" s="94">
        <v>0.69298000000000004</v>
      </c>
      <c r="J51" s="95">
        <f t="shared" si="1"/>
        <v>-6.854118468855333E-4</v>
      </c>
      <c r="K51" s="95">
        <f>I51/'סכום נכסי הקרן'!$C$42</f>
        <v>7.2688491544126234E-7</v>
      </c>
    </row>
    <row r="52" spans="2:11">
      <c r="B52" s="87" t="s">
        <v>1628</v>
      </c>
      <c r="C52" s="84" t="s">
        <v>1643</v>
      </c>
      <c r="D52" s="97" t="s">
        <v>1560</v>
      </c>
      <c r="E52" s="97" t="s">
        <v>167</v>
      </c>
      <c r="F52" s="107">
        <v>43447</v>
      </c>
      <c r="G52" s="94">
        <v>212876.46</v>
      </c>
      <c r="H52" s="96">
        <v>0.753</v>
      </c>
      <c r="I52" s="94">
        <v>1.60286</v>
      </c>
      <c r="J52" s="95">
        <f t="shared" si="1"/>
        <v>-1.585354891770247E-3</v>
      </c>
      <c r="K52" s="95">
        <f>I52/'סכום נכסי הקרן'!$C$42</f>
        <v>1.6812819353577038E-6</v>
      </c>
    </row>
    <row r="53" spans="2:11">
      <c r="B53" s="87" t="s">
        <v>1628</v>
      </c>
      <c r="C53" s="84" t="s">
        <v>1644</v>
      </c>
      <c r="D53" s="97" t="s">
        <v>1560</v>
      </c>
      <c r="E53" s="97" t="s">
        <v>167</v>
      </c>
      <c r="F53" s="107">
        <v>43402</v>
      </c>
      <c r="G53" s="94">
        <v>2456709.9700000002</v>
      </c>
      <c r="H53" s="96">
        <v>-0.17199999999999999</v>
      </c>
      <c r="I53" s="94">
        <v>-4.2254899999999997</v>
      </c>
      <c r="J53" s="95">
        <f t="shared" si="1"/>
        <v>4.1793427009384852E-3</v>
      </c>
      <c r="K53" s="95">
        <f>I53/'סכום נכסי הקרן'!$C$42</f>
        <v>-4.4322273966750831E-6</v>
      </c>
    </row>
    <row r="54" spans="2:11">
      <c r="B54" s="87" t="s">
        <v>1628</v>
      </c>
      <c r="C54" s="84" t="s">
        <v>1645</v>
      </c>
      <c r="D54" s="97" t="s">
        <v>1560</v>
      </c>
      <c r="E54" s="97" t="s">
        <v>167</v>
      </c>
      <c r="F54" s="107">
        <v>43451</v>
      </c>
      <c r="G54" s="94">
        <v>2681.87</v>
      </c>
      <c r="H54" s="96">
        <v>3.3822999999999999</v>
      </c>
      <c r="I54" s="94">
        <v>9.0709999999999999E-2</v>
      </c>
      <c r="J54" s="95">
        <f t="shared" si="1"/>
        <v>-8.9719340574023369E-5</v>
      </c>
      <c r="K54" s="95">
        <f>I54/'סכום נכסי הקרן'!$C$42</f>
        <v>9.5148100493054482E-8</v>
      </c>
    </row>
    <row r="55" spans="2:11">
      <c r="B55" s="87" t="s">
        <v>1628</v>
      </c>
      <c r="C55" s="84" t="s">
        <v>1646</v>
      </c>
      <c r="D55" s="97" t="s">
        <v>1560</v>
      </c>
      <c r="E55" s="97" t="s">
        <v>169</v>
      </c>
      <c r="F55" s="107">
        <v>43489</v>
      </c>
      <c r="G55" s="94">
        <v>1021536.32</v>
      </c>
      <c r="H55" s="96">
        <v>1.8967000000000001</v>
      </c>
      <c r="I55" s="94">
        <v>19.375080000000001</v>
      </c>
      <c r="J55" s="95">
        <f t="shared" si="1"/>
        <v>-1.9163481437205917E-2</v>
      </c>
      <c r="K55" s="95">
        <f>I55/'סכום נכסי הקרן'!$C$42</f>
        <v>2.0323030083794182E-5</v>
      </c>
    </row>
    <row r="56" spans="2:11">
      <c r="B56" s="87" t="s">
        <v>1628</v>
      </c>
      <c r="C56" s="84" t="s">
        <v>1647</v>
      </c>
      <c r="D56" s="97" t="s">
        <v>1560</v>
      </c>
      <c r="E56" s="97" t="s">
        <v>167</v>
      </c>
      <c r="F56" s="107">
        <v>43507</v>
      </c>
      <c r="G56" s="94">
        <v>43584</v>
      </c>
      <c r="H56" s="96">
        <v>0.69889999999999997</v>
      </c>
      <c r="I56" s="94">
        <v>0.30462</v>
      </c>
      <c r="J56" s="95">
        <f t="shared" si="1"/>
        <v>-3.0129319287464448E-4</v>
      </c>
      <c r="K56" s="95">
        <f>I56/'סכום נכסי הקרן'!$C$42</f>
        <v>3.1952391546901395E-7</v>
      </c>
    </row>
    <row r="57" spans="2:11">
      <c r="B57" s="87" t="s">
        <v>1628</v>
      </c>
      <c r="C57" s="84" t="s">
        <v>1648</v>
      </c>
      <c r="D57" s="97" t="s">
        <v>1560</v>
      </c>
      <c r="E57" s="97" t="s">
        <v>167</v>
      </c>
      <c r="F57" s="107">
        <v>43398</v>
      </c>
      <c r="G57" s="94">
        <v>147642.29</v>
      </c>
      <c r="H57" s="96">
        <v>-9.4999999999999998E-3</v>
      </c>
      <c r="I57" s="94">
        <v>-1.4080000000000001E-2</v>
      </c>
      <c r="J57" s="95">
        <f t="shared" si="1"/>
        <v>1.3926229911611169E-5</v>
      </c>
      <c r="K57" s="95">
        <f>I57/'סכום נכסי הקרן'!$C$42</f>
        <v>-1.4768881655189143E-8</v>
      </c>
    </row>
    <row r="58" spans="2:11">
      <c r="B58" s="87" t="s">
        <v>1628</v>
      </c>
      <c r="C58" s="84" t="s">
        <v>1649</v>
      </c>
      <c r="D58" s="97" t="s">
        <v>1560</v>
      </c>
      <c r="E58" s="97" t="s">
        <v>167</v>
      </c>
      <c r="F58" s="107">
        <v>43474</v>
      </c>
      <c r="G58" s="94">
        <v>103395.67</v>
      </c>
      <c r="H58" s="96">
        <v>4.7670000000000003</v>
      </c>
      <c r="I58" s="94">
        <v>4.9288400000000001</v>
      </c>
      <c r="J58" s="95">
        <f t="shared" si="1"/>
        <v>-4.8750112952802268E-3</v>
      </c>
      <c r="K58" s="95">
        <f>I58/'סכום נכסי הקרן'!$C$42</f>
        <v>5.1699896773694929E-6</v>
      </c>
    </row>
    <row r="59" spans="2:11">
      <c r="B59" s="87" t="s">
        <v>1628</v>
      </c>
      <c r="C59" s="84" t="s">
        <v>1650</v>
      </c>
      <c r="D59" s="97" t="s">
        <v>1560</v>
      </c>
      <c r="E59" s="97" t="s">
        <v>170</v>
      </c>
      <c r="F59" s="107">
        <v>43440</v>
      </c>
      <c r="G59" s="94">
        <v>74784.33</v>
      </c>
      <c r="H59" s="96">
        <v>-1.3996999999999999</v>
      </c>
      <c r="I59" s="94">
        <v>-1.0467500000000001</v>
      </c>
      <c r="J59" s="95">
        <f t="shared" si="1"/>
        <v>1.0353182642030534E-3</v>
      </c>
      <c r="K59" s="95">
        <f>I59/'סכום נכסי הקרן'!$C$42</f>
        <v>-1.0979635562904288E-6</v>
      </c>
    </row>
    <row r="60" spans="2:11">
      <c r="B60" s="87" t="s">
        <v>1628</v>
      </c>
      <c r="C60" s="84" t="s">
        <v>1651</v>
      </c>
      <c r="D60" s="97" t="s">
        <v>1560</v>
      </c>
      <c r="E60" s="97" t="s">
        <v>169</v>
      </c>
      <c r="F60" s="107">
        <v>43502</v>
      </c>
      <c r="G60" s="94">
        <v>734076</v>
      </c>
      <c r="H60" s="96">
        <v>-1.9078999999999999</v>
      </c>
      <c r="I60" s="94">
        <v>-14.00563</v>
      </c>
      <c r="J60" s="95">
        <f t="shared" si="1"/>
        <v>1.3852672119102183E-2</v>
      </c>
      <c r="K60" s="95">
        <f>I60/'סכום נכסי הקרן'!$C$42</f>
        <v>-1.4690873009685137E-5</v>
      </c>
    </row>
    <row r="61" spans="2:11">
      <c r="B61" s="87" t="s">
        <v>1628</v>
      </c>
      <c r="C61" s="84" t="s">
        <v>1652</v>
      </c>
      <c r="D61" s="97" t="s">
        <v>1560</v>
      </c>
      <c r="E61" s="97" t="s">
        <v>169</v>
      </c>
      <c r="F61" s="107">
        <v>43516</v>
      </c>
      <c r="G61" s="94">
        <v>81564</v>
      </c>
      <c r="H61" s="96">
        <v>-1.3554999999999999</v>
      </c>
      <c r="I61" s="94">
        <v>-1.1056199999999998</v>
      </c>
      <c r="J61" s="95">
        <f t="shared" si="1"/>
        <v>1.0935453348633194E-3</v>
      </c>
      <c r="K61" s="95">
        <f>I61/'סכום נכסי הקרן'!$C$42</f>
        <v>-1.1597138448586802E-6</v>
      </c>
    </row>
    <row r="62" spans="2:11">
      <c r="B62" s="87" t="s">
        <v>1628</v>
      </c>
      <c r="C62" s="84" t="s">
        <v>1653</v>
      </c>
      <c r="D62" s="97" t="s">
        <v>1560</v>
      </c>
      <c r="E62" s="97" t="s">
        <v>169</v>
      </c>
      <c r="F62" s="107">
        <v>43517</v>
      </c>
      <c r="G62" s="94">
        <v>416612.19</v>
      </c>
      <c r="H62" s="96">
        <v>1.4148000000000001</v>
      </c>
      <c r="I62" s="94">
        <v>5.8942200000000007</v>
      </c>
      <c r="J62" s="95">
        <f t="shared" si="1"/>
        <v>-5.8298482151716473E-3</v>
      </c>
      <c r="K62" s="95">
        <f>I62/'סכום נכסי הקרן'!$C$42</f>
        <v>6.1826021043784771E-6</v>
      </c>
    </row>
    <row r="63" spans="2:11">
      <c r="B63" s="87" t="s">
        <v>1628</v>
      </c>
      <c r="C63" s="84" t="s">
        <v>1654</v>
      </c>
      <c r="D63" s="97" t="s">
        <v>1560</v>
      </c>
      <c r="E63" s="97" t="s">
        <v>167</v>
      </c>
      <c r="F63" s="107">
        <v>43522</v>
      </c>
      <c r="G63" s="94">
        <v>41435.4</v>
      </c>
      <c r="H63" s="96">
        <v>-8.0600000000000005E-2</v>
      </c>
      <c r="I63" s="94">
        <v>-3.338E-2</v>
      </c>
      <c r="J63" s="95">
        <f t="shared" si="1"/>
        <v>3.3015451310339545E-5</v>
      </c>
      <c r="K63" s="95">
        <f>I63/'סכום נכסי הקרן'!$C$42</f>
        <v>-3.5013158355839032E-8</v>
      </c>
    </row>
    <row r="64" spans="2:11">
      <c r="B64" s="87" t="s">
        <v>1628</v>
      </c>
      <c r="C64" s="84" t="s">
        <v>1655</v>
      </c>
      <c r="D64" s="97" t="s">
        <v>1560</v>
      </c>
      <c r="E64" s="97" t="s">
        <v>169</v>
      </c>
      <c r="F64" s="107">
        <v>43530</v>
      </c>
      <c r="G64" s="94">
        <v>2320011.19</v>
      </c>
      <c r="H64" s="96">
        <v>0.92159999999999997</v>
      </c>
      <c r="I64" s="94">
        <v>21.381270000000001</v>
      </c>
      <c r="J64" s="95">
        <f t="shared" si="1"/>
        <v>-2.114776149305643E-2</v>
      </c>
      <c r="K64" s="95">
        <f>I64/'סכום נכסי הקרן'!$C$42</f>
        <v>2.2427375445145311E-5</v>
      </c>
    </row>
    <row r="65" spans="2:11">
      <c r="B65" s="87" t="s">
        <v>1628</v>
      </c>
      <c r="C65" s="84" t="s">
        <v>1656</v>
      </c>
      <c r="D65" s="97" t="s">
        <v>1560</v>
      </c>
      <c r="E65" s="97" t="s">
        <v>169</v>
      </c>
      <c r="F65" s="107">
        <v>43535</v>
      </c>
      <c r="G65" s="94">
        <v>288320.87</v>
      </c>
      <c r="H65" s="96">
        <v>0.29089999999999999</v>
      </c>
      <c r="I65" s="94">
        <v>0.83883000000000008</v>
      </c>
      <c r="J65" s="95">
        <f t="shared" si="1"/>
        <v>-8.2966899408784078E-4</v>
      </c>
      <c r="K65" s="95">
        <f>I65/'סכום נכסי הקרן'!$C$42</f>
        <v>8.7987080957544816E-7</v>
      </c>
    </row>
    <row r="66" spans="2:11">
      <c r="B66" s="87" t="s">
        <v>1628</v>
      </c>
      <c r="C66" s="84" t="s">
        <v>1657</v>
      </c>
      <c r="D66" s="97" t="s">
        <v>1560</v>
      </c>
      <c r="E66" s="97" t="s">
        <v>169</v>
      </c>
      <c r="F66" s="107">
        <v>43536</v>
      </c>
      <c r="G66" s="94">
        <v>305865</v>
      </c>
      <c r="H66" s="96">
        <v>-0.56140000000000001</v>
      </c>
      <c r="I66" s="94">
        <v>-1.7171099999999999</v>
      </c>
      <c r="J66" s="95">
        <f t="shared" si="1"/>
        <v>1.6983571479777452E-3</v>
      </c>
      <c r="K66" s="95">
        <f>I66/'סכום נכסי הקרן'!$C$42</f>
        <v>-1.8011217598680276E-6</v>
      </c>
    </row>
    <row r="67" spans="2:11">
      <c r="B67" s="87" t="s">
        <v>1628</v>
      </c>
      <c r="C67" s="84" t="s">
        <v>1658</v>
      </c>
      <c r="D67" s="97" t="s">
        <v>1560</v>
      </c>
      <c r="E67" s="97" t="s">
        <v>170</v>
      </c>
      <c r="F67" s="107">
        <v>43536</v>
      </c>
      <c r="G67" s="94">
        <v>526990.85</v>
      </c>
      <c r="H67" s="96">
        <v>0.76749999999999996</v>
      </c>
      <c r="I67" s="94">
        <v>4.0446400000000002</v>
      </c>
      <c r="J67" s="95">
        <f t="shared" si="1"/>
        <v>-4.0004677947229408E-3</v>
      </c>
      <c r="K67" s="95">
        <f>I67/'סכום נכסי הקרן'!$C$42</f>
        <v>4.2425290836537089E-6</v>
      </c>
    </row>
    <row r="68" spans="2:11">
      <c r="B68" s="87" t="s">
        <v>1628</v>
      </c>
      <c r="C68" s="84" t="s">
        <v>1659</v>
      </c>
      <c r="D68" s="97" t="s">
        <v>1560</v>
      </c>
      <c r="E68" s="97" t="s">
        <v>170</v>
      </c>
      <c r="F68" s="107">
        <v>43537</v>
      </c>
      <c r="G68" s="94">
        <v>168446.71</v>
      </c>
      <c r="H68" s="96">
        <v>1.2828999999999999</v>
      </c>
      <c r="I68" s="94">
        <v>2.161</v>
      </c>
      <c r="J68" s="95">
        <f t="shared" si="1"/>
        <v>-2.1373993493602086E-3</v>
      </c>
      <c r="K68" s="95">
        <f>I68/'סכום נכסי הקרן'!$C$42</f>
        <v>2.2667296347204358E-6</v>
      </c>
    </row>
    <row r="69" spans="2:11">
      <c r="B69" s="87" t="s">
        <v>1628</v>
      </c>
      <c r="C69" s="84" t="s">
        <v>1660</v>
      </c>
      <c r="D69" s="97" t="s">
        <v>1560</v>
      </c>
      <c r="E69" s="97" t="s">
        <v>169</v>
      </c>
      <c r="F69" s="107">
        <v>43537</v>
      </c>
      <c r="G69" s="94">
        <v>318733.06</v>
      </c>
      <c r="H69" s="96">
        <v>0.79830000000000001</v>
      </c>
      <c r="I69" s="94">
        <v>2.5444499999999999</v>
      </c>
      <c r="J69" s="95">
        <f t="shared" si="1"/>
        <v>-2.5166616263209542E-3</v>
      </c>
      <c r="K69" s="95">
        <f>I69/'סכום נכסי הקרן'!$C$42</f>
        <v>2.6689404067859384E-6</v>
      </c>
    </row>
    <row r="70" spans="2:11">
      <c r="B70" s="87" t="s">
        <v>1628</v>
      </c>
      <c r="C70" s="84" t="s">
        <v>1661</v>
      </c>
      <c r="D70" s="97" t="s">
        <v>1560</v>
      </c>
      <c r="E70" s="97" t="s">
        <v>170</v>
      </c>
      <c r="F70" s="107">
        <v>43542</v>
      </c>
      <c r="G70" s="94">
        <v>141978</v>
      </c>
      <c r="H70" s="96">
        <v>-1.5752999999999999</v>
      </c>
      <c r="I70" s="94">
        <v>-2.2366199999999998</v>
      </c>
      <c r="J70" s="95">
        <f t="shared" si="1"/>
        <v>2.2121934904053816E-3</v>
      </c>
      <c r="K70" s="95">
        <f>I70/'סכום נכסי הקרן'!$C$42</f>
        <v>-2.3460494380418422E-6</v>
      </c>
    </row>
    <row r="71" spans="2:11">
      <c r="B71" s="87" t="s">
        <v>1628</v>
      </c>
      <c r="C71" s="84" t="s">
        <v>1662</v>
      </c>
      <c r="D71" s="97" t="s">
        <v>1560</v>
      </c>
      <c r="E71" s="97" t="s">
        <v>170</v>
      </c>
      <c r="F71" s="107">
        <v>43542</v>
      </c>
      <c r="G71" s="94">
        <v>345479.8</v>
      </c>
      <c r="H71" s="96">
        <v>-1.5786</v>
      </c>
      <c r="I71" s="94">
        <v>-5.4537399999999998</v>
      </c>
      <c r="J71" s="95">
        <f t="shared" si="1"/>
        <v>5.3941787725959017E-3</v>
      </c>
      <c r="K71" s="95">
        <f>I71/'סכום נכסי הקרן'!$C$42</f>
        <v>-5.7205710680519345E-6</v>
      </c>
    </row>
    <row r="72" spans="2:11">
      <c r="B72" s="87" t="s">
        <v>1628</v>
      </c>
      <c r="C72" s="84" t="s">
        <v>1663</v>
      </c>
      <c r="D72" s="97" t="s">
        <v>1560</v>
      </c>
      <c r="E72" s="97" t="s">
        <v>167</v>
      </c>
      <c r="F72" s="107">
        <v>43543</v>
      </c>
      <c r="G72" s="94">
        <v>402785.2</v>
      </c>
      <c r="H72" s="96">
        <v>-0.42009999999999997</v>
      </c>
      <c r="I72" s="94">
        <v>-1.6919000000000002</v>
      </c>
      <c r="J72" s="95">
        <f t="shared" si="1"/>
        <v>1.6734224706999247E-3</v>
      </c>
      <c r="K72" s="95">
        <f>I72/'סכום נכסי הקרן'!$C$42</f>
        <v>-1.7746783290067127E-6</v>
      </c>
    </row>
    <row r="73" spans="2:11">
      <c r="B73" s="87" t="s">
        <v>1628</v>
      </c>
      <c r="C73" s="84" t="s">
        <v>1664</v>
      </c>
      <c r="D73" s="97" t="s">
        <v>1560</v>
      </c>
      <c r="E73" s="97" t="s">
        <v>169</v>
      </c>
      <c r="F73" s="107">
        <v>43552</v>
      </c>
      <c r="G73" s="94">
        <v>535571.09</v>
      </c>
      <c r="H73" s="96">
        <v>0.31280000000000002</v>
      </c>
      <c r="I73" s="94">
        <v>1.6751400000000001</v>
      </c>
      <c r="J73" s="95">
        <f t="shared" si="1"/>
        <v>-1.6568455095267282E-3</v>
      </c>
      <c r="K73" s="95">
        <f>I73/'סכום נכסי הקרן'!$C$42</f>
        <v>1.7570983249910187E-6</v>
      </c>
    </row>
    <row r="74" spans="2:11">
      <c r="C74" s="1"/>
      <c r="D74" s="1"/>
    </row>
    <row r="75" spans="2:11">
      <c r="C75" s="1"/>
      <c r="D75" s="1"/>
    </row>
    <row r="76" spans="2:11">
      <c r="C76" s="1"/>
      <c r="D76" s="1"/>
    </row>
    <row r="77" spans="2:11">
      <c r="B77" s="99" t="s">
        <v>253</v>
      </c>
      <c r="C77" s="1"/>
      <c r="D77" s="1"/>
    </row>
    <row r="78" spans="2:11">
      <c r="B78" s="99" t="s">
        <v>116</v>
      </c>
      <c r="C78" s="1"/>
      <c r="D78" s="1"/>
    </row>
    <row r="79" spans="2:11">
      <c r="B79" s="99" t="s">
        <v>236</v>
      </c>
      <c r="C79" s="1"/>
      <c r="D79" s="1"/>
    </row>
    <row r="80" spans="2:11">
      <c r="B80" s="99" t="s">
        <v>244</v>
      </c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>
      <selection activeCell="P25" sqref="P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183</v>
      </c>
      <c r="C1" s="78" t="s" vm="1">
        <v>254</v>
      </c>
    </row>
    <row r="2" spans="2:78">
      <c r="B2" s="57" t="s">
        <v>182</v>
      </c>
      <c r="C2" s="78" t="s">
        <v>255</v>
      </c>
    </row>
    <row r="3" spans="2:78">
      <c r="B3" s="57" t="s">
        <v>184</v>
      </c>
      <c r="C3" s="78" t="s">
        <v>256</v>
      </c>
    </row>
    <row r="4" spans="2:78">
      <c r="B4" s="57" t="s">
        <v>185</v>
      </c>
      <c r="C4" s="78">
        <v>12145</v>
      </c>
    </row>
    <row r="6" spans="2:78" ht="26.25" customHeight="1">
      <c r="B6" s="170" t="s">
        <v>214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78" ht="26.25" customHeight="1">
      <c r="B7" s="170" t="s">
        <v>104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/>
    </row>
    <row r="8" spans="2:78" s="3" customFormat="1" ht="47.25">
      <c r="B8" s="23" t="s">
        <v>120</v>
      </c>
      <c r="C8" s="31" t="s">
        <v>45</v>
      </c>
      <c r="D8" s="31" t="s">
        <v>50</v>
      </c>
      <c r="E8" s="31" t="s">
        <v>15</v>
      </c>
      <c r="F8" s="31" t="s">
        <v>66</v>
      </c>
      <c r="G8" s="31" t="s">
        <v>106</v>
      </c>
      <c r="H8" s="31" t="s">
        <v>18</v>
      </c>
      <c r="I8" s="31" t="s">
        <v>105</v>
      </c>
      <c r="J8" s="31" t="s">
        <v>17</v>
      </c>
      <c r="K8" s="31" t="s">
        <v>19</v>
      </c>
      <c r="L8" s="31" t="s">
        <v>238</v>
      </c>
      <c r="M8" s="31" t="s">
        <v>237</v>
      </c>
      <c r="N8" s="31" t="s">
        <v>114</v>
      </c>
      <c r="O8" s="31" t="s">
        <v>59</v>
      </c>
      <c r="P8" s="31" t="s">
        <v>186</v>
      </c>
      <c r="Q8" s="32" t="s">
        <v>188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245</v>
      </c>
      <c r="M9" s="17"/>
      <c r="N9" s="17" t="s">
        <v>241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117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253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116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236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244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D130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" customWidth="1"/>
    <col min="2" max="2" width="42.85546875" style="2" bestFit="1" customWidth="1"/>
    <col min="3" max="3" width="41.7109375" style="2" bestFit="1" customWidth="1"/>
    <col min="4" max="4" width="10.140625" style="2" bestFit="1" customWidth="1"/>
    <col min="5" max="5" width="11.28515625" style="2" bestFit="1" customWidth="1"/>
    <col min="6" max="6" width="4.5703125" style="1" bestFit="1" customWidth="1"/>
    <col min="7" max="7" width="11.28515625" style="1" bestFit="1" customWidth="1"/>
    <col min="8" max="8" width="9.57031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7.28515625" style="1" bestFit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6">
      <c r="B1" s="57" t="s">
        <v>183</v>
      </c>
      <c r="C1" s="78" t="s" vm="1">
        <v>254</v>
      </c>
    </row>
    <row r="2" spans="2:56">
      <c r="B2" s="57" t="s">
        <v>182</v>
      </c>
      <c r="C2" s="78" t="s">
        <v>255</v>
      </c>
    </row>
    <row r="3" spans="2:56">
      <c r="B3" s="57" t="s">
        <v>184</v>
      </c>
      <c r="C3" s="78" t="s">
        <v>256</v>
      </c>
    </row>
    <row r="4" spans="2:56">
      <c r="B4" s="57" t="s">
        <v>185</v>
      </c>
      <c r="C4" s="78">
        <v>12145</v>
      </c>
    </row>
    <row r="6" spans="2:56" ht="26.25" customHeight="1">
      <c r="B6" s="170" t="s">
        <v>215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56" s="3" customFormat="1" ht="63">
      <c r="B7" s="23" t="s">
        <v>120</v>
      </c>
      <c r="C7" s="31" t="s">
        <v>227</v>
      </c>
      <c r="D7" s="31" t="s">
        <v>45</v>
      </c>
      <c r="E7" s="31" t="s">
        <v>121</v>
      </c>
      <c r="F7" s="31" t="s">
        <v>15</v>
      </c>
      <c r="G7" s="31" t="s">
        <v>106</v>
      </c>
      <c r="H7" s="31" t="s">
        <v>66</v>
      </c>
      <c r="I7" s="31" t="s">
        <v>18</v>
      </c>
      <c r="J7" s="31" t="s">
        <v>105</v>
      </c>
      <c r="K7" s="14" t="s">
        <v>36</v>
      </c>
      <c r="L7" s="71" t="s">
        <v>19</v>
      </c>
      <c r="M7" s="31" t="s">
        <v>238</v>
      </c>
      <c r="N7" s="31" t="s">
        <v>237</v>
      </c>
      <c r="O7" s="31" t="s">
        <v>114</v>
      </c>
      <c r="P7" s="31" t="s">
        <v>186</v>
      </c>
      <c r="Q7" s="32" t="s">
        <v>188</v>
      </c>
      <c r="R7" s="1"/>
      <c r="BC7" s="3" t="s">
        <v>166</v>
      </c>
      <c r="BD7" s="3" t="s">
        <v>168</v>
      </c>
    </row>
    <row r="8" spans="2:56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245</v>
      </c>
      <c r="N8" s="17"/>
      <c r="O8" s="17" t="s">
        <v>241</v>
      </c>
      <c r="P8" s="33" t="s">
        <v>20</v>
      </c>
      <c r="Q8" s="18" t="s">
        <v>20</v>
      </c>
      <c r="R8" s="1"/>
      <c r="BC8" s="3" t="s">
        <v>164</v>
      </c>
      <c r="BD8" s="3" t="s">
        <v>167</v>
      </c>
    </row>
    <row r="9" spans="2:56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117</v>
      </c>
      <c r="R9" s="1"/>
      <c r="BC9" s="4" t="s">
        <v>165</v>
      </c>
      <c r="BD9" s="4" t="s">
        <v>169</v>
      </c>
    </row>
    <row r="10" spans="2:56" s="138" customFormat="1" ht="18" customHeight="1">
      <c r="B10" s="122" t="s">
        <v>40</v>
      </c>
      <c r="C10" s="123"/>
      <c r="D10" s="123"/>
      <c r="E10" s="123"/>
      <c r="F10" s="123"/>
      <c r="G10" s="123"/>
      <c r="H10" s="123"/>
      <c r="I10" s="145">
        <f>AVERAGE(I11:I30)</f>
        <v>5.3419670238722299</v>
      </c>
      <c r="J10" s="123"/>
      <c r="K10" s="123"/>
      <c r="L10" s="129">
        <v>3.5471947928724525E-2</v>
      </c>
      <c r="M10" s="124"/>
      <c r="N10" s="128"/>
      <c r="O10" s="124">
        <f>O11+O28</f>
        <v>15273.783060641472</v>
      </c>
      <c r="P10" s="125">
        <f>O10/$O$10</f>
        <v>1</v>
      </c>
      <c r="Q10" s="125">
        <f>O10/'סכום נכסי הקרן'!$C$42</f>
        <v>1.6021072048980577E-2</v>
      </c>
      <c r="R10" s="142"/>
      <c r="BC10" s="142" t="s">
        <v>28</v>
      </c>
      <c r="BD10" s="138" t="s">
        <v>170</v>
      </c>
    </row>
    <row r="11" spans="2:56" s="142" customFormat="1" ht="21.75" customHeight="1">
      <c r="B11" s="126" t="s">
        <v>38</v>
      </c>
      <c r="C11" s="123"/>
      <c r="D11" s="123"/>
      <c r="E11" s="123"/>
      <c r="F11" s="123"/>
      <c r="G11" s="123"/>
      <c r="H11" s="123"/>
      <c r="I11" s="145">
        <f>AVERAGE(I12:I25)</f>
        <v>5.2489576021214397</v>
      </c>
      <c r="J11" s="123"/>
      <c r="K11" s="123"/>
      <c r="L11" s="129">
        <v>3.0923350003357018E-2</v>
      </c>
      <c r="M11" s="124"/>
      <c r="N11" s="128"/>
      <c r="O11" s="124">
        <f>O12+O20</f>
        <v>12983.846250641473</v>
      </c>
      <c r="P11" s="125">
        <f t="shared" ref="P11:P18" si="0">O11/$O$10</f>
        <v>0.85007402547828081</v>
      </c>
      <c r="Q11" s="125">
        <f>O11/'סכום נכסי הקרן'!$C$42</f>
        <v>1.3619097209154487E-2</v>
      </c>
      <c r="BD11" s="142" t="s">
        <v>176</v>
      </c>
    </row>
    <row r="12" spans="2:56" s="142" customFormat="1" ht="21.75" customHeight="1">
      <c r="B12" s="102" t="s">
        <v>1715</v>
      </c>
      <c r="C12" s="82"/>
      <c r="D12" s="82"/>
      <c r="E12" s="82"/>
      <c r="F12" s="82"/>
      <c r="G12" s="82"/>
      <c r="H12" s="82"/>
      <c r="I12" s="145">
        <f>AVERAGE(I13:I18)</f>
        <v>6.5</v>
      </c>
      <c r="J12" s="82"/>
      <c r="K12" s="82"/>
      <c r="L12" s="104">
        <f>AVERAGE(L13:L18)</f>
        <v>1.6987165808677672E-2</v>
      </c>
      <c r="M12" s="91"/>
      <c r="N12" s="93"/>
      <c r="O12" s="91">
        <f>SUM(O13:O18)</f>
        <v>7280.8749506414715</v>
      </c>
      <c r="P12" s="92">
        <f t="shared" si="0"/>
        <v>0.4766910019432794</v>
      </c>
      <c r="Q12" s="92">
        <f>O12/'סכום נכסי הקרן'!$C$42</f>
        <v>7.6371008872340189E-3</v>
      </c>
    </row>
    <row r="13" spans="2:56" s="142" customFormat="1" ht="21.75" customHeight="1">
      <c r="B13" s="154" t="s">
        <v>1720</v>
      </c>
      <c r="C13" s="146" t="s">
        <v>1695</v>
      </c>
      <c r="D13" s="147">
        <v>6865</v>
      </c>
      <c r="E13" s="147"/>
      <c r="F13" s="147" t="s">
        <v>1532</v>
      </c>
      <c r="G13" s="148">
        <v>43555</v>
      </c>
      <c r="H13" s="147"/>
      <c r="I13" s="149">
        <v>5</v>
      </c>
      <c r="J13" s="146" t="s">
        <v>168</v>
      </c>
      <c r="K13" s="150">
        <v>2.4769940972328191E-2</v>
      </c>
      <c r="L13" s="150">
        <v>2.4769940972328191E-2</v>
      </c>
      <c r="M13" s="149">
        <v>1140674.2669800001</v>
      </c>
      <c r="N13" s="151">
        <v>111.81778172920016</v>
      </c>
      <c r="O13" s="152">
        <v>1275.4766620928503</v>
      </c>
      <c r="P13" s="153">
        <f t="shared" si="0"/>
        <v>8.350758008208102E-2</v>
      </c>
      <c r="Q13" s="153">
        <f>O13/'סכום נכסי הקרן'!$C$42</f>
        <v>1.3378809571310355E-3</v>
      </c>
    </row>
    <row r="14" spans="2:56" s="142" customFormat="1" ht="21.75" customHeight="1">
      <c r="B14" s="154" t="s">
        <v>1720</v>
      </c>
      <c r="C14" s="146" t="s">
        <v>1695</v>
      </c>
      <c r="D14" s="147">
        <v>6866</v>
      </c>
      <c r="E14" s="147"/>
      <c r="F14" s="147" t="s">
        <v>1532</v>
      </c>
      <c r="G14" s="148">
        <v>43555</v>
      </c>
      <c r="H14" s="147"/>
      <c r="I14" s="149">
        <v>7.6</v>
      </c>
      <c r="J14" s="146" t="s">
        <v>168</v>
      </c>
      <c r="K14" s="150">
        <v>7.4851125478744493E-3</v>
      </c>
      <c r="L14" s="150">
        <v>7.4851125478744493E-3</v>
      </c>
      <c r="M14" s="149">
        <v>1544648.18933</v>
      </c>
      <c r="N14" s="151">
        <v>106.6749903291276</v>
      </c>
      <c r="O14" s="152">
        <v>1647.753306586822</v>
      </c>
      <c r="P14" s="153">
        <f t="shared" si="0"/>
        <v>0.10788115164689391</v>
      </c>
      <c r="Q14" s="153">
        <f>O14/'סכום נכסי הקרן'!$C$42</f>
        <v>1.7283717032618869E-3</v>
      </c>
    </row>
    <row r="15" spans="2:56" s="142" customFormat="1" ht="21.75" customHeight="1">
      <c r="B15" s="154" t="s">
        <v>1720</v>
      </c>
      <c r="C15" s="146" t="s">
        <v>1695</v>
      </c>
      <c r="D15" s="147">
        <v>6867</v>
      </c>
      <c r="E15" s="147"/>
      <c r="F15" s="147" t="s">
        <v>1532</v>
      </c>
      <c r="G15" s="148">
        <v>43555</v>
      </c>
      <c r="H15" s="147"/>
      <c r="I15" s="149">
        <v>7.1</v>
      </c>
      <c r="J15" s="146" t="s">
        <v>168</v>
      </c>
      <c r="K15" s="150">
        <v>8.4714740514755249E-3</v>
      </c>
      <c r="L15" s="150">
        <v>8.4714740514755249E-3</v>
      </c>
      <c r="M15" s="149">
        <v>1107717.20349</v>
      </c>
      <c r="N15" s="151">
        <v>107.93431188338856</v>
      </c>
      <c r="O15" s="152">
        <v>1195.6069412008464</v>
      </c>
      <c r="P15" s="153">
        <f t="shared" si="0"/>
        <v>7.8278376513135642E-2</v>
      </c>
      <c r="Q15" s="153">
        <f>O15/'סכום נכסי הקרן'!$C$42</f>
        <v>1.254103509994175E-3</v>
      </c>
    </row>
    <row r="16" spans="2:56" s="142" customFormat="1" ht="21.75" customHeight="1">
      <c r="B16" s="154" t="s">
        <v>1720</v>
      </c>
      <c r="C16" s="146" t="s">
        <v>1695</v>
      </c>
      <c r="D16" s="147">
        <v>6868</v>
      </c>
      <c r="E16" s="147"/>
      <c r="F16" s="147" t="s">
        <v>1532</v>
      </c>
      <c r="G16" s="148">
        <v>43555</v>
      </c>
      <c r="H16" s="147"/>
      <c r="I16" s="149">
        <v>7.2</v>
      </c>
      <c r="J16" s="146" t="s">
        <v>168</v>
      </c>
      <c r="K16" s="150">
        <v>9.8601549863815315E-3</v>
      </c>
      <c r="L16" s="150">
        <v>9.8601549863815315E-3</v>
      </c>
      <c r="M16" s="149">
        <v>445721.33019000001</v>
      </c>
      <c r="N16" s="151">
        <v>109.70429223314338</v>
      </c>
      <c r="O16" s="152">
        <v>488.97543061709149</v>
      </c>
      <c r="P16" s="153">
        <f t="shared" si="0"/>
        <v>3.2014035335955295E-2</v>
      </c>
      <c r="Q16" s="153">
        <f>O16/'סכום נכסי הקרן'!$C$42</f>
        <v>5.1289916669594983E-4</v>
      </c>
    </row>
    <row r="17" spans="2:56" s="142" customFormat="1" ht="21.75" customHeight="1">
      <c r="B17" s="154" t="s">
        <v>1720</v>
      </c>
      <c r="C17" s="146" t="s">
        <v>1695</v>
      </c>
      <c r="D17" s="147">
        <v>6869</v>
      </c>
      <c r="E17" s="147"/>
      <c r="F17" s="147" t="s">
        <v>1532</v>
      </c>
      <c r="G17" s="148">
        <v>43555</v>
      </c>
      <c r="H17" s="147"/>
      <c r="I17" s="149">
        <v>4.9000000000000004</v>
      </c>
      <c r="J17" s="146" t="s">
        <v>168</v>
      </c>
      <c r="K17" s="150">
        <v>4.1784074902534482E-2</v>
      </c>
      <c r="L17" s="150">
        <v>4.1784074902534482E-2</v>
      </c>
      <c r="M17" s="149">
        <v>261924.58838</v>
      </c>
      <c r="N17" s="151">
        <v>107.71531166408612</v>
      </c>
      <c r="O17" s="152">
        <v>282.1328866983917</v>
      </c>
      <c r="P17" s="153">
        <f t="shared" si="0"/>
        <v>1.8471709698785168E-2</v>
      </c>
      <c r="Q17" s="153">
        <f>O17/'סכום נכסי הקרן'!$C$42</f>
        <v>2.9593659195209049E-4</v>
      </c>
    </row>
    <row r="18" spans="2:56" s="142" customFormat="1" ht="21.75" customHeight="1">
      <c r="B18" s="154" t="s">
        <v>1720</v>
      </c>
      <c r="C18" s="146" t="s">
        <v>1695</v>
      </c>
      <c r="D18" s="147">
        <v>6870</v>
      </c>
      <c r="E18" s="147"/>
      <c r="F18" s="147" t="s">
        <v>1532</v>
      </c>
      <c r="G18" s="148">
        <v>43555</v>
      </c>
      <c r="H18" s="147"/>
      <c r="I18" s="149">
        <v>7.2</v>
      </c>
      <c r="J18" s="146" t="s">
        <v>168</v>
      </c>
      <c r="K18" s="150">
        <v>9.5522373914718635E-3</v>
      </c>
      <c r="L18" s="150">
        <v>9.5522373914718635E-3</v>
      </c>
      <c r="M18" s="149">
        <v>2387584.1161000002</v>
      </c>
      <c r="N18" s="151">
        <v>100.14012521372169</v>
      </c>
      <c r="O18" s="152">
        <v>2390.9297234454702</v>
      </c>
      <c r="P18" s="153">
        <f t="shared" si="0"/>
        <v>0.15653814866642837</v>
      </c>
      <c r="Q18" s="153">
        <f>O18/'סכום נכסי הקרן'!$C$42</f>
        <v>2.5079089581988819E-3</v>
      </c>
    </row>
    <row r="19" spans="2:56" s="142" customFormat="1" ht="21.75" customHeight="1">
      <c r="B19" s="126"/>
      <c r="C19" s="123"/>
      <c r="D19" s="123"/>
      <c r="E19" s="123"/>
      <c r="F19" s="123"/>
      <c r="G19" s="123"/>
      <c r="H19" s="123"/>
      <c r="I19" s="124"/>
      <c r="J19" s="123"/>
      <c r="K19" s="123"/>
      <c r="L19" s="129"/>
      <c r="M19" s="124"/>
      <c r="N19" s="128"/>
      <c r="O19" s="124"/>
      <c r="P19" s="125"/>
      <c r="Q19" s="125"/>
    </row>
    <row r="20" spans="2:56" s="132" customFormat="1">
      <c r="B20" s="102" t="s">
        <v>37</v>
      </c>
      <c r="C20" s="82"/>
      <c r="D20" s="82"/>
      <c r="E20" s="82"/>
      <c r="F20" s="82"/>
      <c r="G20" s="82"/>
      <c r="H20" s="82"/>
      <c r="I20" s="91">
        <v>3.9364488275787042</v>
      </c>
      <c r="J20" s="82"/>
      <c r="K20" s="82"/>
      <c r="L20" s="104">
        <v>3.0923350003357018E-2</v>
      </c>
      <c r="M20" s="91"/>
      <c r="N20" s="93"/>
      <c r="O20" s="91">
        <f>SUM(O21:O26)</f>
        <v>5702.9713000000002</v>
      </c>
      <c r="P20" s="92">
        <f t="shared" ref="P20:P25" si="1">O20/$O$10</f>
        <v>0.37338302353500136</v>
      </c>
      <c r="Q20" s="92">
        <f>O20/'סכום נכסי הקרן'!$C$42</f>
        <v>5.9819963219204676E-3</v>
      </c>
      <c r="BD20" s="132" t="s">
        <v>171</v>
      </c>
    </row>
    <row r="21" spans="2:56" s="132" customFormat="1">
      <c r="B21" s="155" t="s">
        <v>1721</v>
      </c>
      <c r="C21" s="97" t="s">
        <v>1695</v>
      </c>
      <c r="D21" s="84">
        <v>6686</v>
      </c>
      <c r="E21" s="84"/>
      <c r="F21" s="84" t="s">
        <v>1696</v>
      </c>
      <c r="G21" s="107">
        <v>43471</v>
      </c>
      <c r="H21" s="84" t="s">
        <v>1692</v>
      </c>
      <c r="I21" s="94">
        <v>1.7400000000000002</v>
      </c>
      <c r="J21" s="97" t="s">
        <v>168</v>
      </c>
      <c r="K21" s="98">
        <v>2.2970000000000001E-2</v>
      </c>
      <c r="L21" s="98">
        <v>1.84E-2</v>
      </c>
      <c r="M21" s="94">
        <v>1639310</v>
      </c>
      <c r="N21" s="96">
        <v>101.33</v>
      </c>
      <c r="O21" s="94">
        <v>1661.1127900000001</v>
      </c>
      <c r="P21" s="95">
        <f t="shared" si="1"/>
        <v>0.1087558192626468</v>
      </c>
      <c r="Q21" s="95">
        <f>O21/'סכום נכסי הקרן'!$C$42</f>
        <v>1.7423848161527739E-3</v>
      </c>
      <c r="BD21" s="132" t="s">
        <v>172</v>
      </c>
    </row>
    <row r="22" spans="2:56" s="132" customFormat="1">
      <c r="B22" s="155" t="s">
        <v>1722</v>
      </c>
      <c r="C22" s="97" t="s">
        <v>1695</v>
      </c>
      <c r="D22" s="84" t="s">
        <v>1697</v>
      </c>
      <c r="E22" s="84"/>
      <c r="F22" s="84" t="s">
        <v>1698</v>
      </c>
      <c r="G22" s="107">
        <v>43321</v>
      </c>
      <c r="H22" s="84" t="s">
        <v>1692</v>
      </c>
      <c r="I22" s="94">
        <v>1.69</v>
      </c>
      <c r="J22" s="97" t="s">
        <v>168</v>
      </c>
      <c r="K22" s="98">
        <v>2.3980000000000001E-2</v>
      </c>
      <c r="L22" s="98">
        <v>2.2099999999999998E-2</v>
      </c>
      <c r="M22" s="94">
        <v>69950.05</v>
      </c>
      <c r="N22" s="96">
        <v>100.67</v>
      </c>
      <c r="O22" s="94">
        <v>70.418720000000008</v>
      </c>
      <c r="P22" s="95">
        <f t="shared" si="1"/>
        <v>4.6104308094737697E-3</v>
      </c>
      <c r="Q22" s="95">
        <f>O22/'סכום נכסי הקרן'!$C$42</f>
        <v>7.3864044175419097E-5</v>
      </c>
      <c r="BD22" s="132" t="s">
        <v>173</v>
      </c>
    </row>
    <row r="23" spans="2:56" s="132" customFormat="1">
      <c r="B23" s="155" t="s">
        <v>1722</v>
      </c>
      <c r="C23" s="97" t="s">
        <v>1695</v>
      </c>
      <c r="D23" s="84" t="s">
        <v>1699</v>
      </c>
      <c r="E23" s="84"/>
      <c r="F23" s="84" t="s">
        <v>1698</v>
      </c>
      <c r="G23" s="107">
        <v>43343</v>
      </c>
      <c r="H23" s="84" t="s">
        <v>1692</v>
      </c>
      <c r="I23" s="94">
        <v>1.7499999999999998</v>
      </c>
      <c r="J23" s="97" t="s">
        <v>168</v>
      </c>
      <c r="K23" s="98">
        <v>2.3789999999999999E-2</v>
      </c>
      <c r="L23" s="98">
        <v>2.3099999999999999E-2</v>
      </c>
      <c r="M23" s="94">
        <v>69950.05</v>
      </c>
      <c r="N23" s="96">
        <v>100.35</v>
      </c>
      <c r="O23" s="94">
        <v>70.194879999999998</v>
      </c>
      <c r="P23" s="95">
        <f t="shared" si="1"/>
        <v>4.5957756320949041E-3</v>
      </c>
      <c r="Q23" s="95">
        <f>O23/'סכום נכסי הקרן'!$C$42</f>
        <v>7.3629252522741713E-5</v>
      </c>
      <c r="BD23" s="132" t="s">
        <v>175</v>
      </c>
    </row>
    <row r="24" spans="2:56" s="132" customFormat="1">
      <c r="B24" s="155" t="s">
        <v>1723</v>
      </c>
      <c r="C24" s="97" t="s">
        <v>1700</v>
      </c>
      <c r="D24" s="84" t="s">
        <v>1701</v>
      </c>
      <c r="E24" s="84"/>
      <c r="F24" s="84" t="s">
        <v>626</v>
      </c>
      <c r="G24" s="107">
        <v>43552</v>
      </c>
      <c r="H24" s="84" t="s">
        <v>164</v>
      </c>
      <c r="I24" s="94">
        <v>6.6999999999999993</v>
      </c>
      <c r="J24" s="97" t="s">
        <v>168</v>
      </c>
      <c r="K24" s="98">
        <v>3.5499999999999997E-2</v>
      </c>
      <c r="L24" s="98">
        <v>3.7000000000000005E-2</v>
      </c>
      <c r="M24" s="94">
        <v>466836.06</v>
      </c>
      <c r="N24" s="96">
        <v>99.59</v>
      </c>
      <c r="O24" s="94">
        <v>464.92202000000003</v>
      </c>
      <c r="P24" s="95">
        <f t="shared" si="1"/>
        <v>3.0439218506254868E-2</v>
      </c>
      <c r="Q24" s="95">
        <f>O24/'סכום נכסי הקרן'!$C$42</f>
        <v>4.8766891280337219E-4</v>
      </c>
      <c r="BD24" s="132" t="s">
        <v>174</v>
      </c>
    </row>
    <row r="25" spans="2:56" s="132" customFormat="1">
      <c r="B25" s="155" t="s">
        <v>1724</v>
      </c>
      <c r="C25" s="97" t="s">
        <v>1700</v>
      </c>
      <c r="D25" s="84" t="s">
        <v>1702</v>
      </c>
      <c r="E25" s="84"/>
      <c r="F25" s="84" t="s">
        <v>626</v>
      </c>
      <c r="G25" s="107">
        <v>43552</v>
      </c>
      <c r="H25" s="84" t="s">
        <v>164</v>
      </c>
      <c r="I25" s="94">
        <v>6.92</v>
      </c>
      <c r="J25" s="97" t="s">
        <v>168</v>
      </c>
      <c r="K25" s="98">
        <v>3.5499999999999997E-2</v>
      </c>
      <c r="L25" s="98">
        <v>3.6999999999999998E-2</v>
      </c>
      <c r="M25" s="94">
        <v>964305.33</v>
      </c>
      <c r="N25" s="96">
        <v>99.57</v>
      </c>
      <c r="O25" s="94">
        <v>960.15877999999998</v>
      </c>
      <c r="P25" s="95">
        <f t="shared" si="1"/>
        <v>6.2863193498813183E-2</v>
      </c>
      <c r="Q25" s="95">
        <f>O25/'סכום נכסי הקרן'!$C$42</f>
        <v>1.0071357522734934E-3</v>
      </c>
      <c r="BD25" s="132" t="s">
        <v>178</v>
      </c>
    </row>
    <row r="26" spans="2:56" s="132" customFormat="1">
      <c r="B26" s="155" t="s">
        <v>1725</v>
      </c>
      <c r="C26" s="97" t="s">
        <v>1695</v>
      </c>
      <c r="D26" s="84">
        <v>6718</v>
      </c>
      <c r="E26" s="84"/>
      <c r="F26" s="84" t="s">
        <v>1532</v>
      </c>
      <c r="G26" s="107">
        <v>43482</v>
      </c>
      <c r="H26" s="84"/>
      <c r="I26" s="94">
        <v>3.8600000000000003</v>
      </c>
      <c r="J26" s="97" t="s">
        <v>168</v>
      </c>
      <c r="K26" s="98">
        <v>4.1299999999999996E-2</v>
      </c>
      <c r="L26" s="98">
        <v>3.6300000000000006E-2</v>
      </c>
      <c r="M26" s="94">
        <v>2407080.84</v>
      </c>
      <c r="N26" s="96">
        <v>102.87</v>
      </c>
      <c r="O26" s="94">
        <v>2476.1641099999997</v>
      </c>
      <c r="P26" s="95">
        <f>O26/$O$10</f>
        <v>0.16211858582571784</v>
      </c>
      <c r="Q26" s="95">
        <f>O26/'סכום נכסי הקרן'!$C$42</f>
        <v>2.5973135439926669E-3</v>
      </c>
      <c r="BD26" s="132" t="s">
        <v>177</v>
      </c>
    </row>
    <row r="27" spans="2:56" s="132" customFormat="1">
      <c r="B27" s="87"/>
      <c r="C27" s="97"/>
      <c r="D27" s="84"/>
      <c r="E27" s="84"/>
      <c r="F27" s="84"/>
      <c r="G27" s="107"/>
      <c r="H27" s="84"/>
      <c r="I27" s="94"/>
      <c r="J27" s="97"/>
      <c r="K27" s="98"/>
      <c r="L27" s="98"/>
      <c r="M27" s="94"/>
      <c r="N27" s="96"/>
      <c r="O27" s="94"/>
      <c r="P27" s="95"/>
      <c r="Q27" s="95"/>
    </row>
    <row r="28" spans="2:56" s="142" customFormat="1">
      <c r="B28" s="126" t="s">
        <v>39</v>
      </c>
      <c r="C28" s="123"/>
      <c r="D28" s="123"/>
      <c r="E28" s="123"/>
      <c r="F28" s="123"/>
      <c r="G28" s="123"/>
      <c r="H28" s="123"/>
      <c r="I28" s="124">
        <v>6.27</v>
      </c>
      <c r="J28" s="123"/>
      <c r="K28" s="123"/>
      <c r="L28" s="129">
        <v>4.6799999999999994E-2</v>
      </c>
      <c r="M28" s="124"/>
      <c r="N28" s="128"/>
      <c r="O28" s="124">
        <f>O29</f>
        <v>2289.9368100000002</v>
      </c>
      <c r="P28" s="125">
        <f t="shared" ref="P28:P30" si="2">O28/$O$10</f>
        <v>0.14992597452171924</v>
      </c>
      <c r="Q28" s="125">
        <f>O28/'סכום נכסי הקרן'!$C$42</f>
        <v>2.40197483982609E-3</v>
      </c>
      <c r="BD28" s="142" t="s">
        <v>180</v>
      </c>
    </row>
    <row r="29" spans="2:56" s="132" customFormat="1">
      <c r="B29" s="102" t="s">
        <v>37</v>
      </c>
      <c r="C29" s="82"/>
      <c r="D29" s="82"/>
      <c r="E29" s="82"/>
      <c r="F29" s="82"/>
      <c r="G29" s="82"/>
      <c r="H29" s="82"/>
      <c r="I29" s="91">
        <v>6.27</v>
      </c>
      <c r="J29" s="82"/>
      <c r="K29" s="82"/>
      <c r="L29" s="104">
        <v>4.6799999999999994E-2</v>
      </c>
      <c r="M29" s="91"/>
      <c r="N29" s="93"/>
      <c r="O29" s="91">
        <f>O30</f>
        <v>2289.9368100000002</v>
      </c>
      <c r="P29" s="92">
        <f t="shared" si="2"/>
        <v>0.14992597452171924</v>
      </c>
      <c r="Q29" s="92">
        <f>O29/'סכום נכסי הקרן'!$C$42</f>
        <v>2.40197483982609E-3</v>
      </c>
      <c r="BD29" s="132" t="s">
        <v>181</v>
      </c>
    </row>
    <row r="30" spans="2:56" s="132" customFormat="1">
      <c r="B30" s="87" t="s">
        <v>1719</v>
      </c>
      <c r="C30" s="97" t="s">
        <v>1695</v>
      </c>
      <c r="D30" s="84">
        <v>6831</v>
      </c>
      <c r="E30" s="84"/>
      <c r="F30" s="84" t="s">
        <v>1703</v>
      </c>
      <c r="G30" s="107">
        <v>43552</v>
      </c>
      <c r="H30" s="84" t="s">
        <v>1692</v>
      </c>
      <c r="I30" s="94">
        <v>6.27</v>
      </c>
      <c r="J30" s="97" t="s">
        <v>167</v>
      </c>
      <c r="K30" s="98">
        <v>4.5999999999999999E-2</v>
      </c>
      <c r="L30" s="98">
        <v>4.6799999999999994E-2</v>
      </c>
      <c r="M30" s="94">
        <v>631436.35</v>
      </c>
      <c r="N30" s="96">
        <v>99.85</v>
      </c>
      <c r="O30" s="94">
        <v>2289.9368100000002</v>
      </c>
      <c r="P30" s="95">
        <f t="shared" si="2"/>
        <v>0.14992597452171924</v>
      </c>
      <c r="Q30" s="95">
        <f>O30/'סכום נכסי הקרן'!$C$42</f>
        <v>2.40197483982609E-3</v>
      </c>
      <c r="BD30" s="132" t="s">
        <v>28</v>
      </c>
    </row>
    <row r="31" spans="2:56" s="132" customFormat="1">
      <c r="B31" s="83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94"/>
      <c r="N31" s="96"/>
      <c r="O31" s="84"/>
      <c r="P31" s="95"/>
      <c r="Q31" s="84"/>
    </row>
    <row r="32" spans="2:56" s="132" customFormat="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 s="132" customFormat="1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 s="132" customFormat="1">
      <c r="B34" s="143" t="s">
        <v>253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43" t="s">
        <v>116</v>
      </c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43" t="s">
        <v>236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43" t="s">
        <v>244</v>
      </c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</row>
    <row r="112" spans="2:17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</row>
    <row r="113" spans="2:17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</row>
    <row r="114" spans="2:17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</row>
    <row r="115" spans="2:17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</row>
    <row r="116" spans="2:17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</row>
    <row r="117" spans="2:17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</row>
    <row r="118" spans="2:17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</row>
    <row r="119" spans="2:17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</row>
    <row r="120" spans="2:17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</row>
    <row r="121" spans="2:17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</row>
    <row r="122" spans="2:17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</row>
    <row r="123" spans="2:17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</row>
    <row r="124" spans="2:17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</row>
    <row r="125" spans="2:17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</row>
    <row r="126" spans="2:17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</row>
    <row r="127" spans="2:17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</row>
    <row r="128" spans="2:17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</row>
    <row r="129" spans="2:17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</row>
    <row r="130" spans="2:17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</row>
  </sheetData>
  <sheetProtection sheet="1" objects="1" scenarios="1"/>
  <mergeCells count="1">
    <mergeCell ref="B6:Q6"/>
  </mergeCells>
  <phoneticPr fontId="5" type="noConversion"/>
  <conditionalFormatting sqref="B66:B130">
    <cfRule type="cellIs" dxfId="6" priority="7" operator="equal">
      <formula>2958465</formula>
    </cfRule>
    <cfRule type="cellIs" dxfId="5" priority="8" operator="equal">
      <formula>"NR3"</formula>
    </cfRule>
    <cfRule type="cellIs" dxfId="4" priority="9" operator="equal">
      <formula>"דירוג פנימי"</formula>
    </cfRule>
  </conditionalFormatting>
  <conditionalFormatting sqref="B66:B130">
    <cfRule type="cellIs" dxfId="3" priority="6" operator="equal">
      <formula>2958465</formula>
    </cfRule>
  </conditionalFormatting>
  <conditionalFormatting sqref="B11 B38:B51 B19:B20 B27:B33">
    <cfRule type="cellIs" dxfId="2" priority="5" operator="equal">
      <formula>"NR3"</formula>
    </cfRule>
  </conditionalFormatting>
  <conditionalFormatting sqref="B12">
    <cfRule type="cellIs" dxfId="1" priority="4" operator="equal">
      <formula>"NR3"</formula>
    </cfRule>
  </conditionalFormatting>
  <conditionalFormatting sqref="B13:B18">
    <cfRule type="cellIs" dxfId="0" priority="1" operator="equal">
      <formula>"NR3"</formula>
    </cfRule>
  </conditionalFormatting>
  <dataValidations count="1">
    <dataValidation allowBlank="1" showInputMessage="1" showErrorMessage="1" sqref="D1:Q9 C5:C9 B1:B9 B131:Q1048576 B34:B37 AC61:XFD64 A1:A1048576 R1:XFD60 R61:AA64 R65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183</v>
      </c>
      <c r="C1" s="78" t="s" vm="1">
        <v>254</v>
      </c>
    </row>
    <row r="2" spans="2:64">
      <c r="B2" s="57" t="s">
        <v>182</v>
      </c>
      <c r="C2" s="78" t="s">
        <v>255</v>
      </c>
    </row>
    <row r="3" spans="2:64">
      <c r="B3" s="57" t="s">
        <v>184</v>
      </c>
      <c r="C3" s="78" t="s">
        <v>256</v>
      </c>
    </row>
    <row r="4" spans="2:64">
      <c r="B4" s="57" t="s">
        <v>185</v>
      </c>
      <c r="C4" s="78">
        <v>12145</v>
      </c>
    </row>
    <row r="6" spans="2:64" ht="26.25" customHeight="1">
      <c r="B6" s="170" t="s">
        <v>216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</row>
    <row r="7" spans="2:64" s="3" customFormat="1" ht="78.75">
      <c r="B7" s="60" t="s">
        <v>120</v>
      </c>
      <c r="C7" s="61" t="s">
        <v>45</v>
      </c>
      <c r="D7" s="61" t="s">
        <v>121</v>
      </c>
      <c r="E7" s="61" t="s">
        <v>15</v>
      </c>
      <c r="F7" s="61" t="s">
        <v>66</v>
      </c>
      <c r="G7" s="61" t="s">
        <v>18</v>
      </c>
      <c r="H7" s="61" t="s">
        <v>105</v>
      </c>
      <c r="I7" s="61" t="s">
        <v>52</v>
      </c>
      <c r="J7" s="61" t="s">
        <v>19</v>
      </c>
      <c r="K7" s="61" t="s">
        <v>238</v>
      </c>
      <c r="L7" s="61" t="s">
        <v>237</v>
      </c>
      <c r="M7" s="61" t="s">
        <v>114</v>
      </c>
      <c r="N7" s="61" t="s">
        <v>186</v>
      </c>
      <c r="O7" s="63" t="s">
        <v>188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245</v>
      </c>
      <c r="L8" s="33"/>
      <c r="M8" s="33" t="s">
        <v>241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253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99" t="s">
        <v>116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99" t="s">
        <v>236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99" t="s">
        <v>244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H31" sqref="H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183</v>
      </c>
      <c r="C1" s="78" t="s" vm="1">
        <v>254</v>
      </c>
    </row>
    <row r="2" spans="2:56">
      <c r="B2" s="57" t="s">
        <v>182</v>
      </c>
      <c r="C2" s="78" t="s">
        <v>255</v>
      </c>
    </row>
    <row r="3" spans="2:56">
      <c r="B3" s="57" t="s">
        <v>184</v>
      </c>
      <c r="C3" s="78" t="s">
        <v>256</v>
      </c>
    </row>
    <row r="4" spans="2:56">
      <c r="B4" s="57" t="s">
        <v>185</v>
      </c>
      <c r="C4" s="78">
        <v>12145</v>
      </c>
    </row>
    <row r="6" spans="2:56" ht="26.25" customHeight="1">
      <c r="B6" s="170" t="s">
        <v>217</v>
      </c>
      <c r="C6" s="171"/>
      <c r="D6" s="171"/>
      <c r="E6" s="171"/>
      <c r="F6" s="171"/>
      <c r="G6" s="171"/>
      <c r="H6" s="171"/>
      <c r="I6" s="171"/>
      <c r="J6" s="172"/>
    </row>
    <row r="7" spans="2:56" s="3" customFormat="1" ht="78.75">
      <c r="B7" s="60" t="s">
        <v>120</v>
      </c>
      <c r="C7" s="62" t="s">
        <v>54</v>
      </c>
      <c r="D7" s="62" t="s">
        <v>89</v>
      </c>
      <c r="E7" s="62" t="s">
        <v>55</v>
      </c>
      <c r="F7" s="62" t="s">
        <v>105</v>
      </c>
      <c r="G7" s="62" t="s">
        <v>228</v>
      </c>
      <c r="H7" s="62" t="s">
        <v>186</v>
      </c>
      <c r="I7" s="64" t="s">
        <v>187</v>
      </c>
      <c r="J7" s="77" t="s">
        <v>248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7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17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183</v>
      </c>
      <c r="C1" s="78" t="s" vm="1">
        <v>254</v>
      </c>
    </row>
    <row r="2" spans="2:60">
      <c r="B2" s="57" t="s">
        <v>182</v>
      </c>
      <c r="C2" s="78" t="s">
        <v>255</v>
      </c>
    </row>
    <row r="3" spans="2:60">
      <c r="B3" s="57" t="s">
        <v>184</v>
      </c>
      <c r="C3" s="78" t="s">
        <v>256</v>
      </c>
    </row>
    <row r="4" spans="2:60">
      <c r="B4" s="57" t="s">
        <v>185</v>
      </c>
      <c r="C4" s="78">
        <v>12145</v>
      </c>
    </row>
    <row r="6" spans="2:60" ht="26.25" customHeight="1">
      <c r="B6" s="170" t="s">
        <v>218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60" s="3" customFormat="1" ht="66">
      <c r="B7" s="60" t="s">
        <v>120</v>
      </c>
      <c r="C7" s="60" t="s">
        <v>121</v>
      </c>
      <c r="D7" s="60" t="s">
        <v>15</v>
      </c>
      <c r="E7" s="60" t="s">
        <v>16</v>
      </c>
      <c r="F7" s="60" t="s">
        <v>57</v>
      </c>
      <c r="G7" s="60" t="s">
        <v>105</v>
      </c>
      <c r="H7" s="60" t="s">
        <v>53</v>
      </c>
      <c r="I7" s="60" t="s">
        <v>114</v>
      </c>
      <c r="J7" s="60" t="s">
        <v>186</v>
      </c>
      <c r="K7" s="60" t="s">
        <v>187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241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7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17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J19" sqref="J19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183</v>
      </c>
      <c r="C1" s="78" t="s" vm="1">
        <v>254</v>
      </c>
    </row>
    <row r="2" spans="2:60">
      <c r="B2" s="57" t="s">
        <v>182</v>
      </c>
      <c r="C2" s="78" t="s">
        <v>255</v>
      </c>
    </row>
    <row r="3" spans="2:60">
      <c r="B3" s="57" t="s">
        <v>184</v>
      </c>
      <c r="C3" s="78" t="s">
        <v>256</v>
      </c>
    </row>
    <row r="4" spans="2:60">
      <c r="B4" s="57" t="s">
        <v>185</v>
      </c>
      <c r="C4" s="78">
        <v>12145</v>
      </c>
    </row>
    <row r="6" spans="2:60" ht="26.25" customHeight="1">
      <c r="B6" s="170" t="s">
        <v>219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60" s="3" customFormat="1" ht="63">
      <c r="B7" s="60" t="s">
        <v>120</v>
      </c>
      <c r="C7" s="62" t="s">
        <v>45</v>
      </c>
      <c r="D7" s="62" t="s">
        <v>15</v>
      </c>
      <c r="E7" s="62" t="s">
        <v>16</v>
      </c>
      <c r="F7" s="62" t="s">
        <v>57</v>
      </c>
      <c r="G7" s="62" t="s">
        <v>105</v>
      </c>
      <c r="H7" s="62" t="s">
        <v>53</v>
      </c>
      <c r="I7" s="62" t="s">
        <v>114</v>
      </c>
      <c r="J7" s="62" t="s">
        <v>186</v>
      </c>
      <c r="K7" s="64" t="s">
        <v>187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2" t="s">
        <v>56</v>
      </c>
      <c r="C10" s="123"/>
      <c r="D10" s="123"/>
      <c r="E10" s="123"/>
      <c r="F10" s="123"/>
      <c r="G10" s="123"/>
      <c r="H10" s="125">
        <v>0</v>
      </c>
      <c r="I10" s="124">
        <v>23.91508327</v>
      </c>
      <c r="J10" s="125">
        <v>1</v>
      </c>
      <c r="K10" s="125">
        <v>2.5084846920344906E-5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0"/>
    </row>
    <row r="11" spans="2:60" s="100" customFormat="1" ht="21" customHeight="1">
      <c r="B11" s="126" t="s">
        <v>234</v>
      </c>
      <c r="C11" s="123"/>
      <c r="D11" s="123"/>
      <c r="E11" s="123"/>
      <c r="F11" s="123"/>
      <c r="G11" s="123"/>
      <c r="H11" s="125">
        <v>0</v>
      </c>
      <c r="I11" s="124">
        <v>23.91508327</v>
      </c>
      <c r="J11" s="125">
        <v>1</v>
      </c>
      <c r="K11" s="125">
        <v>2.5084846920344906E-5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3" t="s">
        <v>1704</v>
      </c>
      <c r="C12" s="84" t="s">
        <v>1705</v>
      </c>
      <c r="D12" s="84" t="s">
        <v>684</v>
      </c>
      <c r="E12" s="84" t="s">
        <v>322</v>
      </c>
      <c r="F12" s="98">
        <v>0</v>
      </c>
      <c r="G12" s="97" t="s">
        <v>168</v>
      </c>
      <c r="H12" s="95">
        <v>0</v>
      </c>
      <c r="I12" s="94">
        <v>23.91508327</v>
      </c>
      <c r="J12" s="95">
        <v>1</v>
      </c>
      <c r="K12" s="95">
        <v>2.5084846920344906E-5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5"/>
      <c r="C13" s="84"/>
      <c r="D13" s="84"/>
      <c r="E13" s="84"/>
      <c r="F13" s="84"/>
      <c r="G13" s="84"/>
      <c r="H13" s="95"/>
      <c r="I13" s="84"/>
      <c r="J13" s="95"/>
      <c r="K13" s="8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7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7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T109"/>
  <sheetViews>
    <sheetView rightToLeft="1" workbookViewId="0">
      <selection activeCell="J26" sqref="J2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6" style="3" customWidth="1"/>
    <col min="6" max="6" width="7.85546875" style="3" customWidth="1"/>
    <col min="7" max="7" width="8.140625" style="3" customWidth="1"/>
    <col min="8" max="8" width="6.28515625" style="3" customWidth="1"/>
    <col min="9" max="9" width="8" style="3" customWidth="1"/>
    <col min="10" max="10" width="8.7109375" style="3" customWidth="1"/>
    <col min="11" max="11" width="10" style="3" customWidth="1"/>
    <col min="12" max="12" width="9.5703125" style="3" customWidth="1"/>
    <col min="13" max="13" width="6.140625" style="3" customWidth="1"/>
    <col min="14" max="15" width="5.7109375" style="3" customWidth="1"/>
    <col min="16" max="16" width="6.85546875" style="3" customWidth="1"/>
    <col min="17" max="17" width="6.42578125" style="1" customWidth="1"/>
    <col min="18" max="18" width="6.7109375" style="1" customWidth="1"/>
    <col min="19" max="19" width="7.28515625" style="1" customWidth="1"/>
    <col min="20" max="31" width="5.7109375" style="1" customWidth="1"/>
    <col min="32" max="16384" width="9.140625" style="1"/>
  </cols>
  <sheetData>
    <row r="1" spans="2:46">
      <c r="B1" s="57" t="s">
        <v>183</v>
      </c>
      <c r="C1" s="78" t="s" vm="1">
        <v>254</v>
      </c>
    </row>
    <row r="2" spans="2:46">
      <c r="B2" s="57" t="s">
        <v>182</v>
      </c>
      <c r="C2" s="78" t="s">
        <v>255</v>
      </c>
    </row>
    <row r="3" spans="2:46">
      <c r="B3" s="57" t="s">
        <v>184</v>
      </c>
      <c r="C3" s="78" t="s">
        <v>256</v>
      </c>
    </row>
    <row r="4" spans="2:46">
      <c r="B4" s="57" t="s">
        <v>185</v>
      </c>
      <c r="C4" s="78">
        <v>12145</v>
      </c>
    </row>
    <row r="6" spans="2:46" ht="26.25" customHeight="1">
      <c r="B6" s="170" t="s">
        <v>220</v>
      </c>
      <c r="C6" s="171"/>
      <c r="D6" s="172"/>
    </row>
    <row r="7" spans="2:46" s="3" customFormat="1" ht="33">
      <c r="B7" s="60" t="s">
        <v>120</v>
      </c>
      <c r="C7" s="65" t="s">
        <v>111</v>
      </c>
      <c r="D7" s="66" t="s">
        <v>110</v>
      </c>
    </row>
    <row r="8" spans="2:46" s="3" customFormat="1">
      <c r="B8" s="16"/>
      <c r="C8" s="33" t="s">
        <v>241</v>
      </c>
      <c r="D8" s="18" t="s">
        <v>22</v>
      </c>
    </row>
    <row r="9" spans="2:46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2:46" s="4" customFormat="1" ht="18" customHeight="1">
      <c r="B10" s="106" t="s">
        <v>1716</v>
      </c>
      <c r="C10" s="133">
        <f>C11</f>
        <v>32358.312910462075</v>
      </c>
      <c r="D10" s="10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2:46">
      <c r="B11" s="106" t="s">
        <v>1718</v>
      </c>
      <c r="C11" s="133">
        <f>SUM(C12:C43)</f>
        <v>32358.312910462075</v>
      </c>
      <c r="D11" s="101"/>
    </row>
    <row r="12" spans="2:46">
      <c r="B12" s="134" t="s">
        <v>1707</v>
      </c>
      <c r="C12" s="135">
        <v>2036.6589513354072</v>
      </c>
      <c r="D12" s="136">
        <v>46326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2:46">
      <c r="B13" s="134" t="s">
        <v>1709</v>
      </c>
      <c r="C13" s="135">
        <v>1060.5934245471401</v>
      </c>
      <c r="D13" s="136">
        <v>46326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2:46">
      <c r="B14" s="134" t="s">
        <v>1708</v>
      </c>
      <c r="C14" s="135">
        <v>5933.6894341894749</v>
      </c>
      <c r="D14" s="136">
        <v>72686</v>
      </c>
    </row>
    <row r="15" spans="2:46">
      <c r="B15" s="134" t="s">
        <v>1717</v>
      </c>
      <c r="C15" s="135">
        <v>1326.6387014678767</v>
      </c>
      <c r="D15" s="136">
        <v>45869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2:46">
      <c r="B16" s="134" t="s">
        <v>1600</v>
      </c>
      <c r="C16" s="135">
        <v>1967.6108636198769</v>
      </c>
      <c r="D16" s="136">
        <v>45869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2:4">
      <c r="B17" s="134" t="s">
        <v>1602</v>
      </c>
      <c r="C17" s="135">
        <v>3004.5069280515322</v>
      </c>
      <c r="D17" s="136">
        <v>47107</v>
      </c>
    </row>
    <row r="18" spans="2:4">
      <c r="B18" s="134" t="s">
        <v>1710</v>
      </c>
      <c r="C18" s="135">
        <v>2864.5397227773292</v>
      </c>
      <c r="D18" s="136">
        <v>47119</v>
      </c>
    </row>
    <row r="19" spans="2:4">
      <c r="B19" s="134" t="s">
        <v>1711</v>
      </c>
      <c r="C19" s="135">
        <v>2765.4296046207883</v>
      </c>
      <c r="D19" s="136">
        <v>47119</v>
      </c>
    </row>
    <row r="20" spans="2:4">
      <c r="B20" s="134" t="s">
        <v>1712</v>
      </c>
      <c r="C20" s="135">
        <v>3202.1349542746357</v>
      </c>
      <c r="D20" s="136">
        <v>47119</v>
      </c>
    </row>
    <row r="21" spans="2:4">
      <c r="B21" s="134" t="s">
        <v>1713</v>
      </c>
      <c r="C21" s="135">
        <v>92.225515178012188</v>
      </c>
      <c r="D21" s="136">
        <v>46326</v>
      </c>
    </row>
    <row r="22" spans="2:4">
      <c r="B22" s="134" t="s">
        <v>1714</v>
      </c>
      <c r="C22" s="135">
        <v>7111.8736800000006</v>
      </c>
      <c r="D22" s="136">
        <v>46643</v>
      </c>
    </row>
    <row r="23" spans="2:4">
      <c r="B23" s="134" t="s">
        <v>1706</v>
      </c>
      <c r="C23" s="135">
        <v>992.41113040000005</v>
      </c>
      <c r="D23" s="136">
        <v>46637</v>
      </c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AG28:XFD29 A1:A1048576 B1:B11 B24:C1048576 C5:C11 E1:XFD27 D1:D11 D24:D27 D28:AE29 D30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N31" sqref="N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183</v>
      </c>
      <c r="C1" s="78" t="s" vm="1">
        <v>254</v>
      </c>
    </row>
    <row r="2" spans="2:18">
      <c r="B2" s="57" t="s">
        <v>182</v>
      </c>
      <c r="C2" s="78" t="s">
        <v>255</v>
      </c>
    </row>
    <row r="3" spans="2:18">
      <c r="B3" s="57" t="s">
        <v>184</v>
      </c>
      <c r="C3" s="78" t="s">
        <v>256</v>
      </c>
    </row>
    <row r="4" spans="2:18">
      <c r="B4" s="57" t="s">
        <v>185</v>
      </c>
      <c r="C4" s="78">
        <v>12145</v>
      </c>
    </row>
    <row r="6" spans="2:18" ht="26.25" customHeight="1">
      <c r="B6" s="170" t="s">
        <v>223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78.75">
      <c r="B7" s="23" t="s">
        <v>120</v>
      </c>
      <c r="C7" s="31" t="s">
        <v>45</v>
      </c>
      <c r="D7" s="31" t="s">
        <v>65</v>
      </c>
      <c r="E7" s="31" t="s">
        <v>15</v>
      </c>
      <c r="F7" s="31" t="s">
        <v>66</v>
      </c>
      <c r="G7" s="31" t="s">
        <v>106</v>
      </c>
      <c r="H7" s="31" t="s">
        <v>18</v>
      </c>
      <c r="I7" s="31" t="s">
        <v>105</v>
      </c>
      <c r="J7" s="31" t="s">
        <v>17</v>
      </c>
      <c r="K7" s="31" t="s">
        <v>221</v>
      </c>
      <c r="L7" s="31" t="s">
        <v>243</v>
      </c>
      <c r="M7" s="31" t="s">
        <v>222</v>
      </c>
      <c r="N7" s="31" t="s">
        <v>59</v>
      </c>
      <c r="O7" s="31" t="s">
        <v>186</v>
      </c>
      <c r="P7" s="32" t="s">
        <v>188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245</v>
      </c>
      <c r="M8" s="33" t="s">
        <v>241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253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116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244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J27" sqref="J27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19.5703125" style="1" bestFit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183</v>
      </c>
      <c r="C1" s="78" t="s" vm="1">
        <v>254</v>
      </c>
    </row>
    <row r="2" spans="2:13">
      <c r="B2" s="57" t="s">
        <v>182</v>
      </c>
      <c r="C2" s="78" t="s">
        <v>255</v>
      </c>
    </row>
    <row r="3" spans="2:13">
      <c r="B3" s="57" t="s">
        <v>184</v>
      </c>
      <c r="C3" s="78" t="s">
        <v>256</v>
      </c>
    </row>
    <row r="4" spans="2:13">
      <c r="B4" s="57" t="s">
        <v>185</v>
      </c>
      <c r="C4" s="78">
        <v>12145</v>
      </c>
    </row>
    <row r="6" spans="2:13" ht="26.25" customHeight="1">
      <c r="B6" s="159" t="s">
        <v>212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</row>
    <row r="7" spans="2:13" s="3" customFormat="1" ht="63">
      <c r="B7" s="13" t="s">
        <v>119</v>
      </c>
      <c r="C7" s="14" t="s">
        <v>45</v>
      </c>
      <c r="D7" s="14" t="s">
        <v>121</v>
      </c>
      <c r="E7" s="14" t="s">
        <v>15</v>
      </c>
      <c r="F7" s="14" t="s">
        <v>66</v>
      </c>
      <c r="G7" s="14" t="s">
        <v>105</v>
      </c>
      <c r="H7" s="14" t="s">
        <v>17</v>
      </c>
      <c r="I7" s="14" t="s">
        <v>19</v>
      </c>
      <c r="J7" s="14" t="s">
        <v>62</v>
      </c>
      <c r="K7" s="14" t="s">
        <v>186</v>
      </c>
      <c r="L7" s="14" t="s">
        <v>187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241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2" t="s">
        <v>44</v>
      </c>
      <c r="C10" s="123"/>
      <c r="D10" s="123"/>
      <c r="E10" s="123"/>
      <c r="F10" s="123"/>
      <c r="G10" s="123"/>
      <c r="H10" s="123"/>
      <c r="I10" s="123"/>
      <c r="J10" s="124">
        <f>J11+J32</f>
        <v>57886.360203006989</v>
      </c>
      <c r="K10" s="125">
        <f>J10/$J$10</f>
        <v>1</v>
      </c>
      <c r="L10" s="125">
        <f>J10/'סכום נכסי הקרן'!$C$42</f>
        <v>6.0718522960785566E-2</v>
      </c>
    </row>
    <row r="11" spans="2:13" s="100" customFormat="1">
      <c r="B11" s="126" t="s">
        <v>234</v>
      </c>
      <c r="C11" s="123"/>
      <c r="D11" s="123"/>
      <c r="E11" s="123"/>
      <c r="F11" s="123"/>
      <c r="G11" s="123"/>
      <c r="H11" s="123"/>
      <c r="I11" s="123"/>
      <c r="J11" s="124">
        <f>J12+J18</f>
        <v>56776.864103006992</v>
      </c>
      <c r="K11" s="125">
        <f t="shared" ref="K11:K16" si="0">J11/$J$10</f>
        <v>0.98083320326050893</v>
      </c>
      <c r="L11" s="125">
        <f>J11/'סכום נכסי הקרן'!$C$42</f>
        <v>5.9554743372874072E-2</v>
      </c>
    </row>
    <row r="12" spans="2:13">
      <c r="B12" s="102" t="s">
        <v>41</v>
      </c>
      <c r="C12" s="82"/>
      <c r="D12" s="82"/>
      <c r="E12" s="82"/>
      <c r="F12" s="82"/>
      <c r="G12" s="82"/>
      <c r="H12" s="82"/>
      <c r="I12" s="82"/>
      <c r="J12" s="91">
        <f>SUM(J13:J16)</f>
        <v>51611.414728396994</v>
      </c>
      <c r="K12" s="92">
        <f t="shared" si="0"/>
        <v>0.89159889389134483</v>
      </c>
      <c r="L12" s="92">
        <f>J12/'סכום נכסי הקרן'!$C$42</f>
        <v>5.4136567910552637E-2</v>
      </c>
    </row>
    <row r="13" spans="2:13">
      <c r="B13" s="87" t="s">
        <v>1670</v>
      </c>
      <c r="C13" s="84" t="s">
        <v>1671</v>
      </c>
      <c r="D13" s="84">
        <v>12</v>
      </c>
      <c r="E13" s="84" t="s">
        <v>321</v>
      </c>
      <c r="F13" s="84" t="s">
        <v>322</v>
      </c>
      <c r="G13" s="97" t="s">
        <v>168</v>
      </c>
      <c r="H13" s="98">
        <v>0</v>
      </c>
      <c r="I13" s="98">
        <v>0</v>
      </c>
      <c r="J13" s="94">
        <v>122.45124125499997</v>
      </c>
      <c r="K13" s="95">
        <f t="shared" si="0"/>
        <v>2.1153729622239931E-3</v>
      </c>
      <c r="L13" s="95">
        <f>J13/'סכום נכסי הקרן'!$C$42</f>
        <v>1.2844232177742251E-4</v>
      </c>
    </row>
    <row r="14" spans="2:13">
      <c r="B14" s="87" t="s">
        <v>1672</v>
      </c>
      <c r="C14" s="84" t="s">
        <v>1673</v>
      </c>
      <c r="D14" s="84">
        <v>10</v>
      </c>
      <c r="E14" s="84" t="s">
        <v>321</v>
      </c>
      <c r="F14" s="84" t="s">
        <v>322</v>
      </c>
      <c r="G14" s="97" t="s">
        <v>168</v>
      </c>
      <c r="H14" s="98">
        <v>0</v>
      </c>
      <c r="I14" s="98">
        <v>0</v>
      </c>
      <c r="J14" s="94">
        <f>58014.93497759-7280.87</f>
        <v>50734.064977589995</v>
      </c>
      <c r="K14" s="95">
        <f t="shared" si="0"/>
        <v>0.87644247798040931</v>
      </c>
      <c r="L14" s="95">
        <f>J14/'סכום נכסי הקרן'!$C$42</f>
        <v>5.3216292723061283E-2</v>
      </c>
    </row>
    <row r="15" spans="2:13">
      <c r="B15" s="87" t="s">
        <v>1674</v>
      </c>
      <c r="C15" s="84" t="s">
        <v>1675</v>
      </c>
      <c r="D15" s="84">
        <v>20</v>
      </c>
      <c r="E15" s="84" t="s">
        <v>321</v>
      </c>
      <c r="F15" s="84" t="s">
        <v>322</v>
      </c>
      <c r="G15" s="97" t="s">
        <v>168</v>
      </c>
      <c r="H15" s="98">
        <v>0</v>
      </c>
      <c r="I15" s="98">
        <v>0</v>
      </c>
      <c r="J15" s="94">
        <v>523.45900567399997</v>
      </c>
      <c r="K15" s="95">
        <f t="shared" si="0"/>
        <v>9.0428730332712849E-3</v>
      </c>
      <c r="L15" s="95">
        <f>J15/'סכום נכסי הקרן'!$C$42</f>
        <v>5.490698939021511E-4</v>
      </c>
    </row>
    <row r="16" spans="2:13">
      <c r="B16" s="87" t="s">
        <v>1676</v>
      </c>
      <c r="C16" s="84" t="s">
        <v>1677</v>
      </c>
      <c r="D16" s="84">
        <v>11</v>
      </c>
      <c r="E16" s="84" t="s">
        <v>358</v>
      </c>
      <c r="F16" s="84" t="s">
        <v>322</v>
      </c>
      <c r="G16" s="97" t="s">
        <v>168</v>
      </c>
      <c r="H16" s="98">
        <v>0</v>
      </c>
      <c r="I16" s="98">
        <v>0</v>
      </c>
      <c r="J16" s="94">
        <v>231.43950387800001</v>
      </c>
      <c r="K16" s="95">
        <f t="shared" si="0"/>
        <v>3.9981699154402446E-3</v>
      </c>
      <c r="L16" s="95">
        <f>J16/'סכום נכסי הקרן'!$C$42</f>
        <v>2.4276297181178062E-4</v>
      </c>
    </row>
    <row r="17" spans="2:12">
      <c r="B17" s="83"/>
      <c r="C17" s="84"/>
      <c r="D17" s="84"/>
      <c r="E17" s="84"/>
      <c r="F17" s="84"/>
      <c r="G17" s="84"/>
      <c r="H17" s="98"/>
      <c r="I17" s="98"/>
      <c r="J17" s="84"/>
      <c r="K17" s="95"/>
      <c r="L17" s="84"/>
    </row>
    <row r="18" spans="2:12">
      <c r="B18" s="102" t="s">
        <v>42</v>
      </c>
      <c r="C18" s="82"/>
      <c r="D18" s="82"/>
      <c r="E18" s="82"/>
      <c r="F18" s="82"/>
      <c r="G18" s="82"/>
      <c r="H18" s="98"/>
      <c r="I18" s="98"/>
      <c r="J18" s="91">
        <f>SUM(J19:J30)</f>
        <v>5165.4493746100006</v>
      </c>
      <c r="K18" s="92">
        <f t="shared" ref="K18:K30" si="1">J18/$J$10</f>
        <v>8.9234309369164211E-2</v>
      </c>
      <c r="L18" s="92">
        <f>J18/'סכום נכסי הקרן'!$C$42</f>
        <v>5.4181754623214397E-3</v>
      </c>
    </row>
    <row r="19" spans="2:12">
      <c r="B19" s="87" t="s">
        <v>1670</v>
      </c>
      <c r="C19" s="84" t="s">
        <v>1678</v>
      </c>
      <c r="D19" s="84">
        <v>12</v>
      </c>
      <c r="E19" s="84" t="s">
        <v>321</v>
      </c>
      <c r="F19" s="84" t="s">
        <v>322</v>
      </c>
      <c r="G19" s="97" t="s">
        <v>167</v>
      </c>
      <c r="H19" s="98">
        <v>0</v>
      </c>
      <c r="I19" s="98">
        <v>0</v>
      </c>
      <c r="J19" s="94">
        <v>1.5748058890000001</v>
      </c>
      <c r="K19" s="95">
        <f t="shared" si="1"/>
        <v>2.7205128867615253E-5</v>
      </c>
      <c r="L19" s="95">
        <f>J19/'סכום נכסי הקרן'!$C$42</f>
        <v>1.6518552417994269E-6</v>
      </c>
    </row>
    <row r="20" spans="2:12">
      <c r="B20" s="87" t="s">
        <v>1672</v>
      </c>
      <c r="C20" s="84" t="s">
        <v>1679</v>
      </c>
      <c r="D20" s="84">
        <v>10</v>
      </c>
      <c r="E20" s="84" t="s">
        <v>321</v>
      </c>
      <c r="F20" s="84" t="s">
        <v>322</v>
      </c>
      <c r="G20" s="97" t="s">
        <v>174</v>
      </c>
      <c r="H20" s="98">
        <v>0</v>
      </c>
      <c r="I20" s="98">
        <v>0</v>
      </c>
      <c r="J20" s="94">
        <v>0.32932</v>
      </c>
      <c r="K20" s="95">
        <f t="shared" si="1"/>
        <v>5.6890776833277729E-6</v>
      </c>
      <c r="L20" s="95">
        <f>J20/'סכום נכסי הקרן'!$C$42</f>
        <v>3.4543239394083014E-7</v>
      </c>
    </row>
    <row r="21" spans="2:12">
      <c r="B21" s="87" t="s">
        <v>1672</v>
      </c>
      <c r="C21" s="84" t="s">
        <v>1680</v>
      </c>
      <c r="D21" s="84">
        <v>10</v>
      </c>
      <c r="E21" s="84" t="s">
        <v>321</v>
      </c>
      <c r="F21" s="84" t="s">
        <v>322</v>
      </c>
      <c r="G21" s="97" t="s">
        <v>167</v>
      </c>
      <c r="H21" s="98">
        <v>0</v>
      </c>
      <c r="I21" s="98">
        <v>0</v>
      </c>
      <c r="J21" s="94">
        <v>10084.08</v>
      </c>
      <c r="K21" s="95">
        <f t="shared" si="1"/>
        <v>0.17420476887189337</v>
      </c>
      <c r="L21" s="95">
        <f>J21/'סכום נכסי הקרן'!$C$42</f>
        <v>1.0577456258626402E-2</v>
      </c>
    </row>
    <row r="22" spans="2:12">
      <c r="B22" s="87" t="s">
        <v>1672</v>
      </c>
      <c r="C22" s="84" t="s">
        <v>1681</v>
      </c>
      <c r="D22" s="84">
        <v>10</v>
      </c>
      <c r="E22" s="84" t="s">
        <v>321</v>
      </c>
      <c r="F22" s="84" t="s">
        <v>322</v>
      </c>
      <c r="G22" s="97" t="s">
        <v>169</v>
      </c>
      <c r="H22" s="98">
        <v>0</v>
      </c>
      <c r="I22" s="98">
        <v>0</v>
      </c>
      <c r="J22" s="94">
        <v>-2890.2</v>
      </c>
      <c r="K22" s="95">
        <f t="shared" si="1"/>
        <v>-4.9928860440768642E-2</v>
      </c>
      <c r="L22" s="95">
        <f>J22/'סכום נכסי הקרן'!$C$42</f>
        <v>-3.0316066590786689E-3</v>
      </c>
    </row>
    <row r="23" spans="2:12">
      <c r="B23" s="87" t="s">
        <v>1672</v>
      </c>
      <c r="C23" s="84" t="s">
        <v>1682</v>
      </c>
      <c r="D23" s="84">
        <v>10</v>
      </c>
      <c r="E23" s="84" t="s">
        <v>321</v>
      </c>
      <c r="F23" s="84" t="s">
        <v>322</v>
      </c>
      <c r="G23" s="97" t="s">
        <v>172</v>
      </c>
      <c r="H23" s="98">
        <v>0</v>
      </c>
      <c r="I23" s="98">
        <v>0</v>
      </c>
      <c r="J23" s="94">
        <v>0.21459999999999999</v>
      </c>
      <c r="K23" s="95">
        <f t="shared" si="1"/>
        <v>3.7072636670780398E-6</v>
      </c>
      <c r="L23" s="95">
        <f>J23/'סכום נכסי הקרן'!$C$42</f>
        <v>2.2509957409116405E-7</v>
      </c>
    </row>
    <row r="24" spans="2:12">
      <c r="B24" s="87" t="s">
        <v>1672</v>
      </c>
      <c r="C24" s="84" t="s">
        <v>1683</v>
      </c>
      <c r="D24" s="84">
        <v>10</v>
      </c>
      <c r="E24" s="84" t="s">
        <v>321</v>
      </c>
      <c r="F24" s="84" t="s">
        <v>322</v>
      </c>
      <c r="G24" s="97" t="s">
        <v>1666</v>
      </c>
      <c r="H24" s="98">
        <v>0</v>
      </c>
      <c r="I24" s="98">
        <v>0</v>
      </c>
      <c r="J24" s="94">
        <v>-6.4269999999999994E-2</v>
      </c>
      <c r="K24" s="95">
        <f t="shared" si="1"/>
        <v>-1.1102788251775658E-6</v>
      </c>
      <c r="L24" s="95">
        <f>J24/'סכום נכסי הקרן'!$C$42</f>
        <v>-6.7414490339418054E-8</v>
      </c>
    </row>
    <row r="25" spans="2:12">
      <c r="B25" s="87" t="s">
        <v>1672</v>
      </c>
      <c r="C25" s="84" t="s">
        <v>1684</v>
      </c>
      <c r="D25" s="84">
        <v>10</v>
      </c>
      <c r="E25" s="84" t="s">
        <v>321</v>
      </c>
      <c r="F25" s="84" t="s">
        <v>322</v>
      </c>
      <c r="G25" s="97" t="s">
        <v>177</v>
      </c>
      <c r="H25" s="98">
        <v>0</v>
      </c>
      <c r="I25" s="98">
        <v>0</v>
      </c>
      <c r="J25" s="94">
        <v>-1599.71</v>
      </c>
      <c r="K25" s="95">
        <f t="shared" si="1"/>
        <v>-2.7635353032904993E-2</v>
      </c>
      <c r="L25" s="95">
        <f>J25/'סכום נכסי הקרן'!$C$42</f>
        <v>-1.6779778176578568E-3</v>
      </c>
    </row>
    <row r="26" spans="2:12">
      <c r="B26" s="87" t="s">
        <v>1672</v>
      </c>
      <c r="C26" s="84" t="s">
        <v>1685</v>
      </c>
      <c r="D26" s="84">
        <v>10</v>
      </c>
      <c r="E26" s="84" t="s">
        <v>321</v>
      </c>
      <c r="F26" s="84" t="s">
        <v>322</v>
      </c>
      <c r="G26" s="97" t="s">
        <v>176</v>
      </c>
      <c r="H26" s="98">
        <v>0</v>
      </c>
      <c r="I26" s="98">
        <v>0</v>
      </c>
      <c r="J26" s="94">
        <v>-235.6207</v>
      </c>
      <c r="K26" s="95">
        <f t="shared" si="1"/>
        <v>-4.0704010266612058E-3</v>
      </c>
      <c r="L26" s="95">
        <f>J26/'סכום נכסי הקרן'!$C$42</f>
        <v>-2.4714873819693358E-4</v>
      </c>
    </row>
    <row r="27" spans="2:12">
      <c r="B27" s="87" t="s">
        <v>1672</v>
      </c>
      <c r="C27" s="84" t="s">
        <v>1686</v>
      </c>
      <c r="D27" s="84">
        <v>10</v>
      </c>
      <c r="E27" s="84" t="s">
        <v>321</v>
      </c>
      <c r="F27" s="84" t="s">
        <v>322</v>
      </c>
      <c r="G27" s="97" t="s">
        <v>171</v>
      </c>
      <c r="H27" s="98">
        <v>0</v>
      </c>
      <c r="I27" s="98">
        <v>0</v>
      </c>
      <c r="J27" s="94">
        <v>-199.19460999999998</v>
      </c>
      <c r="K27" s="95">
        <f t="shared" si="1"/>
        <v>-3.4411320611872319E-3</v>
      </c>
      <c r="L27" s="95">
        <f>J27/'סכום נכסי הקרן'!$C$42</f>
        <v>-2.0894045606829231E-4</v>
      </c>
    </row>
    <row r="28" spans="2:12">
      <c r="B28" s="87" t="s">
        <v>1672</v>
      </c>
      <c r="C28" s="84" t="s">
        <v>1687</v>
      </c>
      <c r="D28" s="84">
        <v>10</v>
      </c>
      <c r="E28" s="84" t="s">
        <v>321</v>
      </c>
      <c r="F28" s="84" t="s">
        <v>322</v>
      </c>
      <c r="G28" s="97" t="s">
        <v>170</v>
      </c>
      <c r="H28" s="98">
        <v>0</v>
      </c>
      <c r="I28" s="98">
        <v>0</v>
      </c>
      <c r="J28" s="94">
        <v>3.52</v>
      </c>
      <c r="K28" s="95">
        <f t="shared" si="1"/>
        <v>6.0808798267076889E-5</v>
      </c>
      <c r="L28" s="95">
        <f>J28/'סכום נכסי הקרן'!$C$42</f>
        <v>3.6922204137972857E-6</v>
      </c>
    </row>
    <row r="29" spans="2:12">
      <c r="B29" s="87" t="s">
        <v>1674</v>
      </c>
      <c r="C29" s="84" t="s">
        <v>1688</v>
      </c>
      <c r="D29" s="84">
        <v>20</v>
      </c>
      <c r="E29" s="84" t="s">
        <v>321</v>
      </c>
      <c r="F29" s="84" t="s">
        <v>322</v>
      </c>
      <c r="G29" s="97" t="s">
        <v>167</v>
      </c>
      <c r="H29" s="98">
        <v>0</v>
      </c>
      <c r="I29" s="98">
        <v>0</v>
      </c>
      <c r="J29" s="94">
        <v>0.20518699100000001</v>
      </c>
      <c r="K29" s="95">
        <f t="shared" si="1"/>
        <v>3.5446518019169099E-6</v>
      </c>
      <c r="L29" s="95">
        <f>J29/'סכום נכסי הקרן'!$C$42</f>
        <v>2.1522602182268183E-7</v>
      </c>
    </row>
    <row r="30" spans="2:12">
      <c r="B30" s="87" t="s">
        <v>1676</v>
      </c>
      <c r="C30" s="84" t="s">
        <v>1689</v>
      </c>
      <c r="D30" s="84">
        <v>11</v>
      </c>
      <c r="E30" s="84" t="s">
        <v>358</v>
      </c>
      <c r="F30" s="84" t="s">
        <v>322</v>
      </c>
      <c r="G30" s="97" t="s">
        <v>167</v>
      </c>
      <c r="H30" s="98">
        <v>0</v>
      </c>
      <c r="I30" s="98">
        <v>0</v>
      </c>
      <c r="J30" s="94">
        <v>0.31504172999999996</v>
      </c>
      <c r="K30" s="95">
        <f t="shared" si="1"/>
        <v>5.442417331045711E-6</v>
      </c>
      <c r="L30" s="95">
        <f>J30/'סכום נכסי הקרן'!$C$42</f>
        <v>3.304555416772763E-7</v>
      </c>
    </row>
    <row r="31" spans="2:12">
      <c r="B31" s="83"/>
      <c r="C31" s="84"/>
      <c r="D31" s="84"/>
      <c r="E31" s="84"/>
      <c r="F31" s="84"/>
      <c r="G31" s="84"/>
      <c r="H31" s="84"/>
      <c r="I31" s="84"/>
      <c r="J31" s="84"/>
      <c r="K31" s="95"/>
      <c r="L31" s="84"/>
    </row>
    <row r="32" spans="2:12" s="100" customFormat="1">
      <c r="B32" s="126" t="s">
        <v>233</v>
      </c>
      <c r="C32" s="123"/>
      <c r="D32" s="123"/>
      <c r="E32" s="123"/>
      <c r="F32" s="123"/>
      <c r="G32" s="123"/>
      <c r="H32" s="123"/>
      <c r="I32" s="123"/>
      <c r="J32" s="124">
        <f>J33</f>
        <v>1109.4961000000001</v>
      </c>
      <c r="K32" s="125">
        <f t="shared" ref="K32:K35" si="2">J32/$J$10</f>
        <v>1.9166796739491072E-2</v>
      </c>
      <c r="L32" s="125">
        <f>J32/'סכום נכסי הקרן'!$C$42</f>
        <v>1.1637795879114985E-3</v>
      </c>
    </row>
    <row r="33" spans="2:12" s="100" customFormat="1">
      <c r="B33" s="127" t="s">
        <v>43</v>
      </c>
      <c r="C33" s="123"/>
      <c r="D33" s="123"/>
      <c r="E33" s="123"/>
      <c r="F33" s="123"/>
      <c r="G33" s="123"/>
      <c r="H33" s="123"/>
      <c r="I33" s="123"/>
      <c r="J33" s="124">
        <f>J34+J35</f>
        <v>1109.4961000000001</v>
      </c>
      <c r="K33" s="125">
        <f t="shared" si="2"/>
        <v>1.9166796739491072E-2</v>
      </c>
      <c r="L33" s="125">
        <f>J33/'סכום נכסי הקרן'!$C$42</f>
        <v>1.1637795879114985E-3</v>
      </c>
    </row>
    <row r="34" spans="2:12">
      <c r="B34" s="87" t="s">
        <v>1690</v>
      </c>
      <c r="C34" s="84" t="s">
        <v>1691</v>
      </c>
      <c r="D34" s="84"/>
      <c r="E34" s="84" t="s">
        <v>259</v>
      </c>
      <c r="F34" s="84" t="s">
        <v>1692</v>
      </c>
      <c r="G34" s="97"/>
      <c r="H34" s="98">
        <v>0</v>
      </c>
      <c r="I34" s="98">
        <v>0</v>
      </c>
      <c r="J34" s="94">
        <v>637.33609999999999</v>
      </c>
      <c r="K34" s="95">
        <f t="shared" si="2"/>
        <v>1.1010125662848166E-2</v>
      </c>
      <c r="L34" s="95">
        <f>J34/'סכום נכסי הקרן'!$C$42</f>
        <v>6.6851856786078075E-4</v>
      </c>
    </row>
    <row r="35" spans="2:12">
      <c r="B35" s="87" t="s">
        <v>1693</v>
      </c>
      <c r="C35" s="84" t="s">
        <v>1694</v>
      </c>
      <c r="D35" s="84"/>
      <c r="E35" s="84" t="s">
        <v>259</v>
      </c>
      <c r="F35" s="84" t="s">
        <v>1692</v>
      </c>
      <c r="G35" s="97"/>
      <c r="H35" s="98">
        <v>0</v>
      </c>
      <c r="I35" s="98">
        <v>0</v>
      </c>
      <c r="J35" s="94">
        <v>472.16</v>
      </c>
      <c r="K35" s="95">
        <f t="shared" si="2"/>
        <v>8.1566710766429046E-3</v>
      </c>
      <c r="L35" s="95">
        <f>J35/'סכום נכסי הקרן'!$C$42</f>
        <v>4.952610200507178E-4</v>
      </c>
    </row>
    <row r="36" spans="2:12">
      <c r="B36" s="83"/>
      <c r="C36" s="84"/>
      <c r="D36" s="84"/>
      <c r="E36" s="84"/>
      <c r="F36" s="84"/>
      <c r="G36" s="84"/>
      <c r="H36" s="84"/>
      <c r="I36" s="84"/>
      <c r="J36" s="84"/>
      <c r="K36" s="95"/>
      <c r="L36" s="84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99" t="s">
        <v>253</v>
      </c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17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</row>
    <row r="122" spans="2:12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</row>
    <row r="123" spans="2:12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</row>
    <row r="124" spans="2:12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</row>
    <row r="125" spans="2:12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</row>
    <row r="126" spans="2:12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</row>
    <row r="127" spans="2:12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</row>
    <row r="128" spans="2:12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</row>
    <row r="129" spans="2:12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</row>
    <row r="130" spans="2:12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</row>
    <row r="131" spans="2:12"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</row>
    <row r="132" spans="2:12"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</row>
    <row r="133" spans="2:12"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</row>
    <row r="134" spans="2:12"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</row>
    <row r="135" spans="2:12"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</row>
    <row r="136" spans="2:12">
      <c r="D136" s="1"/>
    </row>
    <row r="137" spans="2:12">
      <c r="D137" s="1"/>
    </row>
    <row r="138" spans="2:12">
      <c r="D138" s="1"/>
    </row>
    <row r="139" spans="2:12">
      <c r="D139" s="1"/>
    </row>
    <row r="140" spans="2:12">
      <c r="D140" s="1"/>
    </row>
    <row r="141" spans="2:12">
      <c r="D141" s="1"/>
    </row>
    <row r="142" spans="2:12">
      <c r="D142" s="1"/>
    </row>
    <row r="143" spans="2:12">
      <c r="D143" s="1"/>
    </row>
    <row r="144" spans="2:12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5" type="noConversion"/>
  <dataValidations disablePrompts="1"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X31" sqref="X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183</v>
      </c>
      <c r="C1" s="78" t="s" vm="1">
        <v>254</v>
      </c>
    </row>
    <row r="2" spans="2:18">
      <c r="B2" s="57" t="s">
        <v>182</v>
      </c>
      <c r="C2" s="78" t="s">
        <v>255</v>
      </c>
    </row>
    <row r="3" spans="2:18">
      <c r="B3" s="57" t="s">
        <v>184</v>
      </c>
      <c r="C3" s="78" t="s">
        <v>256</v>
      </c>
    </row>
    <row r="4" spans="2:18">
      <c r="B4" s="57" t="s">
        <v>185</v>
      </c>
      <c r="C4" s="78">
        <v>12145</v>
      </c>
    </row>
    <row r="6" spans="2:18" ht="26.25" customHeight="1">
      <c r="B6" s="170" t="s">
        <v>224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78.75">
      <c r="B7" s="23" t="s">
        <v>120</v>
      </c>
      <c r="C7" s="31" t="s">
        <v>45</v>
      </c>
      <c r="D7" s="31" t="s">
        <v>65</v>
      </c>
      <c r="E7" s="31" t="s">
        <v>15</v>
      </c>
      <c r="F7" s="31" t="s">
        <v>66</v>
      </c>
      <c r="G7" s="31" t="s">
        <v>106</v>
      </c>
      <c r="H7" s="31" t="s">
        <v>18</v>
      </c>
      <c r="I7" s="31" t="s">
        <v>105</v>
      </c>
      <c r="J7" s="31" t="s">
        <v>17</v>
      </c>
      <c r="K7" s="31" t="s">
        <v>221</v>
      </c>
      <c r="L7" s="31" t="s">
        <v>238</v>
      </c>
      <c r="M7" s="31" t="s">
        <v>222</v>
      </c>
      <c r="N7" s="31" t="s">
        <v>59</v>
      </c>
      <c r="O7" s="31" t="s">
        <v>186</v>
      </c>
      <c r="P7" s="32" t="s">
        <v>188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245</v>
      </c>
      <c r="M8" s="33" t="s">
        <v>241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253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116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244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183</v>
      </c>
      <c r="C1" s="78" t="s" vm="1">
        <v>254</v>
      </c>
    </row>
    <row r="2" spans="2:18">
      <c r="B2" s="57" t="s">
        <v>182</v>
      </c>
      <c r="C2" s="78" t="s">
        <v>255</v>
      </c>
    </row>
    <row r="3" spans="2:18">
      <c r="B3" s="57" t="s">
        <v>184</v>
      </c>
      <c r="C3" s="78" t="s">
        <v>256</v>
      </c>
    </row>
    <row r="4" spans="2:18">
      <c r="B4" s="57" t="s">
        <v>185</v>
      </c>
      <c r="C4" s="78">
        <v>12145</v>
      </c>
    </row>
    <row r="6" spans="2:18" ht="26.25" customHeight="1">
      <c r="B6" s="170" t="s">
        <v>226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78.75">
      <c r="B7" s="23" t="s">
        <v>120</v>
      </c>
      <c r="C7" s="31" t="s">
        <v>45</v>
      </c>
      <c r="D7" s="31" t="s">
        <v>65</v>
      </c>
      <c r="E7" s="31" t="s">
        <v>15</v>
      </c>
      <c r="F7" s="31" t="s">
        <v>66</v>
      </c>
      <c r="G7" s="31" t="s">
        <v>106</v>
      </c>
      <c r="H7" s="31" t="s">
        <v>18</v>
      </c>
      <c r="I7" s="31" t="s">
        <v>105</v>
      </c>
      <c r="J7" s="31" t="s">
        <v>17</v>
      </c>
      <c r="K7" s="31" t="s">
        <v>221</v>
      </c>
      <c r="L7" s="31" t="s">
        <v>238</v>
      </c>
      <c r="M7" s="31" t="s">
        <v>222</v>
      </c>
      <c r="N7" s="31" t="s">
        <v>59</v>
      </c>
      <c r="O7" s="31" t="s">
        <v>186</v>
      </c>
      <c r="P7" s="32" t="s">
        <v>188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245</v>
      </c>
      <c r="M8" s="33" t="s">
        <v>241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253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116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244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R45" sqref="R45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183</v>
      </c>
      <c r="C1" s="78" t="s" vm="1">
        <v>254</v>
      </c>
    </row>
    <row r="2" spans="2:53">
      <c r="B2" s="57" t="s">
        <v>182</v>
      </c>
      <c r="C2" s="78" t="s">
        <v>255</v>
      </c>
    </row>
    <row r="3" spans="2:53">
      <c r="B3" s="57" t="s">
        <v>184</v>
      </c>
      <c r="C3" s="78" t="s">
        <v>256</v>
      </c>
    </row>
    <row r="4" spans="2:53">
      <c r="B4" s="57" t="s">
        <v>185</v>
      </c>
      <c r="C4" s="78">
        <v>12145</v>
      </c>
    </row>
    <row r="6" spans="2:53" ht="21.75" customHeight="1">
      <c r="B6" s="161" t="s">
        <v>213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3"/>
    </row>
    <row r="7" spans="2:53" ht="27.75" customHeight="1">
      <c r="B7" s="164" t="s">
        <v>90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6"/>
      <c r="AU7" s="3"/>
      <c r="AV7" s="3"/>
    </row>
    <row r="8" spans="2:53" s="3" customFormat="1" ht="66" customHeight="1">
      <c r="B8" s="23" t="s">
        <v>119</v>
      </c>
      <c r="C8" s="31" t="s">
        <v>45</v>
      </c>
      <c r="D8" s="31" t="s">
        <v>123</v>
      </c>
      <c r="E8" s="31" t="s">
        <v>15</v>
      </c>
      <c r="F8" s="31" t="s">
        <v>66</v>
      </c>
      <c r="G8" s="31" t="s">
        <v>106</v>
      </c>
      <c r="H8" s="31" t="s">
        <v>18</v>
      </c>
      <c r="I8" s="31" t="s">
        <v>105</v>
      </c>
      <c r="J8" s="31" t="s">
        <v>17</v>
      </c>
      <c r="K8" s="31" t="s">
        <v>19</v>
      </c>
      <c r="L8" s="31" t="s">
        <v>238</v>
      </c>
      <c r="M8" s="31" t="s">
        <v>237</v>
      </c>
      <c r="N8" s="31" t="s">
        <v>252</v>
      </c>
      <c r="O8" s="31" t="s">
        <v>62</v>
      </c>
      <c r="P8" s="31" t="s">
        <v>240</v>
      </c>
      <c r="Q8" s="31" t="s">
        <v>186</v>
      </c>
      <c r="R8" s="72" t="s">
        <v>188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245</v>
      </c>
      <c r="M9" s="33"/>
      <c r="N9" s="17" t="s">
        <v>241</v>
      </c>
      <c r="O9" s="33" t="s">
        <v>246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117</v>
      </c>
      <c r="R10" s="21" t="s">
        <v>118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9" t="s">
        <v>27</v>
      </c>
      <c r="C11" s="80"/>
      <c r="D11" s="80"/>
      <c r="E11" s="80"/>
      <c r="F11" s="80"/>
      <c r="G11" s="80"/>
      <c r="H11" s="88">
        <v>5.8440809747685565</v>
      </c>
      <c r="I11" s="80"/>
      <c r="J11" s="80"/>
      <c r="K11" s="89">
        <v>5.329490519296343E-3</v>
      </c>
      <c r="L11" s="88"/>
      <c r="M11" s="90"/>
      <c r="N11" s="80"/>
      <c r="O11" s="88">
        <v>58826.479995126007</v>
      </c>
      <c r="P11" s="80"/>
      <c r="Q11" s="89">
        <f>O11/$O$11</f>
        <v>1</v>
      </c>
      <c r="R11" s="89">
        <f>O11/'סכום נכסי הקרן'!$C$42</f>
        <v>6.1704639292568718E-2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1" t="s">
        <v>234</v>
      </c>
      <c r="C12" s="82"/>
      <c r="D12" s="82"/>
      <c r="E12" s="82"/>
      <c r="F12" s="82"/>
      <c r="G12" s="82"/>
      <c r="H12" s="91">
        <v>5.8440809747685565</v>
      </c>
      <c r="I12" s="82"/>
      <c r="J12" s="82"/>
      <c r="K12" s="92">
        <v>5.329490519296343E-3</v>
      </c>
      <c r="L12" s="91"/>
      <c r="M12" s="93"/>
      <c r="N12" s="82"/>
      <c r="O12" s="91">
        <v>58826.479995126007</v>
      </c>
      <c r="P12" s="82"/>
      <c r="Q12" s="92">
        <f t="shared" ref="Q12:Q26" si="0">O12/$O$11</f>
        <v>1</v>
      </c>
      <c r="R12" s="92">
        <f>O12/'סכום נכסי הקרן'!$C$42</f>
        <v>6.1704639292568718E-2</v>
      </c>
      <c r="AW12" s="4"/>
    </row>
    <row r="13" spans="2:53" s="100" customFormat="1">
      <c r="B13" s="127" t="s">
        <v>25</v>
      </c>
      <c r="C13" s="123"/>
      <c r="D13" s="123"/>
      <c r="E13" s="123"/>
      <c r="F13" s="123"/>
      <c r="G13" s="123"/>
      <c r="H13" s="124">
        <v>5.7861130952200099</v>
      </c>
      <c r="I13" s="123"/>
      <c r="J13" s="123"/>
      <c r="K13" s="125">
        <v>-5.1186871813861355E-3</v>
      </c>
      <c r="L13" s="124"/>
      <c r="M13" s="128"/>
      <c r="N13" s="123"/>
      <c r="O13" s="124">
        <v>23396.066351310001</v>
      </c>
      <c r="P13" s="123"/>
      <c r="Q13" s="125">
        <f t="shared" si="0"/>
        <v>0.39771317871217948</v>
      </c>
      <c r="R13" s="125">
        <f>O13/'סכום נכסי הקרן'!$C$42</f>
        <v>2.4540748234335955E-2</v>
      </c>
    </row>
    <row r="14" spans="2:53">
      <c r="B14" s="85" t="s">
        <v>24</v>
      </c>
      <c r="C14" s="82"/>
      <c r="D14" s="82"/>
      <c r="E14" s="82"/>
      <c r="F14" s="82"/>
      <c r="G14" s="82"/>
      <c r="H14" s="91">
        <v>5.7861130952200099</v>
      </c>
      <c r="I14" s="82"/>
      <c r="J14" s="82"/>
      <c r="K14" s="92">
        <v>-5.1186871813861355E-3</v>
      </c>
      <c r="L14" s="91"/>
      <c r="M14" s="93"/>
      <c r="N14" s="82"/>
      <c r="O14" s="91">
        <v>23396.066351310001</v>
      </c>
      <c r="P14" s="82"/>
      <c r="Q14" s="92">
        <f t="shared" si="0"/>
        <v>0.39771317871217948</v>
      </c>
      <c r="R14" s="92">
        <f>O14/'סכום נכסי הקרן'!$C$42</f>
        <v>2.4540748234335955E-2</v>
      </c>
    </row>
    <row r="15" spans="2:53">
      <c r="B15" s="86" t="s">
        <v>257</v>
      </c>
      <c r="C15" s="84" t="s">
        <v>258</v>
      </c>
      <c r="D15" s="97" t="s">
        <v>124</v>
      </c>
      <c r="E15" s="84" t="s">
        <v>259</v>
      </c>
      <c r="F15" s="84"/>
      <c r="G15" s="84"/>
      <c r="H15" s="94">
        <v>2.2300000000003477</v>
      </c>
      <c r="I15" s="97" t="s">
        <v>168</v>
      </c>
      <c r="J15" s="98">
        <v>0.04</v>
      </c>
      <c r="K15" s="95">
        <v>-1.1700000000001978E-2</v>
      </c>
      <c r="L15" s="94">
        <v>1955222.168969</v>
      </c>
      <c r="M15" s="96">
        <v>150.09</v>
      </c>
      <c r="N15" s="84"/>
      <c r="O15" s="94">
        <v>2934.5929243259998</v>
      </c>
      <c r="P15" s="95">
        <v>1.2575549522636858E-4</v>
      </c>
      <c r="Q15" s="95">
        <f t="shared" si="0"/>
        <v>4.9885577457110163E-2</v>
      </c>
      <c r="R15" s="95">
        <f>O15/'סכום נכסי הקרן'!$C$42</f>
        <v>3.0781715628924802E-3</v>
      </c>
    </row>
    <row r="16" spans="2:53" ht="20.25">
      <c r="B16" s="86" t="s">
        <v>260</v>
      </c>
      <c r="C16" s="84" t="s">
        <v>261</v>
      </c>
      <c r="D16" s="97" t="s">
        <v>124</v>
      </c>
      <c r="E16" s="84" t="s">
        <v>259</v>
      </c>
      <c r="F16" s="84"/>
      <c r="G16" s="84"/>
      <c r="H16" s="94">
        <v>4.8599999999992365</v>
      </c>
      <c r="I16" s="97" t="s">
        <v>168</v>
      </c>
      <c r="J16" s="98">
        <v>0.04</v>
      </c>
      <c r="K16" s="95">
        <v>-4.6999999999966548E-3</v>
      </c>
      <c r="L16" s="94">
        <v>800887.46510399994</v>
      </c>
      <c r="M16" s="96">
        <v>156.80000000000001</v>
      </c>
      <c r="N16" s="84"/>
      <c r="O16" s="94">
        <v>1255.791583686</v>
      </c>
      <c r="P16" s="95">
        <v>6.8935683619079317E-5</v>
      </c>
      <c r="Q16" s="95">
        <f t="shared" si="0"/>
        <v>2.1347386139542041E-2</v>
      </c>
      <c r="R16" s="95">
        <f>O16/'סכום נכסי הקרן'!$C$42</f>
        <v>1.3172327615796227E-3</v>
      </c>
      <c r="AU16" s="4"/>
    </row>
    <row r="17" spans="2:48" ht="20.25">
      <c r="B17" s="86" t="s">
        <v>262</v>
      </c>
      <c r="C17" s="84" t="s">
        <v>263</v>
      </c>
      <c r="D17" s="97" t="s">
        <v>124</v>
      </c>
      <c r="E17" s="84" t="s">
        <v>259</v>
      </c>
      <c r="F17" s="84"/>
      <c r="G17" s="84"/>
      <c r="H17" s="94">
        <v>7.9200000000002211</v>
      </c>
      <c r="I17" s="97" t="s">
        <v>168</v>
      </c>
      <c r="J17" s="98">
        <v>7.4999999999999997E-3</v>
      </c>
      <c r="K17" s="95">
        <v>-3.9999999999890058E-4</v>
      </c>
      <c r="L17" s="94">
        <v>3359903.3080449998</v>
      </c>
      <c r="M17" s="96">
        <v>108.29</v>
      </c>
      <c r="N17" s="84"/>
      <c r="O17" s="94">
        <v>3638.439351685</v>
      </c>
      <c r="P17" s="95">
        <v>2.4105437076852297E-4</v>
      </c>
      <c r="Q17" s="95">
        <f t="shared" si="0"/>
        <v>6.185036656938267E-2</v>
      </c>
      <c r="R17" s="95">
        <f>O17/'סכום נכסי הקרן'!$C$42</f>
        <v>3.816454559276909E-3</v>
      </c>
      <c r="AV17" s="4"/>
    </row>
    <row r="18" spans="2:48">
      <c r="B18" s="86" t="s">
        <v>264</v>
      </c>
      <c r="C18" s="84" t="s">
        <v>265</v>
      </c>
      <c r="D18" s="97" t="s">
        <v>124</v>
      </c>
      <c r="E18" s="84" t="s">
        <v>259</v>
      </c>
      <c r="F18" s="84"/>
      <c r="G18" s="84"/>
      <c r="H18" s="94">
        <v>13.360000000002168</v>
      </c>
      <c r="I18" s="97" t="s">
        <v>168</v>
      </c>
      <c r="J18" s="98">
        <v>0.04</v>
      </c>
      <c r="K18" s="95">
        <v>8.7000000000012605E-3</v>
      </c>
      <c r="L18" s="94">
        <v>1611416.3471230001</v>
      </c>
      <c r="M18" s="96">
        <v>182.1</v>
      </c>
      <c r="N18" s="84"/>
      <c r="O18" s="94">
        <v>2934.3890903490001</v>
      </c>
      <c r="P18" s="95">
        <v>9.9337676253265477E-5</v>
      </c>
      <c r="Q18" s="95">
        <f t="shared" si="0"/>
        <v>4.9882112453305469E-2</v>
      </c>
      <c r="R18" s="95">
        <f>O18/'סכום נכסי הקרן'!$C$42</f>
        <v>3.0779577560825643E-3</v>
      </c>
      <c r="AU18" s="3"/>
    </row>
    <row r="19" spans="2:48">
      <c r="B19" s="86" t="s">
        <v>266</v>
      </c>
      <c r="C19" s="84" t="s">
        <v>267</v>
      </c>
      <c r="D19" s="97" t="s">
        <v>124</v>
      </c>
      <c r="E19" s="84" t="s">
        <v>259</v>
      </c>
      <c r="F19" s="84"/>
      <c r="G19" s="84"/>
      <c r="H19" s="94">
        <v>17.590000000003137</v>
      </c>
      <c r="I19" s="97" t="s">
        <v>168</v>
      </c>
      <c r="J19" s="98">
        <v>2.75E-2</v>
      </c>
      <c r="K19" s="95">
        <v>1.1999999999995386E-2</v>
      </c>
      <c r="L19" s="94">
        <v>306892.93383300002</v>
      </c>
      <c r="M19" s="96">
        <v>141.22999999999999</v>
      </c>
      <c r="N19" s="84"/>
      <c r="O19" s="94">
        <v>433.424914796</v>
      </c>
      <c r="P19" s="95">
        <v>1.7363042178736862E-5</v>
      </c>
      <c r="Q19" s="95">
        <f t="shared" si="0"/>
        <v>7.3678539805868189E-3</v>
      </c>
      <c r="R19" s="95">
        <f>O19/'סכום נכסי הקרן'!$C$42</f>
        <v>4.5463077223242626E-4</v>
      </c>
      <c r="AV19" s="3"/>
    </row>
    <row r="20" spans="2:48">
      <c r="B20" s="86" t="s">
        <v>268</v>
      </c>
      <c r="C20" s="84" t="s">
        <v>269</v>
      </c>
      <c r="D20" s="97" t="s">
        <v>124</v>
      </c>
      <c r="E20" s="84" t="s">
        <v>259</v>
      </c>
      <c r="F20" s="84"/>
      <c r="G20" s="84"/>
      <c r="H20" s="94">
        <v>4.3400000000001038</v>
      </c>
      <c r="I20" s="97" t="s">
        <v>168</v>
      </c>
      <c r="J20" s="98">
        <v>1.7500000000000002E-2</v>
      </c>
      <c r="K20" s="95">
        <v>-6.3000000000007859E-3</v>
      </c>
      <c r="L20" s="94">
        <v>1340578.2256149999</v>
      </c>
      <c r="M20" s="96">
        <v>113.75</v>
      </c>
      <c r="N20" s="84"/>
      <c r="O20" s="94">
        <v>1524.9077485760001</v>
      </c>
      <c r="P20" s="95">
        <v>9.3608738001254091E-5</v>
      </c>
      <c r="Q20" s="95">
        <f t="shared" si="0"/>
        <v>2.5922131473825129E-2</v>
      </c>
      <c r="R20" s="95">
        <f>O20/'סכום נכסי הקרן'!$C$42</f>
        <v>1.5995157722869223E-3</v>
      </c>
    </row>
    <row r="21" spans="2:48">
      <c r="B21" s="86" t="s">
        <v>270</v>
      </c>
      <c r="C21" s="84" t="s">
        <v>271</v>
      </c>
      <c r="D21" s="97" t="s">
        <v>124</v>
      </c>
      <c r="E21" s="84" t="s">
        <v>259</v>
      </c>
      <c r="F21" s="84"/>
      <c r="G21" s="84"/>
      <c r="H21" s="94">
        <v>0.58000000000007546</v>
      </c>
      <c r="I21" s="97" t="s">
        <v>168</v>
      </c>
      <c r="J21" s="98">
        <v>0.03</v>
      </c>
      <c r="K21" s="95">
        <v>-2.0600000000005281E-2</v>
      </c>
      <c r="L21" s="94">
        <v>692196.88073699991</v>
      </c>
      <c r="M21" s="96">
        <v>114.9</v>
      </c>
      <c r="N21" s="84"/>
      <c r="O21" s="94">
        <v>795.33417029299994</v>
      </c>
      <c r="P21" s="95">
        <v>4.5152327872412323E-5</v>
      </c>
      <c r="Q21" s="95">
        <f t="shared" si="0"/>
        <v>1.3520002732764163E-2</v>
      </c>
      <c r="R21" s="95">
        <f>O21/'סכום נכסי הקרן'!$C$42</f>
        <v>8.3424689185975604E-4</v>
      </c>
    </row>
    <row r="22" spans="2:48">
      <c r="B22" s="86" t="s">
        <v>272</v>
      </c>
      <c r="C22" s="84" t="s">
        <v>273</v>
      </c>
      <c r="D22" s="97" t="s">
        <v>124</v>
      </c>
      <c r="E22" s="84" t="s">
        <v>259</v>
      </c>
      <c r="F22" s="84"/>
      <c r="G22" s="84"/>
      <c r="H22" s="94">
        <v>1.5799999999999266</v>
      </c>
      <c r="I22" s="97" t="s">
        <v>168</v>
      </c>
      <c r="J22" s="98">
        <v>1E-3</v>
      </c>
      <c r="K22" s="95">
        <v>-1.3499999999998426E-2</v>
      </c>
      <c r="L22" s="94">
        <v>3689838.4435350001</v>
      </c>
      <c r="M22" s="96">
        <v>103.3</v>
      </c>
      <c r="N22" s="84"/>
      <c r="O22" s="94">
        <v>3811.6030957160001</v>
      </c>
      <c r="P22" s="95">
        <v>2.4346628583540208E-4</v>
      </c>
      <c r="Q22" s="95">
        <f t="shared" si="0"/>
        <v>6.4794002565372016E-2</v>
      </c>
      <c r="R22" s="95">
        <f>O22/'סכום נכסי הקרן'!$C$42</f>
        <v>3.998090556618053E-3</v>
      </c>
    </row>
    <row r="23" spans="2:48">
      <c r="B23" s="86" t="s">
        <v>274</v>
      </c>
      <c r="C23" s="84" t="s">
        <v>275</v>
      </c>
      <c r="D23" s="97" t="s">
        <v>124</v>
      </c>
      <c r="E23" s="84" t="s">
        <v>259</v>
      </c>
      <c r="F23" s="84"/>
      <c r="G23" s="84"/>
      <c r="H23" s="94">
        <v>6.4400000000016702</v>
      </c>
      <c r="I23" s="97" t="s">
        <v>168</v>
      </c>
      <c r="J23" s="98">
        <v>7.4999999999999997E-3</v>
      </c>
      <c r="K23" s="95">
        <v>-2.6999999999976704E-3</v>
      </c>
      <c r="L23" s="94">
        <v>957377.72040099988</v>
      </c>
      <c r="M23" s="96">
        <v>107.6</v>
      </c>
      <c r="N23" s="84"/>
      <c r="O23" s="94">
        <v>1030.1384879119998</v>
      </c>
      <c r="P23" s="95">
        <v>6.9162597620268403E-5</v>
      </c>
      <c r="Q23" s="95">
        <f t="shared" si="0"/>
        <v>1.7511475920322799E-2</v>
      </c>
      <c r="R23" s="95">
        <f>O23/'סכום נכסי הקרן'!$C$42</f>
        <v>1.0805393051440211E-3</v>
      </c>
    </row>
    <row r="24" spans="2:48">
      <c r="B24" s="86" t="s">
        <v>276</v>
      </c>
      <c r="C24" s="84" t="s">
        <v>277</v>
      </c>
      <c r="D24" s="97" t="s">
        <v>124</v>
      </c>
      <c r="E24" s="84" t="s">
        <v>259</v>
      </c>
      <c r="F24" s="84"/>
      <c r="G24" s="84"/>
      <c r="H24" s="94">
        <v>9.9399999999934145</v>
      </c>
      <c r="I24" s="97" t="s">
        <v>168</v>
      </c>
      <c r="J24" s="98">
        <v>5.0000000000000001E-3</v>
      </c>
      <c r="K24" s="95">
        <v>2.5999999999910201E-3</v>
      </c>
      <c r="L24" s="94">
        <v>651593.14681800001</v>
      </c>
      <c r="M24" s="96">
        <v>102.54</v>
      </c>
      <c r="N24" s="84"/>
      <c r="O24" s="94">
        <v>668.14356055999997</v>
      </c>
      <c r="P24" s="95">
        <v>3.126385545631027E-4</v>
      </c>
      <c r="Q24" s="95">
        <f t="shared" si="0"/>
        <v>1.1357870819660774E-2</v>
      </c>
      <c r="R24" s="95">
        <f>O24/'סכום נכסי הקרן'!$C$42</f>
        <v>7.0083332205875997E-4</v>
      </c>
    </row>
    <row r="25" spans="2:48">
      <c r="B25" s="86" t="s">
        <v>278</v>
      </c>
      <c r="C25" s="84" t="s">
        <v>279</v>
      </c>
      <c r="D25" s="97" t="s">
        <v>124</v>
      </c>
      <c r="E25" s="84" t="s">
        <v>259</v>
      </c>
      <c r="F25" s="84"/>
      <c r="G25" s="84"/>
      <c r="H25" s="94">
        <v>22.740000000002961</v>
      </c>
      <c r="I25" s="97" t="s">
        <v>168</v>
      </c>
      <c r="J25" s="98">
        <v>0.01</v>
      </c>
      <c r="K25" s="95">
        <v>1.4799999999994852E-2</v>
      </c>
      <c r="L25" s="94">
        <v>340221.550361</v>
      </c>
      <c r="M25" s="96">
        <v>91.35</v>
      </c>
      <c r="N25" s="84"/>
      <c r="O25" s="94">
        <v>310.79238569199998</v>
      </c>
      <c r="P25" s="95">
        <v>2.8575237552186191E-5</v>
      </c>
      <c r="Q25" s="95">
        <f t="shared" si="0"/>
        <v>5.2832055516112862E-3</v>
      </c>
      <c r="R25" s="95">
        <f>O25/'סכום נכסי הקרן'!$C$42</f>
        <v>3.25998292870671E-4</v>
      </c>
    </row>
    <row r="26" spans="2:48">
      <c r="B26" s="86" t="s">
        <v>280</v>
      </c>
      <c r="C26" s="84" t="s">
        <v>281</v>
      </c>
      <c r="D26" s="97" t="s">
        <v>124</v>
      </c>
      <c r="E26" s="84" t="s">
        <v>259</v>
      </c>
      <c r="F26" s="84"/>
      <c r="G26" s="84"/>
      <c r="H26" s="94">
        <v>3.3600000000002859</v>
      </c>
      <c r="I26" s="97" t="s">
        <v>168</v>
      </c>
      <c r="J26" s="98">
        <v>2.75E-2</v>
      </c>
      <c r="K26" s="95">
        <v>-8.6000000000016272E-3</v>
      </c>
      <c r="L26" s="94">
        <v>3425480.2885019998</v>
      </c>
      <c r="M26" s="96">
        <v>118.48</v>
      </c>
      <c r="N26" s="84"/>
      <c r="O26" s="94">
        <v>4058.5090377189999</v>
      </c>
      <c r="P26" s="95">
        <v>2.0658770324185645E-4</v>
      </c>
      <c r="Q26" s="95">
        <f t="shared" si="0"/>
        <v>6.8991193048696137E-2</v>
      </c>
      <c r="R26" s="95">
        <f>O26/'סכום נכסי הקרן'!$C$42</f>
        <v>4.2570766814337699E-3</v>
      </c>
    </row>
    <row r="27" spans="2:48">
      <c r="B27" s="87"/>
      <c r="C27" s="84"/>
      <c r="D27" s="84"/>
      <c r="E27" s="84"/>
      <c r="F27" s="84"/>
      <c r="G27" s="84"/>
      <c r="H27" s="84"/>
      <c r="I27" s="84"/>
      <c r="J27" s="84"/>
      <c r="K27" s="95"/>
      <c r="L27" s="94"/>
      <c r="M27" s="96"/>
      <c r="N27" s="84"/>
      <c r="O27" s="84"/>
      <c r="P27" s="84"/>
      <c r="Q27" s="95"/>
      <c r="R27" s="84"/>
    </row>
    <row r="28" spans="2:48" s="100" customFormat="1">
      <c r="B28" s="127" t="s">
        <v>46</v>
      </c>
      <c r="C28" s="123"/>
      <c r="D28" s="123"/>
      <c r="E28" s="123"/>
      <c r="F28" s="123"/>
      <c r="G28" s="123"/>
      <c r="H28" s="124">
        <v>5.88235939764549</v>
      </c>
      <c r="I28" s="123"/>
      <c r="J28" s="123"/>
      <c r="K28" s="125">
        <v>1.2228824554537285E-2</v>
      </c>
      <c r="L28" s="124"/>
      <c r="M28" s="128"/>
      <c r="N28" s="123"/>
      <c r="O28" s="124">
        <v>35430.413643815999</v>
      </c>
      <c r="P28" s="123"/>
      <c r="Q28" s="125">
        <f t="shared" ref="Q28:Q46" si="1">O28/$O$11</f>
        <v>0.60228682128782041</v>
      </c>
      <c r="R28" s="125">
        <f>O28/'סכום נכסי הקרן'!$C$42</f>
        <v>3.7163891058232756E-2</v>
      </c>
    </row>
    <row r="29" spans="2:48">
      <c r="B29" s="85" t="s">
        <v>23</v>
      </c>
      <c r="C29" s="82"/>
      <c r="D29" s="82"/>
      <c r="E29" s="82"/>
      <c r="F29" s="82"/>
      <c r="G29" s="82"/>
      <c r="H29" s="91">
        <v>5.88235939764549</v>
      </c>
      <c r="I29" s="82"/>
      <c r="J29" s="82"/>
      <c r="K29" s="92">
        <v>1.2228824554537285E-2</v>
      </c>
      <c r="L29" s="91"/>
      <c r="M29" s="93"/>
      <c r="N29" s="82"/>
      <c r="O29" s="91">
        <v>35430.413643815999</v>
      </c>
      <c r="P29" s="82"/>
      <c r="Q29" s="92">
        <f t="shared" si="1"/>
        <v>0.60228682128782041</v>
      </c>
      <c r="R29" s="92">
        <f>O29/'סכום נכסי הקרן'!$C$42</f>
        <v>3.7163891058232756E-2</v>
      </c>
    </row>
    <row r="30" spans="2:48">
      <c r="B30" s="86" t="s">
        <v>282</v>
      </c>
      <c r="C30" s="84" t="s">
        <v>283</v>
      </c>
      <c r="D30" s="97" t="s">
        <v>124</v>
      </c>
      <c r="E30" s="84" t="s">
        <v>259</v>
      </c>
      <c r="F30" s="84"/>
      <c r="G30" s="84"/>
      <c r="H30" s="94">
        <v>6.3499999999988779</v>
      </c>
      <c r="I30" s="97" t="s">
        <v>168</v>
      </c>
      <c r="J30" s="98">
        <v>6.25E-2</v>
      </c>
      <c r="K30" s="95">
        <v>1.5199999999998414E-2</v>
      </c>
      <c r="L30" s="94">
        <v>1111717.951567</v>
      </c>
      <c r="M30" s="96">
        <v>136.28</v>
      </c>
      <c r="N30" s="84"/>
      <c r="O30" s="94">
        <v>1515.049221362</v>
      </c>
      <c r="P30" s="95">
        <v>6.5540168058277485E-5</v>
      </c>
      <c r="Q30" s="95">
        <f t="shared" si="1"/>
        <v>2.5754544917314916E-2</v>
      </c>
      <c r="R30" s="95">
        <f>O30/'סכום נכסי הקרן'!$C$42</f>
        <v>1.589174904267176E-3</v>
      </c>
    </row>
    <row r="31" spans="2:48">
      <c r="B31" s="86" t="s">
        <v>284</v>
      </c>
      <c r="C31" s="84" t="s">
        <v>285</v>
      </c>
      <c r="D31" s="97" t="s">
        <v>124</v>
      </c>
      <c r="E31" s="84" t="s">
        <v>259</v>
      </c>
      <c r="F31" s="84"/>
      <c r="G31" s="84"/>
      <c r="H31" s="94">
        <v>4.680000000000538</v>
      </c>
      <c r="I31" s="97" t="s">
        <v>168</v>
      </c>
      <c r="J31" s="98">
        <v>3.7499999999999999E-2</v>
      </c>
      <c r="K31" s="95">
        <v>1.1100000000001419E-2</v>
      </c>
      <c r="L31" s="94">
        <v>1185311.934904</v>
      </c>
      <c r="M31" s="96">
        <v>112.79</v>
      </c>
      <c r="N31" s="84"/>
      <c r="O31" s="94">
        <v>1336.9133313710001</v>
      </c>
      <c r="P31" s="95">
        <v>7.3045723642332596E-5</v>
      </c>
      <c r="Q31" s="95">
        <f t="shared" si="1"/>
        <v>2.2726386679634211E-2</v>
      </c>
      <c r="R31" s="95">
        <f>O31/'סכום נכסי הקרן'!$C$42</f>
        <v>1.4023234924902676E-3</v>
      </c>
    </row>
    <row r="32" spans="2:48">
      <c r="B32" s="86" t="s">
        <v>286</v>
      </c>
      <c r="C32" s="84" t="s">
        <v>287</v>
      </c>
      <c r="D32" s="97" t="s">
        <v>124</v>
      </c>
      <c r="E32" s="84" t="s">
        <v>259</v>
      </c>
      <c r="F32" s="84"/>
      <c r="G32" s="84"/>
      <c r="H32" s="94">
        <v>18.409999999998181</v>
      </c>
      <c r="I32" s="97" t="s">
        <v>168</v>
      </c>
      <c r="J32" s="98">
        <v>3.7499999999999999E-2</v>
      </c>
      <c r="K32" s="95">
        <v>3.0999999999995559E-2</v>
      </c>
      <c r="L32" s="94">
        <v>2815113.8585310001</v>
      </c>
      <c r="M32" s="96">
        <v>112.1</v>
      </c>
      <c r="N32" s="84"/>
      <c r="O32" s="94">
        <v>3155.7426354140002</v>
      </c>
      <c r="P32" s="95">
        <v>2.6670774575423656E-4</v>
      </c>
      <c r="Q32" s="95">
        <f t="shared" si="1"/>
        <v>5.3644933976594644E-2</v>
      </c>
      <c r="R32" s="95">
        <f>O32/'סכום נכסי הקרן'!$C$42</f>
        <v>3.3101413008994368E-3</v>
      </c>
    </row>
    <row r="33" spans="2:18">
      <c r="B33" s="86" t="s">
        <v>288</v>
      </c>
      <c r="C33" s="84" t="s">
        <v>289</v>
      </c>
      <c r="D33" s="97" t="s">
        <v>124</v>
      </c>
      <c r="E33" s="84" t="s">
        <v>259</v>
      </c>
      <c r="F33" s="84"/>
      <c r="G33" s="84"/>
      <c r="H33" s="94">
        <v>0.16000000000074213</v>
      </c>
      <c r="I33" s="97" t="s">
        <v>168</v>
      </c>
      <c r="J33" s="98">
        <v>2.2499999999999999E-2</v>
      </c>
      <c r="K33" s="95">
        <v>2.4000000000008247E-3</v>
      </c>
      <c r="L33" s="94">
        <v>474609.762667</v>
      </c>
      <c r="M33" s="96">
        <v>102.21</v>
      </c>
      <c r="N33" s="84"/>
      <c r="O33" s="94">
        <v>485.09865077900002</v>
      </c>
      <c r="P33" s="95">
        <v>3.186636965634462E-5</v>
      </c>
      <c r="Q33" s="95">
        <f t="shared" si="1"/>
        <v>8.2462634313525511E-3</v>
      </c>
      <c r="R33" s="95">
        <f>O33/'סכום נכסי הקרן'!$C$42</f>
        <v>5.0883271054310924E-4</v>
      </c>
    </row>
    <row r="34" spans="2:18">
      <c r="B34" s="86" t="s">
        <v>290</v>
      </c>
      <c r="C34" s="84" t="s">
        <v>291</v>
      </c>
      <c r="D34" s="97" t="s">
        <v>124</v>
      </c>
      <c r="E34" s="84" t="s">
        <v>259</v>
      </c>
      <c r="F34" s="84"/>
      <c r="G34" s="84"/>
      <c r="H34" s="94">
        <v>0.66000000000047465</v>
      </c>
      <c r="I34" s="97" t="s">
        <v>168</v>
      </c>
      <c r="J34" s="98">
        <v>0</v>
      </c>
      <c r="K34" s="95">
        <v>3.2000000000015822E-3</v>
      </c>
      <c r="L34" s="94">
        <v>1266477.5962799999</v>
      </c>
      <c r="M34" s="96">
        <v>99.79</v>
      </c>
      <c r="N34" s="84"/>
      <c r="O34" s="94">
        <v>1263.8179933400002</v>
      </c>
      <c r="P34" s="95">
        <v>1.1038044198975923E-3</v>
      </c>
      <c r="Q34" s="95">
        <f t="shared" si="1"/>
        <v>2.1483828259734598E-2</v>
      </c>
      <c r="R34" s="95">
        <f>O34/'סכום נכסי הקרן'!$C$42</f>
        <v>1.3256518733904179E-3</v>
      </c>
    </row>
    <row r="35" spans="2:18">
      <c r="B35" s="86" t="s">
        <v>292</v>
      </c>
      <c r="C35" s="84" t="s">
        <v>293</v>
      </c>
      <c r="D35" s="97" t="s">
        <v>124</v>
      </c>
      <c r="E35" s="84" t="s">
        <v>259</v>
      </c>
      <c r="F35" s="84"/>
      <c r="G35" s="84"/>
      <c r="H35" s="94">
        <v>3.5999999999993464</v>
      </c>
      <c r="I35" s="97" t="s">
        <v>168</v>
      </c>
      <c r="J35" s="98">
        <v>1.2500000000000001E-2</v>
      </c>
      <c r="K35" s="95">
        <v>8.6999999999950155E-3</v>
      </c>
      <c r="L35" s="94">
        <v>1202841.1008629999</v>
      </c>
      <c r="M35" s="96">
        <v>101.77</v>
      </c>
      <c r="N35" s="84"/>
      <c r="O35" s="94">
        <v>1224.1314312029999</v>
      </c>
      <c r="P35" s="95">
        <v>1.0353056709119195E-4</v>
      </c>
      <c r="Q35" s="95">
        <f t="shared" si="1"/>
        <v>2.0809190543177557E-2</v>
      </c>
      <c r="R35" s="95">
        <f>O35/'סכום נכסי הקרן'!$C$42</f>
        <v>1.2840235964371035E-3</v>
      </c>
    </row>
    <row r="36" spans="2:18">
      <c r="B36" s="86" t="s">
        <v>294</v>
      </c>
      <c r="C36" s="84" t="s">
        <v>295</v>
      </c>
      <c r="D36" s="97" t="s">
        <v>124</v>
      </c>
      <c r="E36" s="84" t="s">
        <v>259</v>
      </c>
      <c r="F36" s="84"/>
      <c r="G36" s="84"/>
      <c r="H36" s="94">
        <v>4.5200000000010592</v>
      </c>
      <c r="I36" s="97" t="s">
        <v>168</v>
      </c>
      <c r="J36" s="98">
        <v>1.4999999999999999E-2</v>
      </c>
      <c r="K36" s="95">
        <v>1.0799999999998235E-2</v>
      </c>
      <c r="L36" s="94">
        <v>221405.668363</v>
      </c>
      <c r="M36" s="96">
        <v>102.39</v>
      </c>
      <c r="N36" s="84"/>
      <c r="O36" s="94">
        <v>226.69726446300001</v>
      </c>
      <c r="P36" s="95">
        <v>3.0982679720899943E-5</v>
      </c>
      <c r="Q36" s="95">
        <f t="shared" si="1"/>
        <v>3.8536601965948451E-3</v>
      </c>
      <c r="R36" s="95">
        <f>O36/'סכום נכסי הקרן'!$C$42</f>
        <v>2.3778871238701438E-4</v>
      </c>
    </row>
    <row r="37" spans="2:18">
      <c r="B37" s="86" t="s">
        <v>296</v>
      </c>
      <c r="C37" s="84" t="s">
        <v>297</v>
      </c>
      <c r="D37" s="97" t="s">
        <v>124</v>
      </c>
      <c r="E37" s="84" t="s">
        <v>259</v>
      </c>
      <c r="F37" s="84"/>
      <c r="G37" s="84"/>
      <c r="H37" s="94">
        <v>1.8300000000003911</v>
      </c>
      <c r="I37" s="97" t="s">
        <v>168</v>
      </c>
      <c r="J37" s="98">
        <v>5.0000000000000001E-3</v>
      </c>
      <c r="K37" s="95">
        <v>4.7999999999998651E-3</v>
      </c>
      <c r="L37" s="94">
        <v>2963285.1695209998</v>
      </c>
      <c r="M37" s="96">
        <v>100.12</v>
      </c>
      <c r="N37" s="84"/>
      <c r="O37" s="94">
        <v>2966.841168548</v>
      </c>
      <c r="P37" s="95">
        <v>2.124135469040031E-4</v>
      </c>
      <c r="Q37" s="95">
        <f t="shared" si="1"/>
        <v>5.0433770111586042E-2</v>
      </c>
      <c r="R37" s="95">
        <f>O37/'סכום נכסי הקרן'!$C$42</f>
        <v>3.1119975928997497E-3</v>
      </c>
    </row>
    <row r="38" spans="2:18">
      <c r="B38" s="86" t="s">
        <v>298</v>
      </c>
      <c r="C38" s="84" t="s">
        <v>299</v>
      </c>
      <c r="D38" s="97" t="s">
        <v>124</v>
      </c>
      <c r="E38" s="84" t="s">
        <v>259</v>
      </c>
      <c r="F38" s="84"/>
      <c r="G38" s="84"/>
      <c r="H38" s="94">
        <v>2.7000000000000326</v>
      </c>
      <c r="I38" s="97" t="s">
        <v>168</v>
      </c>
      <c r="J38" s="98">
        <v>5.5E-2</v>
      </c>
      <c r="K38" s="95">
        <v>6.8000000000001315E-3</v>
      </c>
      <c r="L38" s="94">
        <v>2662718.1937500001</v>
      </c>
      <c r="M38" s="96">
        <v>114.42</v>
      </c>
      <c r="N38" s="84"/>
      <c r="O38" s="94">
        <v>3046.6821864970002</v>
      </c>
      <c r="P38" s="95">
        <v>1.4828050991943338E-4</v>
      </c>
      <c r="Q38" s="95">
        <f t="shared" si="1"/>
        <v>5.1790999338213489E-2</v>
      </c>
      <c r="R38" s="95">
        <f>O38/'סכום נכסי הקרן'!$C$42</f>
        <v>3.195744932766129E-3</v>
      </c>
    </row>
    <row r="39" spans="2:18">
      <c r="B39" s="86" t="s">
        <v>300</v>
      </c>
      <c r="C39" s="84" t="s">
        <v>301</v>
      </c>
      <c r="D39" s="97" t="s">
        <v>124</v>
      </c>
      <c r="E39" s="84" t="s">
        <v>259</v>
      </c>
      <c r="F39" s="84"/>
      <c r="G39" s="84"/>
      <c r="H39" s="94">
        <v>15.099999999998746</v>
      </c>
      <c r="I39" s="97" t="s">
        <v>168</v>
      </c>
      <c r="J39" s="98">
        <v>5.5E-2</v>
      </c>
      <c r="K39" s="95">
        <v>2.7699999999998868E-2</v>
      </c>
      <c r="L39" s="94">
        <v>2228196.424381</v>
      </c>
      <c r="M39" s="96">
        <v>146.6</v>
      </c>
      <c r="N39" s="84"/>
      <c r="O39" s="94">
        <v>3266.5359489810003</v>
      </c>
      <c r="P39" s="95">
        <v>1.2186840971156378E-4</v>
      </c>
      <c r="Q39" s="95">
        <f t="shared" si="1"/>
        <v>5.5528325836454007E-2</v>
      </c>
      <c r="R39" s="95">
        <f>O39/'סכום נכסי הקרן'!$C$42</f>
        <v>3.426355316258619E-3</v>
      </c>
    </row>
    <row r="40" spans="2:18">
      <c r="B40" s="86" t="s">
        <v>302</v>
      </c>
      <c r="C40" s="84" t="s">
        <v>303</v>
      </c>
      <c r="D40" s="97" t="s">
        <v>124</v>
      </c>
      <c r="E40" s="84" t="s">
        <v>259</v>
      </c>
      <c r="F40" s="84"/>
      <c r="G40" s="84"/>
      <c r="H40" s="94">
        <v>3.779999999998187</v>
      </c>
      <c r="I40" s="97" t="s">
        <v>168</v>
      </c>
      <c r="J40" s="98">
        <v>4.2500000000000003E-2</v>
      </c>
      <c r="K40" s="95">
        <v>9.3999999999927978E-3</v>
      </c>
      <c r="L40" s="94">
        <v>713058.09210600005</v>
      </c>
      <c r="M40" s="96">
        <v>112.96</v>
      </c>
      <c r="N40" s="84"/>
      <c r="O40" s="94">
        <v>805.47042085700002</v>
      </c>
      <c r="P40" s="95">
        <v>3.9800005253730853E-5</v>
      </c>
      <c r="Q40" s="95">
        <f t="shared" si="1"/>
        <v>1.3692310349416389E-2</v>
      </c>
      <c r="R40" s="95">
        <f>O40/'סכום נכסי הקרן'!$C$42</f>
        <v>8.4487907119264389E-4</v>
      </c>
    </row>
    <row r="41" spans="2:18">
      <c r="B41" s="86" t="s">
        <v>304</v>
      </c>
      <c r="C41" s="84" t="s">
        <v>305</v>
      </c>
      <c r="D41" s="97" t="s">
        <v>124</v>
      </c>
      <c r="E41" s="84" t="s">
        <v>259</v>
      </c>
      <c r="F41" s="84"/>
      <c r="G41" s="84"/>
      <c r="H41" s="94">
        <v>7.4800000000000519</v>
      </c>
      <c r="I41" s="97" t="s">
        <v>168</v>
      </c>
      <c r="J41" s="98">
        <v>0.02</v>
      </c>
      <c r="K41" s="95">
        <v>1.6200000000001769E-2</v>
      </c>
      <c r="L41" s="94">
        <v>2970035.4277249998</v>
      </c>
      <c r="M41" s="96">
        <v>102.81</v>
      </c>
      <c r="N41" s="84"/>
      <c r="O41" s="94">
        <v>3053.4934232330002</v>
      </c>
      <c r="P41" s="95">
        <v>2.0821501780342655E-4</v>
      </c>
      <c r="Q41" s="95">
        <f t="shared" si="1"/>
        <v>5.1906784554948612E-2</v>
      </c>
      <c r="R41" s="95">
        <f>O41/'סכום נכסי הקרן'!$C$42</f>
        <v>3.2028894178001816E-3</v>
      </c>
    </row>
    <row r="42" spans="2:18">
      <c r="B42" s="86" t="s">
        <v>306</v>
      </c>
      <c r="C42" s="84" t="s">
        <v>307</v>
      </c>
      <c r="D42" s="97" t="s">
        <v>124</v>
      </c>
      <c r="E42" s="84" t="s">
        <v>259</v>
      </c>
      <c r="F42" s="84"/>
      <c r="G42" s="84"/>
      <c r="H42" s="94">
        <v>2.0499999999998679</v>
      </c>
      <c r="I42" s="97" t="s">
        <v>168</v>
      </c>
      <c r="J42" s="98">
        <v>0.01</v>
      </c>
      <c r="K42" s="95">
        <v>5.0999999999997358E-3</v>
      </c>
      <c r="L42" s="94">
        <v>2228958.3603079999</v>
      </c>
      <c r="M42" s="96">
        <v>101.93</v>
      </c>
      <c r="N42" s="84"/>
      <c r="O42" s="94">
        <v>2271.9773557059998</v>
      </c>
      <c r="P42" s="95">
        <v>1.5304992592204001E-4</v>
      </c>
      <c r="Q42" s="95">
        <f t="shared" si="1"/>
        <v>3.8621677786844319E-2</v>
      </c>
      <c r="R42" s="95">
        <f>O42/'סכום נכסי הקרן'!$C$42</f>
        <v>2.3831366967110427E-3</v>
      </c>
    </row>
    <row r="43" spans="2:18">
      <c r="B43" s="86" t="s">
        <v>308</v>
      </c>
      <c r="C43" s="84" t="s">
        <v>309</v>
      </c>
      <c r="D43" s="97" t="s">
        <v>124</v>
      </c>
      <c r="E43" s="84" t="s">
        <v>259</v>
      </c>
      <c r="F43" s="84"/>
      <c r="G43" s="84"/>
      <c r="H43" s="94">
        <v>0.41000000000009806</v>
      </c>
      <c r="I43" s="97" t="s">
        <v>168</v>
      </c>
      <c r="J43" s="98">
        <v>0</v>
      </c>
      <c r="K43" s="95">
        <v>2.8999999999990188E-3</v>
      </c>
      <c r="L43" s="94">
        <v>2041755.1</v>
      </c>
      <c r="M43" s="96">
        <v>99.88</v>
      </c>
      <c r="N43" s="84"/>
      <c r="O43" s="94">
        <v>2039.3049938800002</v>
      </c>
      <c r="P43" s="95">
        <v>9.3413686975371427E-4</v>
      </c>
      <c r="Q43" s="95">
        <f t="shared" si="1"/>
        <v>3.4666446029899531E-2</v>
      </c>
      <c r="R43" s="95">
        <f>O43/'סכום נכסי הקרן'!$C$42</f>
        <v>2.1390805478302514E-3</v>
      </c>
    </row>
    <row r="44" spans="2:18">
      <c r="B44" s="86" t="s">
        <v>310</v>
      </c>
      <c r="C44" s="84" t="s">
        <v>311</v>
      </c>
      <c r="D44" s="97" t="s">
        <v>124</v>
      </c>
      <c r="E44" s="84" t="s">
        <v>259</v>
      </c>
      <c r="F44" s="84"/>
      <c r="G44" s="84"/>
      <c r="H44" s="94">
        <v>6.0800000000007586</v>
      </c>
      <c r="I44" s="97" t="s">
        <v>168</v>
      </c>
      <c r="J44" s="98">
        <v>1.7500000000000002E-2</v>
      </c>
      <c r="K44" s="95">
        <v>1.4000000000000004E-2</v>
      </c>
      <c r="L44" s="94">
        <v>2044519.183369</v>
      </c>
      <c r="M44" s="96">
        <v>103.15</v>
      </c>
      <c r="N44" s="84"/>
      <c r="O44" s="94">
        <v>2108.9215964549999</v>
      </c>
      <c r="P44" s="95">
        <v>1.1120422099789037E-4</v>
      </c>
      <c r="Q44" s="95">
        <f t="shared" si="1"/>
        <v>3.584986891328075E-2</v>
      </c>
      <c r="R44" s="95">
        <f>O44/'סכום נכסי הקרן'!$C$42</f>
        <v>2.2121032299798615E-3</v>
      </c>
    </row>
    <row r="45" spans="2:18">
      <c r="B45" s="86" t="s">
        <v>312</v>
      </c>
      <c r="C45" s="84" t="s">
        <v>313</v>
      </c>
      <c r="D45" s="97" t="s">
        <v>124</v>
      </c>
      <c r="E45" s="84" t="s">
        <v>259</v>
      </c>
      <c r="F45" s="84"/>
      <c r="G45" s="84"/>
      <c r="H45" s="94">
        <v>8.589999999998188</v>
      </c>
      <c r="I45" s="97" t="s">
        <v>168</v>
      </c>
      <c r="J45" s="98">
        <v>2.2499999999999999E-2</v>
      </c>
      <c r="K45" s="95">
        <v>1.8299999999997665E-2</v>
      </c>
      <c r="L45" s="94">
        <v>1886745.0528080002</v>
      </c>
      <c r="M45" s="96">
        <v>104.76</v>
      </c>
      <c r="N45" s="84"/>
      <c r="O45" s="94">
        <v>1976.5540759620003</v>
      </c>
      <c r="P45" s="95">
        <v>2.0369868912470173E-4</v>
      </c>
      <c r="Q45" s="95">
        <f t="shared" si="1"/>
        <v>3.3599733931484008E-2</v>
      </c>
      <c r="R45" s="95">
        <f>O45/'סכום נכסי הקרן'!$C$42</f>
        <v>2.0732594625685026E-3</v>
      </c>
    </row>
    <row r="46" spans="2:18">
      <c r="B46" s="86" t="s">
        <v>314</v>
      </c>
      <c r="C46" s="84" t="s">
        <v>315</v>
      </c>
      <c r="D46" s="97" t="s">
        <v>124</v>
      </c>
      <c r="E46" s="84" t="s">
        <v>259</v>
      </c>
      <c r="F46" s="84"/>
      <c r="G46" s="84"/>
      <c r="H46" s="94">
        <v>0.84000000000008535</v>
      </c>
      <c r="I46" s="97" t="s">
        <v>168</v>
      </c>
      <c r="J46" s="98">
        <v>0.05</v>
      </c>
      <c r="K46" s="95">
        <v>2.9000000000003203E-3</v>
      </c>
      <c r="L46" s="94">
        <v>4474636.7375119999</v>
      </c>
      <c r="M46" s="96">
        <v>104.75</v>
      </c>
      <c r="N46" s="84"/>
      <c r="O46" s="94">
        <v>4687.1819457649999</v>
      </c>
      <c r="P46" s="95">
        <v>2.4175242528498035E-4</v>
      </c>
      <c r="Q46" s="95">
        <f t="shared" si="1"/>
        <v>7.9678096431289966E-2</v>
      </c>
      <c r="R46" s="95">
        <f>O46/'סכום נכסי הקרן'!$C$42</f>
        <v>4.9165081998112543E-3</v>
      </c>
    </row>
    <row r="47" spans="2:18">
      <c r="C47" s="1"/>
      <c r="D47" s="1"/>
    </row>
    <row r="48" spans="2:18">
      <c r="C48" s="1"/>
      <c r="D48" s="1"/>
    </row>
    <row r="49" spans="2:4">
      <c r="C49" s="1"/>
      <c r="D49" s="1"/>
    </row>
    <row r="50" spans="2:4">
      <c r="B50" s="99" t="s">
        <v>116</v>
      </c>
      <c r="C50" s="100"/>
      <c r="D50" s="100"/>
    </row>
    <row r="51" spans="2:4">
      <c r="B51" s="99" t="s">
        <v>236</v>
      </c>
      <c r="C51" s="100"/>
      <c r="D51" s="100"/>
    </row>
    <row r="52" spans="2:4">
      <c r="B52" s="167" t="s">
        <v>244</v>
      </c>
      <c r="C52" s="167"/>
      <c r="D52" s="167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2:D52"/>
  </mergeCells>
  <phoneticPr fontId="5" type="noConversion"/>
  <dataValidations count="1">
    <dataValidation allowBlank="1" showInputMessage="1" showErrorMessage="1" sqref="N10:Q10 N9 N1:N7 N32:N1048576 C5:C29 O1:Q9 O11:Q1048576 B53:B1048576 J1:M1048576 E1:I30 B50:B52 D1:D29 R1:AF1048576 AJ1:XFD1048576 AG1:AI27 AG31:AI1048576 C50:D51 A1:A1048576 B1:B49 E32:I1048576 C32:D49 C53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183</v>
      </c>
      <c r="C1" s="78" t="s" vm="1">
        <v>254</v>
      </c>
    </row>
    <row r="2" spans="2:67">
      <c r="B2" s="57" t="s">
        <v>182</v>
      </c>
      <c r="C2" s="78" t="s">
        <v>255</v>
      </c>
    </row>
    <row r="3" spans="2:67">
      <c r="B3" s="57" t="s">
        <v>184</v>
      </c>
      <c r="C3" s="78" t="s">
        <v>256</v>
      </c>
    </row>
    <row r="4" spans="2:67">
      <c r="B4" s="57" t="s">
        <v>185</v>
      </c>
      <c r="C4" s="78">
        <v>12145</v>
      </c>
    </row>
    <row r="6" spans="2:67" ht="26.25" customHeight="1">
      <c r="B6" s="164" t="s">
        <v>213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9"/>
      <c r="BO6" s="3"/>
    </row>
    <row r="7" spans="2:67" ht="26.25" customHeight="1">
      <c r="B7" s="164" t="s">
        <v>91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9"/>
      <c r="AZ7" s="44"/>
      <c r="BJ7" s="3"/>
      <c r="BO7" s="3"/>
    </row>
    <row r="8" spans="2:67" s="3" customFormat="1" ht="78.75">
      <c r="B8" s="38" t="s">
        <v>119</v>
      </c>
      <c r="C8" s="14" t="s">
        <v>45</v>
      </c>
      <c r="D8" s="14" t="s">
        <v>123</v>
      </c>
      <c r="E8" s="14" t="s">
        <v>229</v>
      </c>
      <c r="F8" s="14" t="s">
        <v>121</v>
      </c>
      <c r="G8" s="14" t="s">
        <v>65</v>
      </c>
      <c r="H8" s="14" t="s">
        <v>15</v>
      </c>
      <c r="I8" s="14" t="s">
        <v>66</v>
      </c>
      <c r="J8" s="14" t="s">
        <v>106</v>
      </c>
      <c r="K8" s="14" t="s">
        <v>18</v>
      </c>
      <c r="L8" s="14" t="s">
        <v>105</v>
      </c>
      <c r="M8" s="14" t="s">
        <v>17</v>
      </c>
      <c r="N8" s="14" t="s">
        <v>19</v>
      </c>
      <c r="O8" s="14" t="s">
        <v>238</v>
      </c>
      <c r="P8" s="14" t="s">
        <v>237</v>
      </c>
      <c r="Q8" s="14" t="s">
        <v>62</v>
      </c>
      <c r="R8" s="14" t="s">
        <v>59</v>
      </c>
      <c r="S8" s="14" t="s">
        <v>186</v>
      </c>
      <c r="T8" s="39" t="s">
        <v>188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245</v>
      </c>
      <c r="P9" s="17"/>
      <c r="Q9" s="17" t="s">
        <v>241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117</v>
      </c>
      <c r="R10" s="20" t="s">
        <v>118</v>
      </c>
      <c r="S10" s="46" t="s">
        <v>189</v>
      </c>
      <c r="T10" s="73" t="s">
        <v>230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253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116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236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244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F830"/>
  <sheetViews>
    <sheetView rightToLeft="1" workbookViewId="0">
      <selection activeCell="F254" sqref="F254"/>
    </sheetView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3.140625" style="1" bestFit="1" customWidth="1"/>
    <col min="16" max="16" width="7.28515625" style="1" bestFit="1" customWidth="1"/>
    <col min="17" max="17" width="8.28515625" style="1" bestFit="1" customWidth="1"/>
    <col min="18" max="19" width="11.28515625" style="1" bestFit="1" customWidth="1"/>
    <col min="20" max="20" width="11.85546875" style="1" bestFit="1" customWidth="1"/>
    <col min="21" max="21" width="9" style="1" bestFit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58">
      <c r="B1" s="57" t="s">
        <v>183</v>
      </c>
      <c r="C1" s="78" t="s" vm="1">
        <v>254</v>
      </c>
    </row>
    <row r="2" spans="2:58">
      <c r="B2" s="57" t="s">
        <v>182</v>
      </c>
      <c r="C2" s="78" t="s">
        <v>255</v>
      </c>
    </row>
    <row r="3" spans="2:58">
      <c r="B3" s="57" t="s">
        <v>184</v>
      </c>
      <c r="C3" s="78" t="s">
        <v>256</v>
      </c>
    </row>
    <row r="4" spans="2:58">
      <c r="B4" s="57" t="s">
        <v>185</v>
      </c>
      <c r="C4" s="78">
        <v>12145</v>
      </c>
    </row>
    <row r="6" spans="2:58" ht="26.25" customHeight="1">
      <c r="B6" s="170" t="s">
        <v>213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2"/>
    </row>
    <row r="7" spans="2:58" ht="26.25" customHeight="1">
      <c r="B7" s="170" t="s">
        <v>92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2"/>
      <c r="BF7" s="3"/>
    </row>
    <row r="8" spans="2:58" s="3" customFormat="1" ht="78.75">
      <c r="B8" s="23" t="s">
        <v>119</v>
      </c>
      <c r="C8" s="31" t="s">
        <v>45</v>
      </c>
      <c r="D8" s="31" t="s">
        <v>123</v>
      </c>
      <c r="E8" s="31" t="s">
        <v>229</v>
      </c>
      <c r="F8" s="31" t="s">
        <v>121</v>
      </c>
      <c r="G8" s="31" t="s">
        <v>65</v>
      </c>
      <c r="H8" s="31" t="s">
        <v>15</v>
      </c>
      <c r="I8" s="31" t="s">
        <v>66</v>
      </c>
      <c r="J8" s="31" t="s">
        <v>106</v>
      </c>
      <c r="K8" s="31" t="s">
        <v>18</v>
      </c>
      <c r="L8" s="31" t="s">
        <v>105</v>
      </c>
      <c r="M8" s="31" t="s">
        <v>17</v>
      </c>
      <c r="N8" s="31" t="s">
        <v>19</v>
      </c>
      <c r="O8" s="14" t="s">
        <v>238</v>
      </c>
      <c r="P8" s="31" t="s">
        <v>237</v>
      </c>
      <c r="Q8" s="31" t="s">
        <v>252</v>
      </c>
      <c r="R8" s="31" t="s">
        <v>62</v>
      </c>
      <c r="S8" s="14" t="s">
        <v>59</v>
      </c>
      <c r="T8" s="31" t="s">
        <v>186</v>
      </c>
      <c r="U8" s="15" t="s">
        <v>188</v>
      </c>
      <c r="BB8" s="1"/>
      <c r="BC8" s="1"/>
    </row>
    <row r="9" spans="2:58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245</v>
      </c>
      <c r="P9" s="33"/>
      <c r="Q9" s="17" t="s">
        <v>241</v>
      </c>
      <c r="R9" s="33" t="s">
        <v>241</v>
      </c>
      <c r="S9" s="17" t="s">
        <v>20</v>
      </c>
      <c r="T9" s="33" t="s">
        <v>241</v>
      </c>
      <c r="U9" s="18" t="s">
        <v>20</v>
      </c>
      <c r="BA9" s="1"/>
      <c r="BB9" s="1"/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117</v>
      </c>
      <c r="R10" s="20" t="s">
        <v>118</v>
      </c>
      <c r="S10" s="20" t="s">
        <v>189</v>
      </c>
      <c r="T10" s="21" t="s">
        <v>230</v>
      </c>
      <c r="U10" s="21" t="s">
        <v>247</v>
      </c>
      <c r="BA10" s="1"/>
      <c r="BB10" s="3"/>
      <c r="BC10" s="1"/>
    </row>
    <row r="11" spans="2:58" s="138" customFormat="1" ht="18" customHeight="1">
      <c r="B11" s="79" t="s">
        <v>34</v>
      </c>
      <c r="C11" s="80"/>
      <c r="D11" s="80"/>
      <c r="E11" s="80"/>
      <c r="F11" s="80"/>
      <c r="G11" s="80"/>
      <c r="H11" s="80"/>
      <c r="I11" s="80"/>
      <c r="J11" s="80"/>
      <c r="K11" s="88">
        <v>4.1009566031633256</v>
      </c>
      <c r="L11" s="80"/>
      <c r="M11" s="80"/>
      <c r="N11" s="103">
        <v>1.1145558677986354E-2</v>
      </c>
      <c r="O11" s="88"/>
      <c r="P11" s="90"/>
      <c r="Q11" s="88">
        <v>217.28931649399999</v>
      </c>
      <c r="R11" s="88">
        <v>107715.03528851204</v>
      </c>
      <c r="S11" s="80"/>
      <c r="T11" s="89">
        <f>R11/$R$11</f>
        <v>1</v>
      </c>
      <c r="U11" s="89">
        <f>R11/'סכום נכסי הקרן'!$C$42</f>
        <v>0.11298512845600545</v>
      </c>
      <c r="BA11" s="132"/>
      <c r="BB11" s="139"/>
      <c r="BC11" s="132"/>
      <c r="BF11" s="132"/>
    </row>
    <row r="12" spans="2:58" s="132" customFormat="1">
      <c r="B12" s="81" t="s">
        <v>234</v>
      </c>
      <c r="C12" s="82"/>
      <c r="D12" s="82"/>
      <c r="E12" s="82"/>
      <c r="F12" s="82"/>
      <c r="G12" s="82"/>
      <c r="H12" s="82"/>
      <c r="I12" s="82"/>
      <c r="J12" s="82"/>
      <c r="K12" s="91">
        <v>4.1009566031633247</v>
      </c>
      <c r="L12" s="82"/>
      <c r="M12" s="82"/>
      <c r="N12" s="104">
        <v>1.1145558677986354E-2</v>
      </c>
      <c r="O12" s="91"/>
      <c r="P12" s="93"/>
      <c r="Q12" s="91">
        <v>217.28931649399999</v>
      </c>
      <c r="R12" s="91">
        <v>107715.03528851208</v>
      </c>
      <c r="S12" s="82"/>
      <c r="T12" s="92">
        <f t="shared" ref="T12:T75" si="0">R12/$R$11</f>
        <v>1.0000000000000004</v>
      </c>
      <c r="U12" s="92">
        <f>R12/'סכום נכסי הקרן'!$C$42</f>
        <v>0.11298512845600549</v>
      </c>
      <c r="BB12" s="139"/>
    </row>
    <row r="13" spans="2:58" s="132" customFormat="1" ht="20.25">
      <c r="B13" s="102" t="s">
        <v>33</v>
      </c>
      <c r="C13" s="82"/>
      <c r="D13" s="82"/>
      <c r="E13" s="82"/>
      <c r="F13" s="82"/>
      <c r="G13" s="82"/>
      <c r="H13" s="82"/>
      <c r="I13" s="82"/>
      <c r="J13" s="82"/>
      <c r="K13" s="91">
        <v>4.1255379004339314</v>
      </c>
      <c r="L13" s="82"/>
      <c r="M13" s="82"/>
      <c r="N13" s="104">
        <v>6.2114580175697516E-3</v>
      </c>
      <c r="O13" s="91"/>
      <c r="P13" s="93"/>
      <c r="Q13" s="91">
        <v>195.93047657900001</v>
      </c>
      <c r="R13" s="91">
        <v>83306.015771077029</v>
      </c>
      <c r="S13" s="82"/>
      <c r="T13" s="92">
        <f t="shared" si="0"/>
        <v>0.77339264242864458</v>
      </c>
      <c r="U13" s="92">
        <f>R13/'סכום נכסי הקרן'!$C$42</f>
        <v>8.73818670517299E-2</v>
      </c>
      <c r="BB13" s="138"/>
    </row>
    <row r="14" spans="2:58" s="132" customFormat="1">
      <c r="B14" s="87" t="s">
        <v>316</v>
      </c>
      <c r="C14" s="84" t="s">
        <v>317</v>
      </c>
      <c r="D14" s="97" t="s">
        <v>124</v>
      </c>
      <c r="E14" s="97" t="s">
        <v>318</v>
      </c>
      <c r="F14" s="84" t="s">
        <v>319</v>
      </c>
      <c r="G14" s="97" t="s">
        <v>320</v>
      </c>
      <c r="H14" s="84" t="s">
        <v>321</v>
      </c>
      <c r="I14" s="84" t="s">
        <v>322</v>
      </c>
      <c r="J14" s="84"/>
      <c r="K14" s="94">
        <v>3.5499999999991605</v>
      </c>
      <c r="L14" s="97" t="s">
        <v>168</v>
      </c>
      <c r="M14" s="98">
        <v>6.1999999999999998E-3</v>
      </c>
      <c r="N14" s="98">
        <v>-7.0000000000055977E-4</v>
      </c>
      <c r="O14" s="94">
        <v>1723720.9689770001</v>
      </c>
      <c r="P14" s="96">
        <v>103.66</v>
      </c>
      <c r="Q14" s="84"/>
      <c r="R14" s="94">
        <v>1786.8090666699998</v>
      </c>
      <c r="S14" s="95">
        <v>3.6567778423151747E-4</v>
      </c>
      <c r="T14" s="95">
        <f t="shared" si="0"/>
        <v>1.6588297649293586E-2</v>
      </c>
      <c r="U14" s="95">
        <f>R14/'סכום נכסי הקרן'!$C$42</f>
        <v>1.8742309407718887E-3</v>
      </c>
    </row>
    <row r="15" spans="2:58" s="132" customFormat="1">
      <c r="B15" s="87" t="s">
        <v>323</v>
      </c>
      <c r="C15" s="84" t="s">
        <v>324</v>
      </c>
      <c r="D15" s="97" t="s">
        <v>124</v>
      </c>
      <c r="E15" s="97" t="s">
        <v>318</v>
      </c>
      <c r="F15" s="84" t="s">
        <v>325</v>
      </c>
      <c r="G15" s="97" t="s">
        <v>326</v>
      </c>
      <c r="H15" s="84" t="s">
        <v>321</v>
      </c>
      <c r="I15" s="84" t="s">
        <v>164</v>
      </c>
      <c r="J15" s="84"/>
      <c r="K15" s="94">
        <v>1.2399999999999245</v>
      </c>
      <c r="L15" s="97" t="s">
        <v>168</v>
      </c>
      <c r="M15" s="98">
        <v>5.8999999999999999E-3</v>
      </c>
      <c r="N15" s="98">
        <v>-9.8999999999992445E-3</v>
      </c>
      <c r="O15" s="94">
        <v>2066206.3375919997</v>
      </c>
      <c r="P15" s="96">
        <v>102.33</v>
      </c>
      <c r="Q15" s="84"/>
      <c r="R15" s="94">
        <v>2114.3489171840001</v>
      </c>
      <c r="S15" s="95">
        <v>3.8706404850518458E-4</v>
      </c>
      <c r="T15" s="95">
        <f t="shared" si="0"/>
        <v>1.9629097382002143E-2</v>
      </c>
      <c r="U15" s="95">
        <f>R15/'סכום נכסי הקרן'!$C$42</f>
        <v>2.2177960891809523E-3</v>
      </c>
    </row>
    <row r="16" spans="2:58" s="132" customFormat="1">
      <c r="B16" s="87" t="s">
        <v>327</v>
      </c>
      <c r="C16" s="84" t="s">
        <v>328</v>
      </c>
      <c r="D16" s="97" t="s">
        <v>124</v>
      </c>
      <c r="E16" s="97" t="s">
        <v>318</v>
      </c>
      <c r="F16" s="84" t="s">
        <v>325</v>
      </c>
      <c r="G16" s="97" t="s">
        <v>326</v>
      </c>
      <c r="H16" s="84" t="s">
        <v>321</v>
      </c>
      <c r="I16" s="84" t="s">
        <v>164</v>
      </c>
      <c r="J16" s="84"/>
      <c r="K16" s="94">
        <v>6.0800000000027898</v>
      </c>
      <c r="L16" s="97" t="s">
        <v>168</v>
      </c>
      <c r="M16" s="98">
        <v>8.3000000000000001E-3</v>
      </c>
      <c r="N16" s="98">
        <v>4.3000000000069771E-3</v>
      </c>
      <c r="O16" s="94">
        <v>694983.61547299998</v>
      </c>
      <c r="P16" s="96">
        <v>103.11</v>
      </c>
      <c r="Q16" s="84"/>
      <c r="R16" s="94">
        <v>716.59760085000005</v>
      </c>
      <c r="S16" s="95">
        <v>5.4043532545315989E-4</v>
      </c>
      <c r="T16" s="95">
        <f t="shared" si="0"/>
        <v>6.6527165769440753E-3</v>
      </c>
      <c r="U16" s="95">
        <f>R16/'סכום נכסי הקרן'!$C$42</f>
        <v>7.5165803702742311E-4</v>
      </c>
    </row>
    <row r="17" spans="2:53" s="132" customFormat="1" ht="20.25">
      <c r="B17" s="87" t="s">
        <v>329</v>
      </c>
      <c r="C17" s="84" t="s">
        <v>330</v>
      </c>
      <c r="D17" s="97" t="s">
        <v>124</v>
      </c>
      <c r="E17" s="97" t="s">
        <v>318</v>
      </c>
      <c r="F17" s="84" t="s">
        <v>331</v>
      </c>
      <c r="G17" s="97" t="s">
        <v>326</v>
      </c>
      <c r="H17" s="84" t="s">
        <v>321</v>
      </c>
      <c r="I17" s="84" t="s">
        <v>164</v>
      </c>
      <c r="J17" s="84"/>
      <c r="K17" s="94">
        <v>2.2300000000001332</v>
      </c>
      <c r="L17" s="97" t="s">
        <v>168</v>
      </c>
      <c r="M17" s="98">
        <v>0.04</v>
      </c>
      <c r="N17" s="98">
        <v>-4.7000000000019977E-3</v>
      </c>
      <c r="O17" s="94">
        <v>1045573.548866</v>
      </c>
      <c r="P17" s="96">
        <v>114.9</v>
      </c>
      <c r="Q17" s="84"/>
      <c r="R17" s="94">
        <v>1201.363994008</v>
      </c>
      <c r="S17" s="95">
        <v>5.0469448648160736E-4</v>
      </c>
      <c r="T17" s="95">
        <f t="shared" si="0"/>
        <v>1.1153169014800733E-2</v>
      </c>
      <c r="U17" s="95">
        <f>R17/'סכום נכסי הקרן'!$C$42</f>
        <v>1.2601422338288004E-3</v>
      </c>
      <c r="BA17" s="138"/>
    </row>
    <row r="18" spans="2:53" s="132" customFormat="1">
      <c r="B18" s="87" t="s">
        <v>332</v>
      </c>
      <c r="C18" s="84" t="s">
        <v>333</v>
      </c>
      <c r="D18" s="97" t="s">
        <v>124</v>
      </c>
      <c r="E18" s="97" t="s">
        <v>318</v>
      </c>
      <c r="F18" s="84" t="s">
        <v>331</v>
      </c>
      <c r="G18" s="97" t="s">
        <v>326</v>
      </c>
      <c r="H18" s="84" t="s">
        <v>321</v>
      </c>
      <c r="I18" s="84" t="s">
        <v>164</v>
      </c>
      <c r="J18" s="84"/>
      <c r="K18" s="94">
        <v>3.4299999999999309</v>
      </c>
      <c r="L18" s="97" t="s">
        <v>168</v>
      </c>
      <c r="M18" s="98">
        <v>9.8999999999999991E-3</v>
      </c>
      <c r="N18" s="98">
        <v>-2.1999999999972363E-3</v>
      </c>
      <c r="O18" s="94">
        <v>1369428.0745770002</v>
      </c>
      <c r="P18" s="96">
        <v>105.7</v>
      </c>
      <c r="Q18" s="84"/>
      <c r="R18" s="94">
        <v>1447.4855124700002</v>
      </c>
      <c r="S18" s="95">
        <v>4.5437469336043917E-4</v>
      </c>
      <c r="T18" s="95">
        <f t="shared" si="0"/>
        <v>1.3438100898290999E-2</v>
      </c>
      <c r="U18" s="95">
        <f>R18/'סכום נכסי הקרן'!$C$42</f>
        <v>1.5183055561981706E-3</v>
      </c>
    </row>
    <row r="19" spans="2:53" s="132" customFormat="1">
      <c r="B19" s="87" t="s">
        <v>334</v>
      </c>
      <c r="C19" s="84" t="s">
        <v>335</v>
      </c>
      <c r="D19" s="97" t="s">
        <v>124</v>
      </c>
      <c r="E19" s="97" t="s">
        <v>318</v>
      </c>
      <c r="F19" s="84" t="s">
        <v>331</v>
      </c>
      <c r="G19" s="97" t="s">
        <v>326</v>
      </c>
      <c r="H19" s="84" t="s">
        <v>321</v>
      </c>
      <c r="I19" s="84" t="s">
        <v>164</v>
      </c>
      <c r="J19" s="84"/>
      <c r="K19" s="94">
        <v>5.3799999999998667</v>
      </c>
      <c r="L19" s="97" t="s">
        <v>168</v>
      </c>
      <c r="M19" s="98">
        <v>8.6E-3</v>
      </c>
      <c r="N19" s="98">
        <v>3.6999999999971661E-3</v>
      </c>
      <c r="O19" s="94">
        <v>1151915.5568550001</v>
      </c>
      <c r="P19" s="96">
        <v>104.15</v>
      </c>
      <c r="Q19" s="84"/>
      <c r="R19" s="94">
        <v>1199.7200049820001</v>
      </c>
      <c r="S19" s="95">
        <v>4.6051735916110935E-4</v>
      </c>
      <c r="T19" s="95">
        <f t="shared" si="0"/>
        <v>1.1137906623421512E-2</v>
      </c>
      <c r="U19" s="95">
        <f>R19/'סכום נכסי הקרן'!$C$42</f>
        <v>1.2584178105782733E-3</v>
      </c>
      <c r="BA19" s="139"/>
    </row>
    <row r="20" spans="2:53" s="132" customFormat="1">
      <c r="B20" s="87" t="s">
        <v>336</v>
      </c>
      <c r="C20" s="84" t="s">
        <v>337</v>
      </c>
      <c r="D20" s="97" t="s">
        <v>124</v>
      </c>
      <c r="E20" s="97" t="s">
        <v>318</v>
      </c>
      <c r="F20" s="84" t="s">
        <v>331</v>
      </c>
      <c r="G20" s="97" t="s">
        <v>326</v>
      </c>
      <c r="H20" s="84" t="s">
        <v>321</v>
      </c>
      <c r="I20" s="84" t="s">
        <v>164</v>
      </c>
      <c r="J20" s="84"/>
      <c r="K20" s="94">
        <v>8.079999999907665</v>
      </c>
      <c r="L20" s="97" t="s">
        <v>168</v>
      </c>
      <c r="M20" s="98">
        <v>1.2199999999999999E-2</v>
      </c>
      <c r="N20" s="98">
        <v>8.8999999998680898E-3</v>
      </c>
      <c r="O20" s="94">
        <v>43601.95</v>
      </c>
      <c r="P20" s="96">
        <v>104.32</v>
      </c>
      <c r="Q20" s="84"/>
      <c r="R20" s="94">
        <v>45.48555254</v>
      </c>
      <c r="S20" s="95">
        <v>5.4393107354218017E-5</v>
      </c>
      <c r="T20" s="95">
        <f t="shared" si="0"/>
        <v>4.2227672690416969E-4</v>
      </c>
      <c r="U20" s="95">
        <f>R20/'סכום נכסי הקרן'!$C$42</f>
        <v>4.7710990233249147E-5</v>
      </c>
    </row>
    <row r="21" spans="2:53" s="132" customFormat="1">
      <c r="B21" s="87" t="s">
        <v>338</v>
      </c>
      <c r="C21" s="84" t="s">
        <v>339</v>
      </c>
      <c r="D21" s="97" t="s">
        <v>124</v>
      </c>
      <c r="E21" s="97" t="s">
        <v>318</v>
      </c>
      <c r="F21" s="84" t="s">
        <v>331</v>
      </c>
      <c r="G21" s="97" t="s">
        <v>326</v>
      </c>
      <c r="H21" s="84" t="s">
        <v>321</v>
      </c>
      <c r="I21" s="84" t="s">
        <v>164</v>
      </c>
      <c r="J21" s="84"/>
      <c r="K21" s="94">
        <v>10.849999999994557</v>
      </c>
      <c r="L21" s="97" t="s">
        <v>168</v>
      </c>
      <c r="M21" s="98">
        <v>5.6000000000000008E-3</v>
      </c>
      <c r="N21" s="98">
        <v>4.4999999999922238E-3</v>
      </c>
      <c r="O21" s="94">
        <v>629283.36441499996</v>
      </c>
      <c r="P21" s="96">
        <v>102.17</v>
      </c>
      <c r="Q21" s="84"/>
      <c r="R21" s="94">
        <v>642.93880218999993</v>
      </c>
      <c r="S21" s="95">
        <v>8.9650827566826747E-4</v>
      </c>
      <c r="T21" s="95">
        <f t="shared" si="0"/>
        <v>5.9688863348362131E-3</v>
      </c>
      <c r="U21" s="95">
        <f>R21/'סכום נכסי הקרן'!$C$42</f>
        <v>6.7439538928076501E-4</v>
      </c>
    </row>
    <row r="22" spans="2:53" s="132" customFormat="1">
      <c r="B22" s="87" t="s">
        <v>340</v>
      </c>
      <c r="C22" s="84" t="s">
        <v>341</v>
      </c>
      <c r="D22" s="97" t="s">
        <v>124</v>
      </c>
      <c r="E22" s="97" t="s">
        <v>318</v>
      </c>
      <c r="F22" s="84" t="s">
        <v>331</v>
      </c>
      <c r="G22" s="97" t="s">
        <v>326</v>
      </c>
      <c r="H22" s="84" t="s">
        <v>321</v>
      </c>
      <c r="I22" s="84" t="s">
        <v>164</v>
      </c>
      <c r="J22" s="84"/>
      <c r="K22" s="94">
        <v>1.4500000000002318</v>
      </c>
      <c r="L22" s="97" t="s">
        <v>168</v>
      </c>
      <c r="M22" s="98">
        <v>4.0999999999999995E-3</v>
      </c>
      <c r="N22" s="98">
        <v>-8.9000000000097352E-3</v>
      </c>
      <c r="O22" s="94">
        <v>211828.19533399999</v>
      </c>
      <c r="P22" s="96">
        <v>101.83</v>
      </c>
      <c r="Q22" s="84"/>
      <c r="R22" s="94">
        <v>215.70466001099999</v>
      </c>
      <c r="S22" s="95">
        <v>1.7182173159751635E-4</v>
      </c>
      <c r="T22" s="95">
        <f t="shared" si="0"/>
        <v>2.0025492210371601E-3</v>
      </c>
      <c r="U22" s="95">
        <f>R22/'סכום נכסי הקרן'!$C$42</f>
        <v>2.2625828097835716E-4</v>
      </c>
    </row>
    <row r="23" spans="2:53" s="132" customFormat="1">
      <c r="B23" s="87" t="s">
        <v>342</v>
      </c>
      <c r="C23" s="84" t="s">
        <v>343</v>
      </c>
      <c r="D23" s="97" t="s">
        <v>124</v>
      </c>
      <c r="E23" s="97" t="s">
        <v>318</v>
      </c>
      <c r="F23" s="84" t="s">
        <v>331</v>
      </c>
      <c r="G23" s="97" t="s">
        <v>326</v>
      </c>
      <c r="H23" s="84" t="s">
        <v>321</v>
      </c>
      <c r="I23" s="84" t="s">
        <v>164</v>
      </c>
      <c r="J23" s="84"/>
      <c r="K23" s="94">
        <v>0.83999999999981201</v>
      </c>
      <c r="L23" s="97" t="s">
        <v>168</v>
      </c>
      <c r="M23" s="98">
        <v>6.4000000000000003E-3</v>
      </c>
      <c r="N23" s="98">
        <v>-1.1399999999997447E-2</v>
      </c>
      <c r="O23" s="94">
        <v>1465498.2437090001</v>
      </c>
      <c r="P23" s="96">
        <v>101.61</v>
      </c>
      <c r="Q23" s="84"/>
      <c r="R23" s="94">
        <v>1489.0927202170001</v>
      </c>
      <c r="S23" s="95">
        <v>4.6522350713518168E-4</v>
      </c>
      <c r="T23" s="95">
        <f t="shared" si="0"/>
        <v>1.3824372022239071E-2</v>
      </c>
      <c r="U23" s="95">
        <f>R23/'סכום נכסי הקרן'!$C$42</f>
        <v>1.5619484487562891E-3</v>
      </c>
    </row>
    <row r="24" spans="2:53" s="132" customFormat="1">
      <c r="B24" s="87" t="s">
        <v>344</v>
      </c>
      <c r="C24" s="84" t="s">
        <v>345</v>
      </c>
      <c r="D24" s="97" t="s">
        <v>124</v>
      </c>
      <c r="E24" s="97" t="s">
        <v>318</v>
      </c>
      <c r="F24" s="84" t="s">
        <v>346</v>
      </c>
      <c r="G24" s="97" t="s">
        <v>326</v>
      </c>
      <c r="H24" s="84" t="s">
        <v>321</v>
      </c>
      <c r="I24" s="84" t="s">
        <v>164</v>
      </c>
      <c r="J24" s="84"/>
      <c r="K24" s="94">
        <v>3.150000000000269</v>
      </c>
      <c r="L24" s="97" t="s">
        <v>168</v>
      </c>
      <c r="M24" s="98">
        <v>0.05</v>
      </c>
      <c r="N24" s="98">
        <v>-3.0999999999992813E-3</v>
      </c>
      <c r="O24" s="94">
        <v>1818262.7733439999</v>
      </c>
      <c r="P24" s="96">
        <v>122.55</v>
      </c>
      <c r="Q24" s="84"/>
      <c r="R24" s="94">
        <v>2228.2810585360003</v>
      </c>
      <c r="S24" s="95">
        <v>5.769319503808692E-4</v>
      </c>
      <c r="T24" s="95">
        <f t="shared" si="0"/>
        <v>2.0686815471652634E-2</v>
      </c>
      <c r="U24" s="95">
        <f>R24/'סכום נכסי הקרן'!$C$42</f>
        <v>2.3373025034103536E-3</v>
      </c>
    </row>
    <row r="25" spans="2:53" s="132" customFormat="1">
      <c r="B25" s="87" t="s">
        <v>347</v>
      </c>
      <c r="C25" s="84" t="s">
        <v>348</v>
      </c>
      <c r="D25" s="97" t="s">
        <v>124</v>
      </c>
      <c r="E25" s="97" t="s">
        <v>318</v>
      </c>
      <c r="F25" s="84" t="s">
        <v>346</v>
      </c>
      <c r="G25" s="97" t="s">
        <v>326</v>
      </c>
      <c r="H25" s="84" t="s">
        <v>321</v>
      </c>
      <c r="I25" s="84" t="s">
        <v>164</v>
      </c>
      <c r="J25" s="84"/>
      <c r="K25" s="94">
        <v>0.96000000000155605</v>
      </c>
      <c r="L25" s="97" t="s">
        <v>168</v>
      </c>
      <c r="M25" s="98">
        <v>1.6E-2</v>
      </c>
      <c r="N25" s="98">
        <v>-1.0500000000004863E-2</v>
      </c>
      <c r="O25" s="94">
        <v>99702.037637999994</v>
      </c>
      <c r="P25" s="96">
        <v>103.13</v>
      </c>
      <c r="Q25" s="84"/>
      <c r="R25" s="94">
        <v>102.82271247899999</v>
      </c>
      <c r="S25" s="95">
        <v>4.7495029902950428E-5</v>
      </c>
      <c r="T25" s="95">
        <f t="shared" si="0"/>
        <v>9.5458087353907388E-4</v>
      </c>
      <c r="U25" s="95">
        <f>R25/'סכום נכסי הקרן'!$C$42</f>
        <v>1.0785344261845815E-4</v>
      </c>
    </row>
    <row r="26" spans="2:53" s="132" customFormat="1">
      <c r="B26" s="87" t="s">
        <v>349</v>
      </c>
      <c r="C26" s="84" t="s">
        <v>350</v>
      </c>
      <c r="D26" s="97" t="s">
        <v>124</v>
      </c>
      <c r="E26" s="97" t="s">
        <v>318</v>
      </c>
      <c r="F26" s="84" t="s">
        <v>346</v>
      </c>
      <c r="G26" s="97" t="s">
        <v>326</v>
      </c>
      <c r="H26" s="84" t="s">
        <v>321</v>
      </c>
      <c r="I26" s="84" t="s">
        <v>164</v>
      </c>
      <c r="J26" s="84"/>
      <c r="K26" s="94">
        <v>2.4799999999995297</v>
      </c>
      <c r="L26" s="97" t="s">
        <v>168</v>
      </c>
      <c r="M26" s="98">
        <v>6.9999999999999993E-3</v>
      </c>
      <c r="N26" s="98">
        <v>-3.2999999999992159E-3</v>
      </c>
      <c r="O26" s="94">
        <v>733644.20836599986</v>
      </c>
      <c r="P26" s="96">
        <v>104.24</v>
      </c>
      <c r="Q26" s="84"/>
      <c r="R26" s="94">
        <v>764.75071598199986</v>
      </c>
      <c r="S26" s="95">
        <v>2.5801797553135847E-4</v>
      </c>
      <c r="T26" s="95">
        <f t="shared" si="0"/>
        <v>7.0997583014630605E-3</v>
      </c>
      <c r="U26" s="95">
        <f>R26/'סכום נכסי הקרן'!$C$42</f>
        <v>8.0216710369739497E-4</v>
      </c>
    </row>
    <row r="27" spans="2:53" s="132" customFormat="1">
      <c r="B27" s="87" t="s">
        <v>351</v>
      </c>
      <c r="C27" s="84" t="s">
        <v>352</v>
      </c>
      <c r="D27" s="97" t="s">
        <v>124</v>
      </c>
      <c r="E27" s="97" t="s">
        <v>318</v>
      </c>
      <c r="F27" s="84" t="s">
        <v>346</v>
      </c>
      <c r="G27" s="97" t="s">
        <v>326</v>
      </c>
      <c r="H27" s="84" t="s">
        <v>321</v>
      </c>
      <c r="I27" s="84" t="s">
        <v>164</v>
      </c>
      <c r="J27" s="84"/>
      <c r="K27" s="94">
        <v>4.5300000000112233</v>
      </c>
      <c r="L27" s="97" t="s">
        <v>168</v>
      </c>
      <c r="M27" s="98">
        <v>6.0000000000000001E-3</v>
      </c>
      <c r="N27" s="98">
        <v>1.4000000000164861E-3</v>
      </c>
      <c r="O27" s="94">
        <v>152388.81525000001</v>
      </c>
      <c r="P27" s="96">
        <v>103.49</v>
      </c>
      <c r="Q27" s="84"/>
      <c r="R27" s="94">
        <v>157.70719179099999</v>
      </c>
      <c r="S27" s="95">
        <v>6.8515683667206957E-5</v>
      </c>
      <c r="T27" s="95">
        <f t="shared" si="0"/>
        <v>1.4641149340812562E-3</v>
      </c>
      <c r="U27" s="95">
        <f>R27/'סכום נכסי הקרן'!$C$42</f>
        <v>1.6542321390152666E-4</v>
      </c>
    </row>
    <row r="28" spans="2:53" s="132" customFormat="1">
      <c r="B28" s="87" t="s">
        <v>353</v>
      </c>
      <c r="C28" s="84" t="s">
        <v>354</v>
      </c>
      <c r="D28" s="97" t="s">
        <v>124</v>
      </c>
      <c r="E28" s="97" t="s">
        <v>318</v>
      </c>
      <c r="F28" s="84" t="s">
        <v>346</v>
      </c>
      <c r="G28" s="97" t="s">
        <v>326</v>
      </c>
      <c r="H28" s="84" t="s">
        <v>321</v>
      </c>
      <c r="I28" s="84" t="s">
        <v>164</v>
      </c>
      <c r="J28" s="84"/>
      <c r="K28" s="94">
        <v>5.9299999999990121</v>
      </c>
      <c r="L28" s="97" t="s">
        <v>168</v>
      </c>
      <c r="M28" s="98">
        <v>1.7500000000000002E-2</v>
      </c>
      <c r="N28" s="98">
        <v>4.90000000000149E-3</v>
      </c>
      <c r="O28" s="94">
        <v>1373461.425</v>
      </c>
      <c r="P28" s="96">
        <v>107.52</v>
      </c>
      <c r="Q28" s="84"/>
      <c r="R28" s="94">
        <v>1476.7457888219999</v>
      </c>
      <c r="S28" s="95">
        <v>6.8613137674241557E-4</v>
      </c>
      <c r="T28" s="95">
        <f t="shared" si="0"/>
        <v>1.3709746135872055E-2</v>
      </c>
      <c r="U28" s="95">
        <f>R28/'סכום נכסי הקרן'!$C$42</f>
        <v>1.5489974282607284E-3</v>
      </c>
    </row>
    <row r="29" spans="2:53" s="132" customFormat="1">
      <c r="B29" s="87" t="s">
        <v>355</v>
      </c>
      <c r="C29" s="84" t="s">
        <v>356</v>
      </c>
      <c r="D29" s="97" t="s">
        <v>124</v>
      </c>
      <c r="E29" s="97" t="s">
        <v>318</v>
      </c>
      <c r="F29" s="84" t="s">
        <v>357</v>
      </c>
      <c r="G29" s="97" t="s">
        <v>326</v>
      </c>
      <c r="H29" s="84" t="s">
        <v>358</v>
      </c>
      <c r="I29" s="84" t="s">
        <v>164</v>
      </c>
      <c r="J29" s="84"/>
      <c r="K29" s="94">
        <v>1.5000000000011788</v>
      </c>
      <c r="L29" s="97" t="s">
        <v>168</v>
      </c>
      <c r="M29" s="98">
        <v>8.0000000000000002E-3</v>
      </c>
      <c r="N29" s="98">
        <v>-5.3999999999967E-3</v>
      </c>
      <c r="O29" s="94">
        <v>409090.94889100001</v>
      </c>
      <c r="P29" s="96">
        <v>103.67</v>
      </c>
      <c r="Q29" s="84"/>
      <c r="R29" s="94">
        <v>424.10457764099999</v>
      </c>
      <c r="S29" s="95">
        <v>9.5205280785598393E-4</v>
      </c>
      <c r="T29" s="95">
        <f t="shared" si="0"/>
        <v>3.9372830032970464E-3</v>
      </c>
      <c r="U29" s="95">
        <f>R29/'סכום נכסי הקרן'!$C$42</f>
        <v>4.4485442589516365E-4</v>
      </c>
    </row>
    <row r="30" spans="2:53" s="132" customFormat="1">
      <c r="B30" s="87" t="s">
        <v>359</v>
      </c>
      <c r="C30" s="84" t="s">
        <v>360</v>
      </c>
      <c r="D30" s="97" t="s">
        <v>124</v>
      </c>
      <c r="E30" s="97" t="s">
        <v>318</v>
      </c>
      <c r="F30" s="84" t="s">
        <v>325</v>
      </c>
      <c r="G30" s="97" t="s">
        <v>326</v>
      </c>
      <c r="H30" s="84" t="s">
        <v>358</v>
      </c>
      <c r="I30" s="84" t="s">
        <v>164</v>
      </c>
      <c r="J30" s="84"/>
      <c r="K30" s="94">
        <v>1.5800000000002394</v>
      </c>
      <c r="L30" s="97" t="s">
        <v>168</v>
      </c>
      <c r="M30" s="98">
        <v>3.4000000000000002E-2</v>
      </c>
      <c r="N30" s="98">
        <v>-6.4000000000041853E-3</v>
      </c>
      <c r="O30" s="94">
        <v>600367.37276699999</v>
      </c>
      <c r="P30" s="96">
        <v>111.42</v>
      </c>
      <c r="Q30" s="84"/>
      <c r="R30" s="94">
        <v>668.92934999799991</v>
      </c>
      <c r="S30" s="95">
        <v>3.2092421616361396E-4</v>
      </c>
      <c r="T30" s="95">
        <f t="shared" si="0"/>
        <v>6.2101762136204039E-3</v>
      </c>
      <c r="U30" s="95">
        <f>R30/'סכום נכסי הקרן'!$C$42</f>
        <v>7.0165755723033084E-4</v>
      </c>
    </row>
    <row r="31" spans="2:53" s="132" customFormat="1">
      <c r="B31" s="87" t="s">
        <v>361</v>
      </c>
      <c r="C31" s="84" t="s">
        <v>362</v>
      </c>
      <c r="D31" s="97" t="s">
        <v>124</v>
      </c>
      <c r="E31" s="97" t="s">
        <v>318</v>
      </c>
      <c r="F31" s="84" t="s">
        <v>331</v>
      </c>
      <c r="G31" s="97" t="s">
        <v>326</v>
      </c>
      <c r="H31" s="84" t="s">
        <v>358</v>
      </c>
      <c r="I31" s="84" t="s">
        <v>164</v>
      </c>
      <c r="J31" s="84"/>
      <c r="K31" s="94">
        <v>0.47000000000014219</v>
      </c>
      <c r="L31" s="97" t="s">
        <v>168</v>
      </c>
      <c r="M31" s="98">
        <v>0.03</v>
      </c>
      <c r="N31" s="98">
        <v>-1.9499999999998983E-2</v>
      </c>
      <c r="O31" s="94">
        <v>444182.97218999994</v>
      </c>
      <c r="P31" s="96">
        <v>110.81</v>
      </c>
      <c r="Q31" s="84"/>
      <c r="R31" s="94">
        <v>492.19913071899998</v>
      </c>
      <c r="S31" s="95">
        <v>9.2538119206249988E-4</v>
      </c>
      <c r="T31" s="95">
        <f t="shared" si="0"/>
        <v>4.5694561525292813E-3</v>
      </c>
      <c r="U31" s="95">
        <f>R31/'סכום נכסי הקרן'!$C$42</f>
        <v>5.1628059036760521E-4</v>
      </c>
    </row>
    <row r="32" spans="2:53" s="132" customFormat="1">
      <c r="B32" s="87" t="s">
        <v>363</v>
      </c>
      <c r="C32" s="84" t="s">
        <v>364</v>
      </c>
      <c r="D32" s="97" t="s">
        <v>124</v>
      </c>
      <c r="E32" s="97" t="s">
        <v>318</v>
      </c>
      <c r="F32" s="84" t="s">
        <v>365</v>
      </c>
      <c r="G32" s="97" t="s">
        <v>366</v>
      </c>
      <c r="H32" s="84" t="s">
        <v>358</v>
      </c>
      <c r="I32" s="84" t="s">
        <v>164</v>
      </c>
      <c r="J32" s="84"/>
      <c r="K32" s="94">
        <v>6.2200000000013533</v>
      </c>
      <c r="L32" s="97" t="s">
        <v>168</v>
      </c>
      <c r="M32" s="98">
        <v>8.3000000000000001E-3</v>
      </c>
      <c r="N32" s="98">
        <v>4.7000000000031756E-3</v>
      </c>
      <c r="O32" s="94">
        <v>1400783.2783969999</v>
      </c>
      <c r="P32" s="96">
        <v>103.4</v>
      </c>
      <c r="Q32" s="84"/>
      <c r="R32" s="94">
        <v>1448.409860882</v>
      </c>
      <c r="S32" s="95">
        <v>9.1469449857518046E-4</v>
      </c>
      <c r="T32" s="95">
        <f t="shared" si="0"/>
        <v>1.3446682322504656E-2</v>
      </c>
      <c r="U32" s="95">
        <f>R32/'סכום נכסי הקרן'!$C$42</f>
        <v>1.5192751295152861E-3</v>
      </c>
    </row>
    <row r="33" spans="2:21" s="132" customFormat="1">
      <c r="B33" s="87" t="s">
        <v>367</v>
      </c>
      <c r="C33" s="84" t="s">
        <v>368</v>
      </c>
      <c r="D33" s="97" t="s">
        <v>124</v>
      </c>
      <c r="E33" s="97" t="s">
        <v>318</v>
      </c>
      <c r="F33" s="84" t="s">
        <v>365</v>
      </c>
      <c r="G33" s="97" t="s">
        <v>366</v>
      </c>
      <c r="H33" s="84" t="s">
        <v>358</v>
      </c>
      <c r="I33" s="84" t="s">
        <v>164</v>
      </c>
      <c r="J33" s="84"/>
      <c r="K33" s="94">
        <v>9.8700000000222872</v>
      </c>
      <c r="L33" s="97" t="s">
        <v>168</v>
      </c>
      <c r="M33" s="98">
        <v>1.6500000000000001E-2</v>
      </c>
      <c r="N33" s="98">
        <v>1.4000000000045485E-2</v>
      </c>
      <c r="O33" s="94">
        <v>211665.57854200003</v>
      </c>
      <c r="P33" s="96">
        <v>103.87</v>
      </c>
      <c r="Q33" s="84"/>
      <c r="R33" s="94">
        <v>219.85703633</v>
      </c>
      <c r="S33" s="95">
        <v>5.005511890130421E-4</v>
      </c>
      <c r="T33" s="95">
        <f t="shared" si="0"/>
        <v>2.0410988655494419E-3</v>
      </c>
      <c r="U33" s="95">
        <f>R33/'סכום נכסי הקרן'!$C$42</f>
        <v>2.3061381751551065E-4</v>
      </c>
    </row>
    <row r="34" spans="2:21" s="132" customFormat="1">
      <c r="B34" s="87" t="s">
        <v>369</v>
      </c>
      <c r="C34" s="84" t="s">
        <v>370</v>
      </c>
      <c r="D34" s="97" t="s">
        <v>124</v>
      </c>
      <c r="E34" s="97" t="s">
        <v>318</v>
      </c>
      <c r="F34" s="84" t="s">
        <v>371</v>
      </c>
      <c r="G34" s="97" t="s">
        <v>372</v>
      </c>
      <c r="H34" s="84" t="s">
        <v>358</v>
      </c>
      <c r="I34" s="84" t="s">
        <v>164</v>
      </c>
      <c r="J34" s="84"/>
      <c r="K34" s="94">
        <v>9.5399999999758585</v>
      </c>
      <c r="L34" s="97" t="s">
        <v>168</v>
      </c>
      <c r="M34" s="98">
        <v>2.6499999999999999E-2</v>
      </c>
      <c r="N34" s="98">
        <v>1.410000000009053E-2</v>
      </c>
      <c r="O34" s="94">
        <v>29142.961777</v>
      </c>
      <c r="P34" s="96">
        <v>113.71</v>
      </c>
      <c r="Q34" s="84"/>
      <c r="R34" s="94">
        <v>33.138462070000003</v>
      </c>
      <c r="S34" s="95">
        <v>2.4812403388753989E-5</v>
      </c>
      <c r="T34" s="95">
        <f t="shared" si="0"/>
        <v>3.0764936372382423E-4</v>
      </c>
      <c r="U34" s="95">
        <f>R34/'סכום נכסי הקרן'!$C$42</f>
        <v>3.4759802879744625E-5</v>
      </c>
    </row>
    <row r="35" spans="2:21" s="132" customFormat="1">
      <c r="B35" s="87" t="s">
        <v>373</v>
      </c>
      <c r="C35" s="84" t="s">
        <v>374</v>
      </c>
      <c r="D35" s="97" t="s">
        <v>124</v>
      </c>
      <c r="E35" s="97" t="s">
        <v>318</v>
      </c>
      <c r="F35" s="84" t="s">
        <v>375</v>
      </c>
      <c r="G35" s="97" t="s">
        <v>376</v>
      </c>
      <c r="H35" s="84" t="s">
        <v>358</v>
      </c>
      <c r="I35" s="84" t="s">
        <v>322</v>
      </c>
      <c r="J35" s="84"/>
      <c r="K35" s="94">
        <v>3.4800000000002087</v>
      </c>
      <c r="L35" s="97" t="s">
        <v>168</v>
      </c>
      <c r="M35" s="98">
        <v>6.5000000000000006E-3</v>
      </c>
      <c r="N35" s="95">
        <v>-1E-4</v>
      </c>
      <c r="O35" s="94">
        <v>481092.97803900007</v>
      </c>
      <c r="P35" s="96">
        <v>102.25</v>
      </c>
      <c r="Q35" s="94">
        <v>82.006305331999982</v>
      </c>
      <c r="R35" s="94">
        <v>575.72797400599995</v>
      </c>
      <c r="S35" s="95">
        <v>6.1965815301895529E-4</v>
      </c>
      <c r="T35" s="95">
        <f t="shared" si="0"/>
        <v>5.3449174710283199E-3</v>
      </c>
      <c r="U35" s="95">
        <f>R35/'סכום נכסי הקרן'!$C$42</f>
        <v>6.0389618705088241E-4</v>
      </c>
    </row>
    <row r="36" spans="2:21" s="132" customFormat="1">
      <c r="B36" s="87" t="s">
        <v>377</v>
      </c>
      <c r="C36" s="84" t="s">
        <v>378</v>
      </c>
      <c r="D36" s="97" t="s">
        <v>124</v>
      </c>
      <c r="E36" s="97" t="s">
        <v>318</v>
      </c>
      <c r="F36" s="84" t="s">
        <v>375</v>
      </c>
      <c r="G36" s="97" t="s">
        <v>376</v>
      </c>
      <c r="H36" s="84" t="s">
        <v>358</v>
      </c>
      <c r="I36" s="84" t="s">
        <v>322</v>
      </c>
      <c r="J36" s="84"/>
      <c r="K36" s="94">
        <v>4.1500000000002313</v>
      </c>
      <c r="L36" s="97" t="s">
        <v>168</v>
      </c>
      <c r="M36" s="98">
        <v>1.6399999999999998E-2</v>
      </c>
      <c r="N36" s="98">
        <v>2.9999999999953788E-3</v>
      </c>
      <c r="O36" s="94">
        <v>1020353.5838229998</v>
      </c>
      <c r="P36" s="96">
        <v>106.03</v>
      </c>
      <c r="Q36" s="84"/>
      <c r="R36" s="94">
        <v>1081.8809049849999</v>
      </c>
      <c r="S36" s="95">
        <v>9.5741853791015958E-4</v>
      </c>
      <c r="T36" s="95">
        <f t="shared" si="0"/>
        <v>1.0043917286822669E-2</v>
      </c>
      <c r="U36" s="95">
        <f>R36/'סכום נכסי הקרן'!$C$42</f>
        <v>1.1348132848531529E-3</v>
      </c>
    </row>
    <row r="37" spans="2:21" s="132" customFormat="1">
      <c r="B37" s="87" t="s">
        <v>379</v>
      </c>
      <c r="C37" s="84" t="s">
        <v>380</v>
      </c>
      <c r="D37" s="97" t="s">
        <v>124</v>
      </c>
      <c r="E37" s="97" t="s">
        <v>318</v>
      </c>
      <c r="F37" s="84" t="s">
        <v>375</v>
      </c>
      <c r="G37" s="97" t="s">
        <v>376</v>
      </c>
      <c r="H37" s="84" t="s">
        <v>358</v>
      </c>
      <c r="I37" s="84" t="s">
        <v>164</v>
      </c>
      <c r="J37" s="84"/>
      <c r="K37" s="94">
        <v>5.5499999999999012</v>
      </c>
      <c r="L37" s="97" t="s">
        <v>168</v>
      </c>
      <c r="M37" s="98">
        <v>1.34E-2</v>
      </c>
      <c r="N37" s="98">
        <v>7.6999999999991875E-3</v>
      </c>
      <c r="O37" s="94">
        <v>3408524.850633</v>
      </c>
      <c r="P37" s="96">
        <v>104.85</v>
      </c>
      <c r="Q37" s="84"/>
      <c r="R37" s="94">
        <v>3573.8382142770006</v>
      </c>
      <c r="S37" s="95">
        <v>8.1521161514765573E-4</v>
      </c>
      <c r="T37" s="95">
        <f t="shared" si="0"/>
        <v>3.3178638476091697E-2</v>
      </c>
      <c r="U37" s="95">
        <f>R37/'סכום נכסי הקרן'!$C$42</f>
        <v>3.7486927302165852E-3</v>
      </c>
    </row>
    <row r="38" spans="2:21" s="132" customFormat="1">
      <c r="B38" s="87" t="s">
        <v>381</v>
      </c>
      <c r="C38" s="84" t="s">
        <v>382</v>
      </c>
      <c r="D38" s="97" t="s">
        <v>124</v>
      </c>
      <c r="E38" s="97" t="s">
        <v>318</v>
      </c>
      <c r="F38" s="84" t="s">
        <v>375</v>
      </c>
      <c r="G38" s="97" t="s">
        <v>376</v>
      </c>
      <c r="H38" s="84" t="s">
        <v>358</v>
      </c>
      <c r="I38" s="84" t="s">
        <v>164</v>
      </c>
      <c r="J38" s="84"/>
      <c r="K38" s="94">
        <v>6.8800000000018802</v>
      </c>
      <c r="L38" s="97" t="s">
        <v>168</v>
      </c>
      <c r="M38" s="98">
        <v>1.77E-2</v>
      </c>
      <c r="N38" s="98">
        <v>1.1900000000000587E-2</v>
      </c>
      <c r="O38" s="94">
        <v>815216.79026200017</v>
      </c>
      <c r="P38" s="96">
        <v>104.39</v>
      </c>
      <c r="Q38" s="84"/>
      <c r="R38" s="94">
        <v>851.00480510500006</v>
      </c>
      <c r="S38" s="95">
        <v>6.7043114962099884E-4</v>
      </c>
      <c r="T38" s="95">
        <f t="shared" si="0"/>
        <v>7.9005201346831928E-3</v>
      </c>
      <c r="U38" s="95">
        <f>R38/'סכום נכסי הקרן'!$C$42</f>
        <v>8.9264128228643805E-4</v>
      </c>
    </row>
    <row r="39" spans="2:21" s="132" customFormat="1">
      <c r="B39" s="87" t="s">
        <v>383</v>
      </c>
      <c r="C39" s="84" t="s">
        <v>384</v>
      </c>
      <c r="D39" s="97" t="s">
        <v>124</v>
      </c>
      <c r="E39" s="97" t="s">
        <v>318</v>
      </c>
      <c r="F39" s="84" t="s">
        <v>375</v>
      </c>
      <c r="G39" s="97" t="s">
        <v>376</v>
      </c>
      <c r="H39" s="84" t="s">
        <v>358</v>
      </c>
      <c r="I39" s="84" t="s">
        <v>164</v>
      </c>
      <c r="J39" s="84"/>
      <c r="K39" s="94">
        <v>10.040000000076152</v>
      </c>
      <c r="L39" s="97" t="s">
        <v>168</v>
      </c>
      <c r="M39" s="98">
        <v>2.4799999999999999E-2</v>
      </c>
      <c r="N39" s="98">
        <v>1.8800000000152303E-2</v>
      </c>
      <c r="O39" s="94">
        <v>61541.627927000001</v>
      </c>
      <c r="P39" s="96">
        <v>106.69</v>
      </c>
      <c r="Q39" s="84"/>
      <c r="R39" s="94">
        <v>65.658760950000001</v>
      </c>
      <c r="S39" s="95">
        <v>2.3365831480011998E-4</v>
      </c>
      <c r="T39" s="95">
        <f t="shared" si="0"/>
        <v>6.0955985182694922E-4</v>
      </c>
      <c r="U39" s="95">
        <f>R39/'סכום נכסי הקרן'!$C$42</f>
        <v>6.8871198160291492E-5</v>
      </c>
    </row>
    <row r="40" spans="2:21" s="132" customFormat="1">
      <c r="B40" s="87" t="s">
        <v>385</v>
      </c>
      <c r="C40" s="84" t="s">
        <v>386</v>
      </c>
      <c r="D40" s="97" t="s">
        <v>124</v>
      </c>
      <c r="E40" s="97" t="s">
        <v>318</v>
      </c>
      <c r="F40" s="84" t="s">
        <v>346</v>
      </c>
      <c r="G40" s="97" t="s">
        <v>326</v>
      </c>
      <c r="H40" s="84" t="s">
        <v>358</v>
      </c>
      <c r="I40" s="84" t="s">
        <v>164</v>
      </c>
      <c r="J40" s="84"/>
      <c r="K40" s="94">
        <v>2.9599999999973132</v>
      </c>
      <c r="L40" s="97" t="s">
        <v>168</v>
      </c>
      <c r="M40" s="98">
        <v>4.2000000000000003E-2</v>
      </c>
      <c r="N40" s="98">
        <v>-3.2000000000050374E-3</v>
      </c>
      <c r="O40" s="94">
        <v>198092.57980899996</v>
      </c>
      <c r="P40" s="96">
        <v>120.26</v>
      </c>
      <c r="Q40" s="84"/>
      <c r="R40" s="94">
        <v>238.22612980900001</v>
      </c>
      <c r="S40" s="95">
        <v>1.9854247706202249E-4</v>
      </c>
      <c r="T40" s="95">
        <f t="shared" si="0"/>
        <v>2.2116330294180125E-3</v>
      </c>
      <c r="U40" s="95">
        <f>R40/'סכום נכסי הקרן'!$C$42</f>
        <v>2.4988164192633861E-4</v>
      </c>
    </row>
    <row r="41" spans="2:21" s="132" customFormat="1">
      <c r="B41" s="87" t="s">
        <v>387</v>
      </c>
      <c r="C41" s="84" t="s">
        <v>388</v>
      </c>
      <c r="D41" s="97" t="s">
        <v>124</v>
      </c>
      <c r="E41" s="97" t="s">
        <v>318</v>
      </c>
      <c r="F41" s="84" t="s">
        <v>346</v>
      </c>
      <c r="G41" s="97" t="s">
        <v>326</v>
      </c>
      <c r="H41" s="84" t="s">
        <v>358</v>
      </c>
      <c r="I41" s="84" t="s">
        <v>164</v>
      </c>
      <c r="J41" s="84"/>
      <c r="K41" s="94">
        <v>1.4900000000001909</v>
      </c>
      <c r="L41" s="97" t="s">
        <v>168</v>
      </c>
      <c r="M41" s="98">
        <v>4.0999999999999995E-2</v>
      </c>
      <c r="N41" s="98">
        <v>-4.3999999999990028E-3</v>
      </c>
      <c r="O41" s="94">
        <v>928331.50103799999</v>
      </c>
      <c r="P41" s="96">
        <v>129.65</v>
      </c>
      <c r="Q41" s="84"/>
      <c r="R41" s="94">
        <v>1203.5817766730001</v>
      </c>
      <c r="S41" s="95">
        <v>5.9576300708602135E-4</v>
      </c>
      <c r="T41" s="95">
        <f t="shared" si="0"/>
        <v>1.1173758365758655E-2</v>
      </c>
      <c r="U41" s="95">
        <f>R41/'סכום נכסי הקרן'!$C$42</f>
        <v>1.2624685242916072E-3</v>
      </c>
    </row>
    <row r="42" spans="2:21" s="132" customFormat="1">
      <c r="B42" s="87" t="s">
        <v>389</v>
      </c>
      <c r="C42" s="84" t="s">
        <v>390</v>
      </c>
      <c r="D42" s="97" t="s">
        <v>124</v>
      </c>
      <c r="E42" s="97" t="s">
        <v>318</v>
      </c>
      <c r="F42" s="84" t="s">
        <v>346</v>
      </c>
      <c r="G42" s="97" t="s">
        <v>326</v>
      </c>
      <c r="H42" s="84" t="s">
        <v>358</v>
      </c>
      <c r="I42" s="84" t="s">
        <v>164</v>
      </c>
      <c r="J42" s="84"/>
      <c r="K42" s="94">
        <v>2.1200000000010992</v>
      </c>
      <c r="L42" s="97" t="s">
        <v>168</v>
      </c>
      <c r="M42" s="98">
        <v>0.04</v>
      </c>
      <c r="N42" s="98">
        <v>-4.600000000001425E-3</v>
      </c>
      <c r="O42" s="94">
        <v>834364.01719599997</v>
      </c>
      <c r="P42" s="96">
        <v>117.75</v>
      </c>
      <c r="Q42" s="84"/>
      <c r="R42" s="94">
        <v>982.46363934099998</v>
      </c>
      <c r="S42" s="95">
        <v>2.8724965433053382E-4</v>
      </c>
      <c r="T42" s="95">
        <f t="shared" si="0"/>
        <v>9.1209517474463587E-3</v>
      </c>
      <c r="U42" s="95">
        <f>R42/'סכום נכסי הקרן'!$C$42</f>
        <v>1.030531904826254E-3</v>
      </c>
    </row>
    <row r="43" spans="2:21" s="132" customFormat="1">
      <c r="B43" s="87" t="s">
        <v>391</v>
      </c>
      <c r="C43" s="84" t="s">
        <v>392</v>
      </c>
      <c r="D43" s="97" t="s">
        <v>124</v>
      </c>
      <c r="E43" s="97" t="s">
        <v>318</v>
      </c>
      <c r="F43" s="84" t="s">
        <v>393</v>
      </c>
      <c r="G43" s="97" t="s">
        <v>376</v>
      </c>
      <c r="H43" s="84" t="s">
        <v>394</v>
      </c>
      <c r="I43" s="84" t="s">
        <v>322</v>
      </c>
      <c r="J43" s="84"/>
      <c r="K43" s="94">
        <v>0.88000000000176604</v>
      </c>
      <c r="L43" s="97" t="s">
        <v>168</v>
      </c>
      <c r="M43" s="98">
        <v>1.6399999999999998E-2</v>
      </c>
      <c r="N43" s="98">
        <v>-6.6000000000132454E-3</v>
      </c>
      <c r="O43" s="94">
        <v>222096.93865299999</v>
      </c>
      <c r="P43" s="96">
        <v>101.98</v>
      </c>
      <c r="Q43" s="84"/>
      <c r="R43" s="94">
        <v>226.49446299500002</v>
      </c>
      <c r="S43" s="95">
        <v>4.5089970735271741E-4</v>
      </c>
      <c r="T43" s="95">
        <f t="shared" si="0"/>
        <v>2.1027191086958313E-3</v>
      </c>
      <c r="U43" s="95">
        <f>R43/'סכום נכסי הקרן'!$C$42</f>
        <v>2.3757598860289574E-4</v>
      </c>
    </row>
    <row r="44" spans="2:21" s="132" customFormat="1">
      <c r="B44" s="87" t="s">
        <v>395</v>
      </c>
      <c r="C44" s="84" t="s">
        <v>396</v>
      </c>
      <c r="D44" s="97" t="s">
        <v>124</v>
      </c>
      <c r="E44" s="97" t="s">
        <v>318</v>
      </c>
      <c r="F44" s="84" t="s">
        <v>393</v>
      </c>
      <c r="G44" s="97" t="s">
        <v>376</v>
      </c>
      <c r="H44" s="84" t="s">
        <v>394</v>
      </c>
      <c r="I44" s="84" t="s">
        <v>322</v>
      </c>
      <c r="J44" s="84"/>
      <c r="K44" s="94">
        <v>5.2500000000008304</v>
      </c>
      <c r="L44" s="97" t="s">
        <v>168</v>
      </c>
      <c r="M44" s="98">
        <v>2.3399999999999997E-2</v>
      </c>
      <c r="N44" s="98">
        <v>8.1000000000021038E-3</v>
      </c>
      <c r="O44" s="94">
        <v>1670018.8800929999</v>
      </c>
      <c r="P44" s="96">
        <v>108.15</v>
      </c>
      <c r="Q44" s="84"/>
      <c r="R44" s="94">
        <v>1806.125430302</v>
      </c>
      <c r="S44" s="95">
        <v>7.0328105441948665E-4</v>
      </c>
      <c r="T44" s="95">
        <f t="shared" si="0"/>
        <v>1.676762603720398E-2</v>
      </c>
      <c r="U44" s="95">
        <f>R44/'סכום נכסי הקרן'!$C$42</f>
        <v>1.8944923817157532E-3</v>
      </c>
    </row>
    <row r="45" spans="2:21" s="132" customFormat="1">
      <c r="B45" s="87" t="s">
        <v>397</v>
      </c>
      <c r="C45" s="84" t="s">
        <v>398</v>
      </c>
      <c r="D45" s="97" t="s">
        <v>124</v>
      </c>
      <c r="E45" s="97" t="s">
        <v>318</v>
      </c>
      <c r="F45" s="84" t="s">
        <v>393</v>
      </c>
      <c r="G45" s="97" t="s">
        <v>376</v>
      </c>
      <c r="H45" s="84" t="s">
        <v>394</v>
      </c>
      <c r="I45" s="84" t="s">
        <v>322</v>
      </c>
      <c r="J45" s="84"/>
      <c r="K45" s="94">
        <v>2.0799999999991927</v>
      </c>
      <c r="L45" s="97" t="s">
        <v>168</v>
      </c>
      <c r="M45" s="98">
        <v>0.03</v>
      </c>
      <c r="N45" s="98">
        <v>-4.2999999999986539E-3</v>
      </c>
      <c r="O45" s="94">
        <v>545384.43183200003</v>
      </c>
      <c r="P45" s="96">
        <v>109</v>
      </c>
      <c r="Q45" s="84"/>
      <c r="R45" s="94">
        <v>594.46902335599998</v>
      </c>
      <c r="S45" s="95">
        <v>1.1334012436813156E-3</v>
      </c>
      <c r="T45" s="95">
        <f t="shared" si="0"/>
        <v>5.5189047820829243E-3</v>
      </c>
      <c r="U45" s="95">
        <f>R45/'סכום נכסי הקרן'!$C$42</f>
        <v>6.2355416574010189E-4</v>
      </c>
    </row>
    <row r="46" spans="2:21" s="132" customFormat="1">
      <c r="B46" s="87" t="s">
        <v>399</v>
      </c>
      <c r="C46" s="84" t="s">
        <v>400</v>
      </c>
      <c r="D46" s="97" t="s">
        <v>124</v>
      </c>
      <c r="E46" s="97" t="s">
        <v>318</v>
      </c>
      <c r="F46" s="84" t="s">
        <v>401</v>
      </c>
      <c r="G46" s="97" t="s">
        <v>376</v>
      </c>
      <c r="H46" s="84" t="s">
        <v>394</v>
      </c>
      <c r="I46" s="84" t="s">
        <v>164</v>
      </c>
      <c r="J46" s="84"/>
      <c r="K46" s="94">
        <v>0.25999999999171786</v>
      </c>
      <c r="L46" s="97" t="s">
        <v>168</v>
      </c>
      <c r="M46" s="98">
        <v>4.9500000000000002E-2</v>
      </c>
      <c r="N46" s="98">
        <v>-2.5799999999567485E-2</v>
      </c>
      <c r="O46" s="94">
        <v>17290.079331000001</v>
      </c>
      <c r="P46" s="96">
        <v>125.7</v>
      </c>
      <c r="Q46" s="84"/>
      <c r="R46" s="94">
        <v>21.733630193000003</v>
      </c>
      <c r="S46" s="95">
        <v>1.3404786433426005E-4</v>
      </c>
      <c r="T46" s="95">
        <f t="shared" si="0"/>
        <v>2.0176969848997419E-4</v>
      </c>
      <c r="U46" s="95">
        <f>R46/'סכום נכסי הקרן'!$C$42</f>
        <v>2.2796975302419219E-5</v>
      </c>
    </row>
    <row r="47" spans="2:21" s="132" customFormat="1">
      <c r="B47" s="87" t="s">
        <v>402</v>
      </c>
      <c r="C47" s="84" t="s">
        <v>403</v>
      </c>
      <c r="D47" s="97" t="s">
        <v>124</v>
      </c>
      <c r="E47" s="97" t="s">
        <v>318</v>
      </c>
      <c r="F47" s="84" t="s">
        <v>401</v>
      </c>
      <c r="G47" s="97" t="s">
        <v>376</v>
      </c>
      <c r="H47" s="84" t="s">
        <v>394</v>
      </c>
      <c r="I47" s="84" t="s">
        <v>164</v>
      </c>
      <c r="J47" s="84"/>
      <c r="K47" s="94">
        <v>1.9700000000002396</v>
      </c>
      <c r="L47" s="97" t="s">
        <v>168</v>
      </c>
      <c r="M47" s="98">
        <v>4.8000000000000001E-2</v>
      </c>
      <c r="N47" s="98">
        <v>-4.6999999999997339E-3</v>
      </c>
      <c r="O47" s="94">
        <v>1608501.317358</v>
      </c>
      <c r="P47" s="96">
        <v>116.78</v>
      </c>
      <c r="Q47" s="84"/>
      <c r="R47" s="94">
        <v>1878.407819815</v>
      </c>
      <c r="S47" s="95">
        <v>1.1831165090096251E-3</v>
      </c>
      <c r="T47" s="95">
        <f t="shared" si="0"/>
        <v>1.7438678033978559E-2</v>
      </c>
      <c r="U47" s="95">
        <f>R47/'סכום נכסי הקרן'!$C$42</f>
        <v>1.9703112777719879E-3</v>
      </c>
    </row>
    <row r="48" spans="2:21" s="132" customFormat="1">
      <c r="B48" s="87" t="s">
        <v>404</v>
      </c>
      <c r="C48" s="84" t="s">
        <v>405</v>
      </c>
      <c r="D48" s="97" t="s">
        <v>124</v>
      </c>
      <c r="E48" s="97" t="s">
        <v>318</v>
      </c>
      <c r="F48" s="84" t="s">
        <v>401</v>
      </c>
      <c r="G48" s="97" t="s">
        <v>376</v>
      </c>
      <c r="H48" s="84" t="s">
        <v>394</v>
      </c>
      <c r="I48" s="84" t="s">
        <v>164</v>
      </c>
      <c r="J48" s="84"/>
      <c r="K48" s="94">
        <v>5.9499999999991857</v>
      </c>
      <c r="L48" s="97" t="s">
        <v>168</v>
      </c>
      <c r="M48" s="98">
        <v>3.2000000000000001E-2</v>
      </c>
      <c r="N48" s="98">
        <v>1.0199999999997227E-2</v>
      </c>
      <c r="O48" s="94">
        <v>1431435.0841910001</v>
      </c>
      <c r="P48" s="96">
        <v>115.87</v>
      </c>
      <c r="Q48" s="84"/>
      <c r="R48" s="94">
        <v>1658.603898673</v>
      </c>
      <c r="S48" s="95">
        <v>8.6773836104341864E-4</v>
      </c>
      <c r="T48" s="95">
        <f t="shared" si="0"/>
        <v>1.5398072276822551E-2</v>
      </c>
      <c r="U48" s="95">
        <f>R48/'סכום נכסי הקרן'!$C$42</f>
        <v>1.7397531741716521E-3</v>
      </c>
    </row>
    <row r="49" spans="2:21" s="132" customFormat="1">
      <c r="B49" s="87" t="s">
        <v>406</v>
      </c>
      <c r="C49" s="84" t="s">
        <v>407</v>
      </c>
      <c r="D49" s="97" t="s">
        <v>124</v>
      </c>
      <c r="E49" s="97" t="s">
        <v>318</v>
      </c>
      <c r="F49" s="84" t="s">
        <v>401</v>
      </c>
      <c r="G49" s="97" t="s">
        <v>376</v>
      </c>
      <c r="H49" s="84" t="s">
        <v>394</v>
      </c>
      <c r="I49" s="84" t="s">
        <v>164</v>
      </c>
      <c r="J49" s="84"/>
      <c r="K49" s="94">
        <v>1.2399999999965354</v>
      </c>
      <c r="L49" s="97" t="s">
        <v>168</v>
      </c>
      <c r="M49" s="98">
        <v>4.9000000000000002E-2</v>
      </c>
      <c r="N49" s="98">
        <v>-1.0599999999979941E-2</v>
      </c>
      <c r="O49" s="94">
        <v>186192.53195900001</v>
      </c>
      <c r="P49" s="96">
        <v>117.82</v>
      </c>
      <c r="Q49" s="84"/>
      <c r="R49" s="94">
        <v>219.37203377400002</v>
      </c>
      <c r="S49" s="95">
        <v>9.3987392402582312E-4</v>
      </c>
      <c r="T49" s="95">
        <f t="shared" si="0"/>
        <v>2.0365962206336141E-3</v>
      </c>
      <c r="U49" s="95">
        <f>R49/'סכום נכסי הקרן'!$C$42</f>
        <v>2.3010508560130413E-4</v>
      </c>
    </row>
    <row r="50" spans="2:21" s="132" customFormat="1">
      <c r="B50" s="87" t="s">
        <v>408</v>
      </c>
      <c r="C50" s="84" t="s">
        <v>409</v>
      </c>
      <c r="D50" s="97" t="s">
        <v>124</v>
      </c>
      <c r="E50" s="97" t="s">
        <v>318</v>
      </c>
      <c r="F50" s="84" t="s">
        <v>410</v>
      </c>
      <c r="G50" s="97" t="s">
        <v>411</v>
      </c>
      <c r="H50" s="84" t="s">
        <v>394</v>
      </c>
      <c r="I50" s="84" t="s">
        <v>164</v>
      </c>
      <c r="J50" s="84"/>
      <c r="K50" s="94">
        <v>2.1099999999996228</v>
      </c>
      <c r="L50" s="97" t="s">
        <v>168</v>
      </c>
      <c r="M50" s="98">
        <v>3.7000000000000005E-2</v>
      </c>
      <c r="N50" s="98">
        <v>-4.0000000000016038E-3</v>
      </c>
      <c r="O50" s="94">
        <v>1091398.5285660001</v>
      </c>
      <c r="P50" s="96">
        <v>114.22</v>
      </c>
      <c r="Q50" s="84"/>
      <c r="R50" s="94">
        <v>1246.595430477</v>
      </c>
      <c r="S50" s="95">
        <v>4.5475217472281114E-4</v>
      </c>
      <c r="T50" s="95">
        <f t="shared" si="0"/>
        <v>1.1573086590354125E-2</v>
      </c>
      <c r="U50" s="95">
        <f>R50/'סכום נכסי הקרן'!$C$42</f>
        <v>1.3075866750436348E-3</v>
      </c>
    </row>
    <row r="51" spans="2:21" s="132" customFormat="1">
      <c r="B51" s="87" t="s">
        <v>412</v>
      </c>
      <c r="C51" s="84" t="s">
        <v>413</v>
      </c>
      <c r="D51" s="97" t="s">
        <v>124</v>
      </c>
      <c r="E51" s="97" t="s">
        <v>318</v>
      </c>
      <c r="F51" s="84" t="s">
        <v>410</v>
      </c>
      <c r="G51" s="97" t="s">
        <v>411</v>
      </c>
      <c r="H51" s="84" t="s">
        <v>394</v>
      </c>
      <c r="I51" s="84" t="s">
        <v>164</v>
      </c>
      <c r="J51" s="84"/>
      <c r="K51" s="94">
        <v>5.1600000000002417</v>
      </c>
      <c r="L51" s="97" t="s">
        <v>168</v>
      </c>
      <c r="M51" s="98">
        <v>2.2000000000000002E-2</v>
      </c>
      <c r="N51" s="98">
        <v>1.1100000000005416E-2</v>
      </c>
      <c r="O51" s="94">
        <v>934416.44333200005</v>
      </c>
      <c r="P51" s="96">
        <v>106.68</v>
      </c>
      <c r="Q51" s="84"/>
      <c r="R51" s="94">
        <v>996.83545718599999</v>
      </c>
      <c r="S51" s="95">
        <v>1.0598090095945145E-3</v>
      </c>
      <c r="T51" s="95">
        <f t="shared" si="0"/>
        <v>9.2543761835662125E-3</v>
      </c>
      <c r="U51" s="95">
        <f>R51/'סכום נכסי הקרן'!$C$42</f>
        <v>1.045606881880426E-3</v>
      </c>
    </row>
    <row r="52" spans="2:21" s="132" customFormat="1">
      <c r="B52" s="87" t="s">
        <v>414</v>
      </c>
      <c r="C52" s="84" t="s">
        <v>415</v>
      </c>
      <c r="D52" s="97" t="s">
        <v>124</v>
      </c>
      <c r="E52" s="97" t="s">
        <v>318</v>
      </c>
      <c r="F52" s="84" t="s">
        <v>416</v>
      </c>
      <c r="G52" s="97" t="s">
        <v>376</v>
      </c>
      <c r="H52" s="84" t="s">
        <v>394</v>
      </c>
      <c r="I52" s="84" t="s">
        <v>322</v>
      </c>
      <c r="J52" s="84"/>
      <c r="K52" s="94">
        <v>6.5399999999979856</v>
      </c>
      <c r="L52" s="97" t="s">
        <v>168</v>
      </c>
      <c r="M52" s="98">
        <v>1.8200000000000001E-2</v>
      </c>
      <c r="N52" s="98">
        <v>1.30999999999846E-2</v>
      </c>
      <c r="O52" s="94">
        <v>324333.791837</v>
      </c>
      <c r="P52" s="96">
        <v>104.11</v>
      </c>
      <c r="Q52" s="84"/>
      <c r="R52" s="94">
        <v>337.66390709199999</v>
      </c>
      <c r="S52" s="95">
        <v>1.2332083339809887E-3</v>
      </c>
      <c r="T52" s="95">
        <f t="shared" si="0"/>
        <v>3.1347889938259372E-3</v>
      </c>
      <c r="U52" s="95">
        <f>R52/'סכום נכסי הקרן'!$C$42</f>
        <v>3.5418453714989559E-4</v>
      </c>
    </row>
    <row r="53" spans="2:21" s="132" customFormat="1">
      <c r="B53" s="87" t="s">
        <v>417</v>
      </c>
      <c r="C53" s="84" t="s">
        <v>418</v>
      </c>
      <c r="D53" s="97" t="s">
        <v>124</v>
      </c>
      <c r="E53" s="97" t="s">
        <v>318</v>
      </c>
      <c r="F53" s="84" t="s">
        <v>357</v>
      </c>
      <c r="G53" s="97" t="s">
        <v>326</v>
      </c>
      <c r="H53" s="84" t="s">
        <v>394</v>
      </c>
      <c r="I53" s="84" t="s">
        <v>164</v>
      </c>
      <c r="J53" s="84"/>
      <c r="K53" s="94">
        <v>1.3200000000005858</v>
      </c>
      <c r="L53" s="97" t="s">
        <v>168</v>
      </c>
      <c r="M53" s="98">
        <v>3.1E-2</v>
      </c>
      <c r="N53" s="98">
        <v>-9.3000000000216018E-3</v>
      </c>
      <c r="O53" s="94">
        <v>243441.44485699999</v>
      </c>
      <c r="P53" s="96">
        <v>112.2</v>
      </c>
      <c r="Q53" s="84"/>
      <c r="R53" s="94">
        <v>273.14128663700001</v>
      </c>
      <c r="S53" s="95">
        <v>7.076070352679438E-4</v>
      </c>
      <c r="T53" s="95">
        <f t="shared" si="0"/>
        <v>2.5357767920272029E-3</v>
      </c>
      <c r="U53" s="95">
        <f>R53/'סכום נכסי הקרן'!$C$42</f>
        <v>2.865050665829509E-4</v>
      </c>
    </row>
    <row r="54" spans="2:21" s="132" customFormat="1">
      <c r="B54" s="87" t="s">
        <v>419</v>
      </c>
      <c r="C54" s="84" t="s">
        <v>420</v>
      </c>
      <c r="D54" s="97" t="s">
        <v>124</v>
      </c>
      <c r="E54" s="97" t="s">
        <v>318</v>
      </c>
      <c r="F54" s="84" t="s">
        <v>357</v>
      </c>
      <c r="G54" s="97" t="s">
        <v>326</v>
      </c>
      <c r="H54" s="84" t="s">
        <v>394</v>
      </c>
      <c r="I54" s="84" t="s">
        <v>164</v>
      </c>
      <c r="J54" s="84"/>
      <c r="K54" s="94">
        <v>0.2699999999999283</v>
      </c>
      <c r="L54" s="97" t="s">
        <v>168</v>
      </c>
      <c r="M54" s="98">
        <v>2.7999999999999997E-2</v>
      </c>
      <c r="N54" s="98">
        <v>-2.3000000000007167E-2</v>
      </c>
      <c r="O54" s="94">
        <v>925714.55799899995</v>
      </c>
      <c r="P54" s="96">
        <v>105.52</v>
      </c>
      <c r="Q54" s="84"/>
      <c r="R54" s="94">
        <v>976.81395094100003</v>
      </c>
      <c r="S54" s="95">
        <v>9.412135210501325E-4</v>
      </c>
      <c r="T54" s="95">
        <f t="shared" si="0"/>
        <v>9.0685014243798764E-3</v>
      </c>
      <c r="U54" s="95">
        <f>R54/'סכום נכסי הקרן'!$C$42</f>
        <v>1.0246057983370287E-3</v>
      </c>
    </row>
    <row r="55" spans="2:21" s="132" customFormat="1">
      <c r="B55" s="87" t="s">
        <v>421</v>
      </c>
      <c r="C55" s="84" t="s">
        <v>422</v>
      </c>
      <c r="D55" s="97" t="s">
        <v>124</v>
      </c>
      <c r="E55" s="97" t="s">
        <v>318</v>
      </c>
      <c r="F55" s="84" t="s">
        <v>357</v>
      </c>
      <c r="G55" s="97" t="s">
        <v>326</v>
      </c>
      <c r="H55" s="84" t="s">
        <v>394</v>
      </c>
      <c r="I55" s="84" t="s">
        <v>164</v>
      </c>
      <c r="J55" s="84"/>
      <c r="K55" s="94">
        <v>1.4499999999726201</v>
      </c>
      <c r="L55" s="97" t="s">
        <v>168</v>
      </c>
      <c r="M55" s="98">
        <v>4.2000000000000003E-2</v>
      </c>
      <c r="N55" s="98">
        <v>-2.2000000002190393E-3</v>
      </c>
      <c r="O55" s="94">
        <v>14112.475202</v>
      </c>
      <c r="P55" s="96">
        <v>129.4</v>
      </c>
      <c r="Q55" s="84"/>
      <c r="R55" s="94">
        <v>18.26154193</v>
      </c>
      <c r="S55" s="95">
        <v>2.705301384426638E-4</v>
      </c>
      <c r="T55" s="95">
        <f t="shared" si="0"/>
        <v>1.6953568163522313E-4</v>
      </c>
      <c r="U55" s="95">
        <f>R55/'סכום נכסי הקרן'!$C$42</f>
        <v>1.9155010767432128E-5</v>
      </c>
    </row>
    <row r="56" spans="2:21" s="132" customFormat="1">
      <c r="B56" s="87" t="s">
        <v>423</v>
      </c>
      <c r="C56" s="84" t="s">
        <v>424</v>
      </c>
      <c r="D56" s="97" t="s">
        <v>124</v>
      </c>
      <c r="E56" s="97" t="s">
        <v>318</v>
      </c>
      <c r="F56" s="84" t="s">
        <v>325</v>
      </c>
      <c r="G56" s="97" t="s">
        <v>326</v>
      </c>
      <c r="H56" s="84" t="s">
        <v>394</v>
      </c>
      <c r="I56" s="84" t="s">
        <v>164</v>
      </c>
      <c r="J56" s="84"/>
      <c r="K56" s="94">
        <v>1.7800000000005793</v>
      </c>
      <c r="L56" s="97" t="s">
        <v>168</v>
      </c>
      <c r="M56" s="98">
        <v>0.04</v>
      </c>
      <c r="N56" s="98">
        <v>-3.2000000000014482E-3</v>
      </c>
      <c r="O56" s="94">
        <v>1173440.6791040001</v>
      </c>
      <c r="P56" s="96">
        <v>117.66</v>
      </c>
      <c r="Q56" s="84"/>
      <c r="R56" s="94">
        <v>1380.6702890900001</v>
      </c>
      <c r="S56" s="95">
        <v>8.6921660558311948E-4</v>
      </c>
      <c r="T56" s="95">
        <f t="shared" si="0"/>
        <v>1.2817804732569684E-2</v>
      </c>
      <c r="U56" s="95">
        <f>R56/'סכום נכסי הקרן'!$C$42</f>
        <v>1.4482213142333802E-3</v>
      </c>
    </row>
    <row r="57" spans="2:21" s="132" customFormat="1">
      <c r="B57" s="87" t="s">
        <v>425</v>
      </c>
      <c r="C57" s="84" t="s">
        <v>426</v>
      </c>
      <c r="D57" s="97" t="s">
        <v>124</v>
      </c>
      <c r="E57" s="97" t="s">
        <v>318</v>
      </c>
      <c r="F57" s="84" t="s">
        <v>427</v>
      </c>
      <c r="G57" s="97" t="s">
        <v>376</v>
      </c>
      <c r="H57" s="84" t="s">
        <v>394</v>
      </c>
      <c r="I57" s="84" t="s">
        <v>164</v>
      </c>
      <c r="J57" s="84"/>
      <c r="K57" s="94">
        <v>4.1900000000005875</v>
      </c>
      <c r="L57" s="97" t="s">
        <v>168</v>
      </c>
      <c r="M57" s="98">
        <v>4.7500000000000001E-2</v>
      </c>
      <c r="N57" s="98">
        <v>4.4999999999986821E-3</v>
      </c>
      <c r="O57" s="94">
        <v>1575661.571913</v>
      </c>
      <c r="P57" s="96">
        <v>144.5</v>
      </c>
      <c r="Q57" s="84"/>
      <c r="R57" s="94">
        <v>2276.8309780140003</v>
      </c>
      <c r="S57" s="95">
        <v>8.3487605145604832E-4</v>
      </c>
      <c r="T57" s="95">
        <f t="shared" si="0"/>
        <v>2.1137541030512269E-2</v>
      </c>
      <c r="U57" s="95">
        <f>R57/'סכום נכסי הקרן'!$C$42</f>
        <v>2.3882277885765146E-3</v>
      </c>
    </row>
    <row r="58" spans="2:21" s="132" customFormat="1">
      <c r="B58" s="87" t="s">
        <v>428</v>
      </c>
      <c r="C58" s="84" t="s">
        <v>429</v>
      </c>
      <c r="D58" s="97" t="s">
        <v>124</v>
      </c>
      <c r="E58" s="97" t="s">
        <v>318</v>
      </c>
      <c r="F58" s="84" t="s">
        <v>430</v>
      </c>
      <c r="G58" s="97" t="s">
        <v>326</v>
      </c>
      <c r="H58" s="84" t="s">
        <v>394</v>
      </c>
      <c r="I58" s="84" t="s">
        <v>164</v>
      </c>
      <c r="J58" s="84"/>
      <c r="K58" s="94">
        <v>1.6699999999984019</v>
      </c>
      <c r="L58" s="97" t="s">
        <v>168</v>
      </c>
      <c r="M58" s="98">
        <v>3.85E-2</v>
      </c>
      <c r="N58" s="98">
        <v>-8.5000000000141022E-3</v>
      </c>
      <c r="O58" s="94">
        <v>180445.88271099998</v>
      </c>
      <c r="P58" s="96">
        <v>117.89</v>
      </c>
      <c r="Q58" s="84"/>
      <c r="R58" s="94">
        <v>212.72766070199998</v>
      </c>
      <c r="S58" s="95">
        <v>4.2364851446354234E-4</v>
      </c>
      <c r="T58" s="95">
        <f t="shared" si="0"/>
        <v>1.9749114887463413E-3</v>
      </c>
      <c r="U58" s="95">
        <f>R58/'סכום נכסי הקרן'!$C$42</f>
        <v>2.2313562824524631E-4</v>
      </c>
    </row>
    <row r="59" spans="2:21" s="132" customFormat="1">
      <c r="B59" s="87" t="s">
        <v>431</v>
      </c>
      <c r="C59" s="84" t="s">
        <v>432</v>
      </c>
      <c r="D59" s="97" t="s">
        <v>124</v>
      </c>
      <c r="E59" s="97" t="s">
        <v>318</v>
      </c>
      <c r="F59" s="84" t="s">
        <v>430</v>
      </c>
      <c r="G59" s="97" t="s">
        <v>326</v>
      </c>
      <c r="H59" s="84" t="s">
        <v>394</v>
      </c>
      <c r="I59" s="84" t="s">
        <v>164</v>
      </c>
      <c r="J59" s="84"/>
      <c r="K59" s="94">
        <v>2.0400000000015028</v>
      </c>
      <c r="L59" s="97" t="s">
        <v>168</v>
      </c>
      <c r="M59" s="98">
        <v>4.7500000000000001E-2</v>
      </c>
      <c r="N59" s="98">
        <v>-7.6000000000350674E-3</v>
      </c>
      <c r="O59" s="94">
        <v>118994.963682</v>
      </c>
      <c r="P59" s="96">
        <v>134.19999999999999</v>
      </c>
      <c r="Q59" s="84"/>
      <c r="R59" s="94">
        <v>159.69123979399998</v>
      </c>
      <c r="S59" s="95">
        <v>4.0998985553275443E-4</v>
      </c>
      <c r="T59" s="95">
        <f t="shared" si="0"/>
        <v>1.482534349696595E-3</v>
      </c>
      <c r="U59" s="95">
        <f>R59/'סכום נכסי הקרן'!$C$42</f>
        <v>1.6750433394091028E-4</v>
      </c>
    </row>
    <row r="60" spans="2:21" s="132" customFormat="1">
      <c r="B60" s="87" t="s">
        <v>433</v>
      </c>
      <c r="C60" s="84" t="s">
        <v>434</v>
      </c>
      <c r="D60" s="97" t="s">
        <v>124</v>
      </c>
      <c r="E60" s="97" t="s">
        <v>318</v>
      </c>
      <c r="F60" s="84" t="s">
        <v>435</v>
      </c>
      <c r="G60" s="97" t="s">
        <v>326</v>
      </c>
      <c r="H60" s="84" t="s">
        <v>394</v>
      </c>
      <c r="I60" s="84" t="s">
        <v>322</v>
      </c>
      <c r="J60" s="84"/>
      <c r="K60" s="94">
        <v>2.2800000000023259</v>
      </c>
      <c r="L60" s="97" t="s">
        <v>168</v>
      </c>
      <c r="M60" s="98">
        <v>3.5499999999999997E-2</v>
      </c>
      <c r="N60" s="98">
        <v>-4.8000000000232588E-3</v>
      </c>
      <c r="O60" s="94">
        <v>213709.83391099999</v>
      </c>
      <c r="P60" s="96">
        <v>120.71</v>
      </c>
      <c r="Q60" s="84"/>
      <c r="R60" s="94">
        <v>257.969131705</v>
      </c>
      <c r="S60" s="95">
        <v>5.9969051251186015E-4</v>
      </c>
      <c r="T60" s="95">
        <f t="shared" si="0"/>
        <v>2.394922222455167E-3</v>
      </c>
      <c r="U60" s="95">
        <f>R60/'סכום נכסי הקרן'!$C$42</f>
        <v>2.7059059494623911E-4</v>
      </c>
    </row>
    <row r="61" spans="2:21" s="132" customFormat="1">
      <c r="B61" s="87" t="s">
        <v>436</v>
      </c>
      <c r="C61" s="84" t="s">
        <v>437</v>
      </c>
      <c r="D61" s="97" t="s">
        <v>124</v>
      </c>
      <c r="E61" s="97" t="s">
        <v>318</v>
      </c>
      <c r="F61" s="84" t="s">
        <v>435</v>
      </c>
      <c r="G61" s="97" t="s">
        <v>326</v>
      </c>
      <c r="H61" s="84" t="s">
        <v>394</v>
      </c>
      <c r="I61" s="84" t="s">
        <v>322</v>
      </c>
      <c r="J61" s="84"/>
      <c r="K61" s="94">
        <v>1.1800000000025013</v>
      </c>
      <c r="L61" s="97" t="s">
        <v>168</v>
      </c>
      <c r="M61" s="98">
        <v>4.6500000000000007E-2</v>
      </c>
      <c r="N61" s="98">
        <v>-1.0900000000012506E-2</v>
      </c>
      <c r="O61" s="94">
        <v>110357.368204</v>
      </c>
      <c r="P61" s="96">
        <v>130.41</v>
      </c>
      <c r="Q61" s="84"/>
      <c r="R61" s="94">
        <v>143.917038598</v>
      </c>
      <c r="S61" s="95">
        <v>5.0450637755658913E-4</v>
      </c>
      <c r="T61" s="95">
        <f t="shared" si="0"/>
        <v>1.3360905300965813E-3</v>
      </c>
      <c r="U61" s="95">
        <f>R61/'סכום נכסי הקרן'!$C$42</f>
        <v>1.5095836017181463E-4</v>
      </c>
    </row>
    <row r="62" spans="2:21" s="132" customFormat="1">
      <c r="B62" s="87" t="s">
        <v>438</v>
      </c>
      <c r="C62" s="84" t="s">
        <v>439</v>
      </c>
      <c r="D62" s="97" t="s">
        <v>124</v>
      </c>
      <c r="E62" s="97" t="s">
        <v>318</v>
      </c>
      <c r="F62" s="84" t="s">
        <v>435</v>
      </c>
      <c r="G62" s="97" t="s">
        <v>326</v>
      </c>
      <c r="H62" s="84" t="s">
        <v>394</v>
      </c>
      <c r="I62" s="84" t="s">
        <v>322</v>
      </c>
      <c r="J62" s="84"/>
      <c r="K62" s="94">
        <v>5.6599999999967983</v>
      </c>
      <c r="L62" s="97" t="s">
        <v>168</v>
      </c>
      <c r="M62" s="98">
        <v>1.4999999999999999E-2</v>
      </c>
      <c r="N62" s="98">
        <v>4.9999999999908E-3</v>
      </c>
      <c r="O62" s="94">
        <v>513023.988472</v>
      </c>
      <c r="P62" s="96">
        <v>105.93</v>
      </c>
      <c r="Q62" s="84"/>
      <c r="R62" s="94">
        <v>543.44631098900004</v>
      </c>
      <c r="S62" s="95">
        <v>1.0036148800745687E-3</v>
      </c>
      <c r="T62" s="95">
        <f t="shared" si="0"/>
        <v>5.0452224198171839E-3</v>
      </c>
      <c r="U62" s="95">
        <f>R62/'סכום נכסי הקרן'!$C$42</f>
        <v>5.7003510319216313E-4</v>
      </c>
    </row>
    <row r="63" spans="2:21" s="132" customFormat="1">
      <c r="B63" s="87" t="s">
        <v>440</v>
      </c>
      <c r="C63" s="84" t="s">
        <v>441</v>
      </c>
      <c r="D63" s="97" t="s">
        <v>124</v>
      </c>
      <c r="E63" s="97" t="s">
        <v>318</v>
      </c>
      <c r="F63" s="84" t="s">
        <v>442</v>
      </c>
      <c r="G63" s="97" t="s">
        <v>443</v>
      </c>
      <c r="H63" s="84" t="s">
        <v>394</v>
      </c>
      <c r="I63" s="84" t="s">
        <v>322</v>
      </c>
      <c r="J63" s="84"/>
      <c r="K63" s="94">
        <v>1.7299999999408215</v>
      </c>
      <c r="L63" s="97" t="s">
        <v>168</v>
      </c>
      <c r="M63" s="98">
        <v>4.6500000000000007E-2</v>
      </c>
      <c r="N63" s="98">
        <v>-6.0999999991451989E-3</v>
      </c>
      <c r="O63" s="94">
        <v>3425.5281579999996</v>
      </c>
      <c r="P63" s="96">
        <v>133.19</v>
      </c>
      <c r="Q63" s="84"/>
      <c r="R63" s="94">
        <v>4.5624608989999995</v>
      </c>
      <c r="S63" s="95">
        <v>4.507381001711698E-5</v>
      </c>
      <c r="T63" s="95">
        <f t="shared" si="0"/>
        <v>4.2356769292045084E-5</v>
      </c>
      <c r="U63" s="95">
        <f>R63/'סכום נכסי הקרן'!$C$42</f>
        <v>4.7856850194431005E-6</v>
      </c>
    </row>
    <row r="64" spans="2:21" s="132" customFormat="1">
      <c r="B64" s="87" t="s">
        <v>444</v>
      </c>
      <c r="C64" s="84" t="s">
        <v>445</v>
      </c>
      <c r="D64" s="97" t="s">
        <v>124</v>
      </c>
      <c r="E64" s="97" t="s">
        <v>318</v>
      </c>
      <c r="F64" s="84" t="s">
        <v>446</v>
      </c>
      <c r="G64" s="97" t="s">
        <v>376</v>
      </c>
      <c r="H64" s="84" t="s">
        <v>394</v>
      </c>
      <c r="I64" s="84" t="s">
        <v>322</v>
      </c>
      <c r="J64" s="84"/>
      <c r="K64" s="94">
        <v>1.900000000002579</v>
      </c>
      <c r="L64" s="97" t="s">
        <v>168</v>
      </c>
      <c r="M64" s="98">
        <v>3.6400000000000002E-2</v>
      </c>
      <c r="N64" s="98">
        <v>-2.4999999999355243E-3</v>
      </c>
      <c r="O64" s="94">
        <v>32988.098414</v>
      </c>
      <c r="P64" s="96">
        <v>117.54</v>
      </c>
      <c r="Q64" s="84"/>
      <c r="R64" s="94">
        <v>38.774208761000004</v>
      </c>
      <c r="S64" s="95">
        <v>4.4881766549659865E-4</v>
      </c>
      <c r="T64" s="95">
        <f t="shared" si="0"/>
        <v>3.5997025537933729E-4</v>
      </c>
      <c r="U64" s="95">
        <f>R64/'סכום נכסי הקרן'!$C$42</f>
        <v>4.0671285544375502E-5</v>
      </c>
    </row>
    <row r="65" spans="2:21" s="132" customFormat="1">
      <c r="B65" s="87" t="s">
        <v>447</v>
      </c>
      <c r="C65" s="84" t="s">
        <v>448</v>
      </c>
      <c r="D65" s="97" t="s">
        <v>124</v>
      </c>
      <c r="E65" s="97" t="s">
        <v>318</v>
      </c>
      <c r="F65" s="84" t="s">
        <v>449</v>
      </c>
      <c r="G65" s="97" t="s">
        <v>450</v>
      </c>
      <c r="H65" s="84" t="s">
        <v>394</v>
      </c>
      <c r="I65" s="84" t="s">
        <v>164</v>
      </c>
      <c r="J65" s="84"/>
      <c r="K65" s="94">
        <v>7.7399999999996334</v>
      </c>
      <c r="L65" s="97" t="s">
        <v>168</v>
      </c>
      <c r="M65" s="98">
        <v>3.85E-2</v>
      </c>
      <c r="N65" s="98">
        <v>1.1799999999997252E-2</v>
      </c>
      <c r="O65" s="94">
        <v>1037929.039124</v>
      </c>
      <c r="P65" s="96">
        <v>122.99</v>
      </c>
      <c r="Q65" s="94">
        <v>31.100451679999999</v>
      </c>
      <c r="R65" s="94">
        <v>1310.0352916019999</v>
      </c>
      <c r="S65" s="95">
        <v>3.8531547547352628E-4</v>
      </c>
      <c r="T65" s="95">
        <f t="shared" si="0"/>
        <v>1.216204671978339E-2</v>
      </c>
      <c r="U65" s="95">
        <f>R65/'סכום נכסי הקרן'!$C$42</f>
        <v>1.374130410922666E-3</v>
      </c>
    </row>
    <row r="66" spans="2:21" s="132" customFormat="1">
      <c r="B66" s="87" t="s">
        <v>451</v>
      </c>
      <c r="C66" s="84" t="s">
        <v>452</v>
      </c>
      <c r="D66" s="97" t="s">
        <v>124</v>
      </c>
      <c r="E66" s="97" t="s">
        <v>318</v>
      </c>
      <c r="F66" s="84" t="s">
        <v>449</v>
      </c>
      <c r="G66" s="97" t="s">
        <v>450</v>
      </c>
      <c r="H66" s="84" t="s">
        <v>394</v>
      </c>
      <c r="I66" s="84" t="s">
        <v>164</v>
      </c>
      <c r="J66" s="84"/>
      <c r="K66" s="94">
        <v>5.7200000000001987</v>
      </c>
      <c r="L66" s="97" t="s">
        <v>168</v>
      </c>
      <c r="M66" s="98">
        <v>4.4999999999999998E-2</v>
      </c>
      <c r="N66" s="98">
        <v>7.5000000000007292E-3</v>
      </c>
      <c r="O66" s="94">
        <v>2730199.011889</v>
      </c>
      <c r="P66" s="96">
        <v>125.6</v>
      </c>
      <c r="Q66" s="84"/>
      <c r="R66" s="94">
        <v>3429.1298400809997</v>
      </c>
      <c r="S66" s="95">
        <v>9.2817061452280544E-4</v>
      </c>
      <c r="T66" s="95">
        <f t="shared" si="0"/>
        <v>3.1835201380161653E-2</v>
      </c>
      <c r="U66" s="95">
        <f>R66/'סכום נכסי הקרן'!$C$42</f>
        <v>3.596904317360366E-3</v>
      </c>
    </row>
    <row r="67" spans="2:21" s="132" customFormat="1">
      <c r="B67" s="87" t="s">
        <v>453</v>
      </c>
      <c r="C67" s="84" t="s">
        <v>454</v>
      </c>
      <c r="D67" s="97" t="s">
        <v>124</v>
      </c>
      <c r="E67" s="97" t="s">
        <v>318</v>
      </c>
      <c r="F67" s="84" t="s">
        <v>449</v>
      </c>
      <c r="G67" s="97" t="s">
        <v>450</v>
      </c>
      <c r="H67" s="84" t="s">
        <v>394</v>
      </c>
      <c r="I67" s="84" t="s">
        <v>164</v>
      </c>
      <c r="J67" s="84"/>
      <c r="K67" s="94">
        <v>10.330000000002698</v>
      </c>
      <c r="L67" s="97" t="s">
        <v>168</v>
      </c>
      <c r="M67" s="98">
        <v>2.3900000000000001E-2</v>
      </c>
      <c r="N67" s="98">
        <v>1.9600000000004739E-2</v>
      </c>
      <c r="O67" s="94">
        <v>1051603.696</v>
      </c>
      <c r="P67" s="96">
        <v>104.32</v>
      </c>
      <c r="Q67" s="84"/>
      <c r="R67" s="94">
        <v>1097.0329639880001</v>
      </c>
      <c r="S67" s="95">
        <v>8.4862252327933831E-4</v>
      </c>
      <c r="T67" s="95">
        <f t="shared" si="0"/>
        <v>1.0184585290712896E-2</v>
      </c>
      <c r="U67" s="95">
        <f>R67/'סכום נכסי הקרן'!$C$42</f>
        <v>1.15070667734234E-3</v>
      </c>
    </row>
    <row r="68" spans="2:21" s="132" customFormat="1">
      <c r="B68" s="87" t="s">
        <v>455</v>
      </c>
      <c r="C68" s="84" t="s">
        <v>456</v>
      </c>
      <c r="D68" s="97" t="s">
        <v>124</v>
      </c>
      <c r="E68" s="97" t="s">
        <v>318</v>
      </c>
      <c r="F68" s="84" t="s">
        <v>457</v>
      </c>
      <c r="G68" s="97" t="s">
        <v>443</v>
      </c>
      <c r="H68" s="84" t="s">
        <v>394</v>
      </c>
      <c r="I68" s="84" t="s">
        <v>164</v>
      </c>
      <c r="J68" s="84"/>
      <c r="K68" s="94">
        <v>1.1399999999529773</v>
      </c>
      <c r="L68" s="97" t="s">
        <v>168</v>
      </c>
      <c r="M68" s="98">
        <v>4.8899999999999999E-2</v>
      </c>
      <c r="N68" s="98">
        <v>-7.1999999998208662E-3</v>
      </c>
      <c r="O68" s="94">
        <v>6782.9978379999993</v>
      </c>
      <c r="P68" s="96">
        <v>131.68</v>
      </c>
      <c r="Q68" s="84"/>
      <c r="R68" s="94">
        <v>8.9318513530000008</v>
      </c>
      <c r="S68" s="95">
        <v>1.2152902587243238E-4</v>
      </c>
      <c r="T68" s="95">
        <f t="shared" si="0"/>
        <v>8.2921119870371483E-5</v>
      </c>
      <c r="U68" s="95">
        <f>R68/'סכום נכסי הקרן'!$C$42</f>
        <v>9.368853380269747E-6</v>
      </c>
    </row>
    <row r="69" spans="2:21" s="132" customFormat="1">
      <c r="B69" s="87" t="s">
        <v>458</v>
      </c>
      <c r="C69" s="84" t="s">
        <v>459</v>
      </c>
      <c r="D69" s="97" t="s">
        <v>124</v>
      </c>
      <c r="E69" s="97" t="s">
        <v>318</v>
      </c>
      <c r="F69" s="84" t="s">
        <v>325</v>
      </c>
      <c r="G69" s="97" t="s">
        <v>326</v>
      </c>
      <c r="H69" s="84" t="s">
        <v>394</v>
      </c>
      <c r="I69" s="84" t="s">
        <v>322</v>
      </c>
      <c r="J69" s="84"/>
      <c r="K69" s="94">
        <v>4.179999999998862</v>
      </c>
      <c r="L69" s="97" t="s">
        <v>168</v>
      </c>
      <c r="M69" s="98">
        <v>1.6399999999999998E-2</v>
      </c>
      <c r="N69" s="98">
        <v>1.2299999999999287E-2</v>
      </c>
      <c r="O69" s="94">
        <f>551564.6675/50000</f>
        <v>11.03129335</v>
      </c>
      <c r="P69" s="96">
        <v>5100544</v>
      </c>
      <c r="Q69" s="84"/>
      <c r="R69" s="94">
        <v>562.65596384800006</v>
      </c>
      <c r="S69" s="95">
        <f>4493.03248207885%/50000</f>
        <v>8.9860649641576996E-4</v>
      </c>
      <c r="T69" s="95">
        <f t="shared" si="0"/>
        <v>5.2235601310526439E-3</v>
      </c>
      <c r="U69" s="95">
        <f>R69/'סכום נכסי הקרן'!$C$42</f>
        <v>5.9018461240465151E-4</v>
      </c>
    </row>
    <row r="70" spans="2:21" s="132" customFormat="1">
      <c r="B70" s="87" t="s">
        <v>460</v>
      </c>
      <c r="C70" s="84" t="s">
        <v>461</v>
      </c>
      <c r="D70" s="97" t="s">
        <v>124</v>
      </c>
      <c r="E70" s="97" t="s">
        <v>318</v>
      </c>
      <c r="F70" s="84" t="s">
        <v>325</v>
      </c>
      <c r="G70" s="97" t="s">
        <v>326</v>
      </c>
      <c r="H70" s="84" t="s">
        <v>394</v>
      </c>
      <c r="I70" s="84" t="s">
        <v>322</v>
      </c>
      <c r="J70" s="84"/>
      <c r="K70" s="94">
        <v>8.2299999999941829</v>
      </c>
      <c r="L70" s="97" t="s">
        <v>168</v>
      </c>
      <c r="M70" s="98">
        <v>2.7799999999999998E-2</v>
      </c>
      <c r="N70" s="98">
        <v>2.7199999999983106E-2</v>
      </c>
      <c r="O70" s="94">
        <f>210597.4185/50000</f>
        <v>4.21194837</v>
      </c>
      <c r="P70" s="96">
        <v>5060000</v>
      </c>
      <c r="Q70" s="84"/>
      <c r="R70" s="94">
        <v>213.12459388799999</v>
      </c>
      <c r="S70" s="95">
        <f>5035.806276901%/50000</f>
        <v>1.0071612553802002E-3</v>
      </c>
      <c r="T70" s="95">
        <f t="shared" si="0"/>
        <v>1.9785965192059872E-3</v>
      </c>
      <c r="U70" s="95">
        <f>R70/'סכום נכסי הקרן'!$C$42</f>
        <v>2.2355198188509369E-4</v>
      </c>
    </row>
    <row r="71" spans="2:21" s="132" customFormat="1">
      <c r="B71" s="87" t="s">
        <v>462</v>
      </c>
      <c r="C71" s="84" t="s">
        <v>463</v>
      </c>
      <c r="D71" s="97" t="s">
        <v>124</v>
      </c>
      <c r="E71" s="97" t="s">
        <v>318</v>
      </c>
      <c r="F71" s="84" t="s">
        <v>325</v>
      </c>
      <c r="G71" s="97" t="s">
        <v>326</v>
      </c>
      <c r="H71" s="84" t="s">
        <v>394</v>
      </c>
      <c r="I71" s="84" t="s">
        <v>322</v>
      </c>
      <c r="J71" s="84"/>
      <c r="K71" s="94">
        <v>5.5699999999995793</v>
      </c>
      <c r="L71" s="97" t="s">
        <v>168</v>
      </c>
      <c r="M71" s="98">
        <v>2.4199999999999999E-2</v>
      </c>
      <c r="N71" s="98">
        <v>1.9799999999983161E-2</v>
      </c>
      <c r="O71" s="94">
        <f>231090.335/50000</f>
        <v>4.6218066999999996</v>
      </c>
      <c r="P71" s="96">
        <v>5140250</v>
      </c>
      <c r="Q71" s="84"/>
      <c r="R71" s="94">
        <v>237.57240912999998</v>
      </c>
      <c r="S71" s="95">
        <f>801.756704714984%/50000</f>
        <v>1.6035134094299683E-4</v>
      </c>
      <c r="T71" s="95">
        <f t="shared" si="0"/>
        <v>2.2055640467801754E-3</v>
      </c>
      <c r="U71" s="95">
        <f>R71/'סכום נכסי הקרן'!$C$42</f>
        <v>2.4919593714340526E-4</v>
      </c>
    </row>
    <row r="72" spans="2:21" s="132" customFormat="1">
      <c r="B72" s="87" t="s">
        <v>464</v>
      </c>
      <c r="C72" s="84" t="s">
        <v>465</v>
      </c>
      <c r="D72" s="97" t="s">
        <v>124</v>
      </c>
      <c r="E72" s="97" t="s">
        <v>318</v>
      </c>
      <c r="F72" s="84" t="s">
        <v>325</v>
      </c>
      <c r="G72" s="97" t="s">
        <v>326</v>
      </c>
      <c r="H72" s="84" t="s">
        <v>394</v>
      </c>
      <c r="I72" s="84" t="s">
        <v>164</v>
      </c>
      <c r="J72" s="84"/>
      <c r="K72" s="94">
        <v>1.3200000000004588</v>
      </c>
      <c r="L72" s="97" t="s">
        <v>168</v>
      </c>
      <c r="M72" s="98">
        <v>0.05</v>
      </c>
      <c r="N72" s="98">
        <v>-6.9000000000005723E-3</v>
      </c>
      <c r="O72" s="94">
        <v>729407.46186599997</v>
      </c>
      <c r="P72" s="96">
        <v>119.55</v>
      </c>
      <c r="Q72" s="84"/>
      <c r="R72" s="94">
        <v>872.00664665500005</v>
      </c>
      <c r="S72" s="95">
        <v>7.2940819127419122E-4</v>
      </c>
      <c r="T72" s="95">
        <f t="shared" si="0"/>
        <v>8.095496086682346E-3</v>
      </c>
      <c r="U72" s="95">
        <f>R72/'סכום נכסי הקרן'!$C$42</f>
        <v>9.1467066526889425E-4</v>
      </c>
    </row>
    <row r="73" spans="2:21" s="132" customFormat="1">
      <c r="B73" s="87" t="s">
        <v>466</v>
      </c>
      <c r="C73" s="84" t="s">
        <v>467</v>
      </c>
      <c r="D73" s="97" t="s">
        <v>124</v>
      </c>
      <c r="E73" s="97" t="s">
        <v>318</v>
      </c>
      <c r="F73" s="84" t="s">
        <v>468</v>
      </c>
      <c r="G73" s="97" t="s">
        <v>376</v>
      </c>
      <c r="H73" s="84" t="s">
        <v>394</v>
      </c>
      <c r="I73" s="84" t="s">
        <v>322</v>
      </c>
      <c r="J73" s="84"/>
      <c r="K73" s="94">
        <v>1.2200000000009037</v>
      </c>
      <c r="L73" s="97" t="s">
        <v>168</v>
      </c>
      <c r="M73" s="98">
        <v>5.0999999999999997E-2</v>
      </c>
      <c r="N73" s="98">
        <v>-1.1500000000007534E-2</v>
      </c>
      <c r="O73" s="94">
        <v>273639.71468799998</v>
      </c>
      <c r="P73" s="96">
        <v>121.27</v>
      </c>
      <c r="Q73" s="84"/>
      <c r="R73" s="94">
        <v>331.84288648500001</v>
      </c>
      <c r="S73" s="95">
        <v>6.0075241505675489E-4</v>
      </c>
      <c r="T73" s="95">
        <f t="shared" si="0"/>
        <v>3.0807480645219779E-3</v>
      </c>
      <c r="U73" s="95">
        <f>R73/'סכום נכסי הקרן'!$C$42</f>
        <v>3.4807871581060581E-4</v>
      </c>
    </row>
    <row r="74" spans="2:21" s="132" customFormat="1">
      <c r="B74" s="87" t="s">
        <v>469</v>
      </c>
      <c r="C74" s="84" t="s">
        <v>470</v>
      </c>
      <c r="D74" s="97" t="s">
        <v>124</v>
      </c>
      <c r="E74" s="97" t="s">
        <v>318</v>
      </c>
      <c r="F74" s="84" t="s">
        <v>468</v>
      </c>
      <c r="G74" s="97" t="s">
        <v>376</v>
      </c>
      <c r="H74" s="84" t="s">
        <v>394</v>
      </c>
      <c r="I74" s="84" t="s">
        <v>322</v>
      </c>
      <c r="J74" s="84"/>
      <c r="K74" s="94">
        <v>2.5900000000002081</v>
      </c>
      <c r="L74" s="97" t="s">
        <v>168</v>
      </c>
      <c r="M74" s="98">
        <v>2.5499999999999998E-2</v>
      </c>
      <c r="N74" s="98">
        <v>-4.0000000000018883E-3</v>
      </c>
      <c r="O74" s="94">
        <v>964061.10753699997</v>
      </c>
      <c r="P74" s="96">
        <v>109.84</v>
      </c>
      <c r="Q74" s="84"/>
      <c r="R74" s="94">
        <v>1058.924739842</v>
      </c>
      <c r="S74" s="95">
        <v>1.1116444549510735E-3</v>
      </c>
      <c r="T74" s="95">
        <f t="shared" si="0"/>
        <v>9.8307978733488451E-3</v>
      </c>
      <c r="U74" s="95">
        <f>R74/'סכום נכסי הקרן'!$C$42</f>
        <v>1.1107339605453445E-3</v>
      </c>
    </row>
    <row r="75" spans="2:21" s="132" customFormat="1">
      <c r="B75" s="87" t="s">
        <v>471</v>
      </c>
      <c r="C75" s="84" t="s">
        <v>472</v>
      </c>
      <c r="D75" s="97" t="s">
        <v>124</v>
      </c>
      <c r="E75" s="97" t="s">
        <v>318</v>
      </c>
      <c r="F75" s="84" t="s">
        <v>468</v>
      </c>
      <c r="G75" s="97" t="s">
        <v>376</v>
      </c>
      <c r="H75" s="84" t="s">
        <v>394</v>
      </c>
      <c r="I75" s="84" t="s">
        <v>322</v>
      </c>
      <c r="J75" s="84"/>
      <c r="K75" s="94">
        <v>6.8300000000014149</v>
      </c>
      <c r="L75" s="97" t="s">
        <v>168</v>
      </c>
      <c r="M75" s="98">
        <v>2.35E-2</v>
      </c>
      <c r="N75" s="98">
        <v>1.340000000000678E-2</v>
      </c>
      <c r="O75" s="94">
        <v>772804.06102500006</v>
      </c>
      <c r="P75" s="96">
        <v>108.37</v>
      </c>
      <c r="Q75" s="94">
        <v>17.518895200999999</v>
      </c>
      <c r="R75" s="94">
        <v>855.58975131299997</v>
      </c>
      <c r="S75" s="95">
        <v>9.7405724976661425E-4</v>
      </c>
      <c r="T75" s="95">
        <f t="shared" si="0"/>
        <v>7.9430856520756286E-3</v>
      </c>
      <c r="U75" s="95">
        <f>R75/'סכום נכסי הקרן'!$C$42</f>
        <v>8.974505527368186E-4</v>
      </c>
    </row>
    <row r="76" spans="2:21" s="132" customFormat="1">
      <c r="B76" s="87" t="s">
        <v>473</v>
      </c>
      <c r="C76" s="84" t="s">
        <v>474</v>
      </c>
      <c r="D76" s="97" t="s">
        <v>124</v>
      </c>
      <c r="E76" s="97" t="s">
        <v>318</v>
      </c>
      <c r="F76" s="84" t="s">
        <v>468</v>
      </c>
      <c r="G76" s="97" t="s">
        <v>376</v>
      </c>
      <c r="H76" s="84" t="s">
        <v>394</v>
      </c>
      <c r="I76" s="84" t="s">
        <v>322</v>
      </c>
      <c r="J76" s="84"/>
      <c r="K76" s="94">
        <v>5.5800000000009389</v>
      </c>
      <c r="L76" s="97" t="s">
        <v>168</v>
      </c>
      <c r="M76" s="98">
        <v>1.7600000000000001E-2</v>
      </c>
      <c r="N76" s="98">
        <v>1.020000000000334E-2</v>
      </c>
      <c r="O76" s="94">
        <v>1182443.63001</v>
      </c>
      <c r="P76" s="96">
        <v>106.3</v>
      </c>
      <c r="Q76" s="84"/>
      <c r="R76" s="94">
        <v>1256.937549729</v>
      </c>
      <c r="S76" s="95">
        <v>9.0540994133939557E-4</v>
      </c>
      <c r="T76" s="95">
        <f t="shared" ref="T76:T139" si="1">R76/$R$11</f>
        <v>1.1669100291916762E-2</v>
      </c>
      <c r="U76" s="95">
        <f>R76/'סכום נכסי הקרן'!$C$42</f>
        <v>1.3184347954482258E-3</v>
      </c>
    </row>
    <row r="77" spans="2:21" s="132" customFormat="1">
      <c r="B77" s="87" t="s">
        <v>475</v>
      </c>
      <c r="C77" s="84" t="s">
        <v>476</v>
      </c>
      <c r="D77" s="97" t="s">
        <v>124</v>
      </c>
      <c r="E77" s="97" t="s">
        <v>318</v>
      </c>
      <c r="F77" s="84" t="s">
        <v>468</v>
      </c>
      <c r="G77" s="97" t="s">
        <v>376</v>
      </c>
      <c r="H77" s="84" t="s">
        <v>394</v>
      </c>
      <c r="I77" s="84" t="s">
        <v>322</v>
      </c>
      <c r="J77" s="84"/>
      <c r="K77" s="94">
        <v>6.0899999999992902</v>
      </c>
      <c r="L77" s="97" t="s">
        <v>168</v>
      </c>
      <c r="M77" s="98">
        <v>2.1499999999999998E-2</v>
      </c>
      <c r="N77" s="98">
        <v>1.0800000000000858E-2</v>
      </c>
      <c r="O77" s="94">
        <v>850096.97889100004</v>
      </c>
      <c r="P77" s="96">
        <v>109.58</v>
      </c>
      <c r="Q77" s="84"/>
      <c r="R77" s="94">
        <v>931.53625627400015</v>
      </c>
      <c r="S77" s="95">
        <v>1.0728363096344765E-3</v>
      </c>
      <c r="T77" s="95">
        <f t="shared" si="1"/>
        <v>8.6481543990484105E-3</v>
      </c>
      <c r="U77" s="95">
        <f>R77/'סכום נכסי הקרן'!$C$42</f>
        <v>9.7711283568385331E-4</v>
      </c>
    </row>
    <row r="78" spans="2:21" s="132" customFormat="1">
      <c r="B78" s="87" t="s">
        <v>477</v>
      </c>
      <c r="C78" s="84" t="s">
        <v>478</v>
      </c>
      <c r="D78" s="97" t="s">
        <v>124</v>
      </c>
      <c r="E78" s="97" t="s">
        <v>318</v>
      </c>
      <c r="F78" s="84" t="s">
        <v>479</v>
      </c>
      <c r="G78" s="97" t="s">
        <v>443</v>
      </c>
      <c r="H78" s="84" t="s">
        <v>394</v>
      </c>
      <c r="I78" s="84" t="s">
        <v>164</v>
      </c>
      <c r="J78" s="84"/>
      <c r="K78" s="94">
        <v>0.28000000000142139</v>
      </c>
      <c r="L78" s="97" t="s">
        <v>168</v>
      </c>
      <c r="M78" s="98">
        <v>4.2800000000000005E-2</v>
      </c>
      <c r="N78" s="98">
        <v>-8.199999999914713E-3</v>
      </c>
      <c r="O78" s="94">
        <v>22344.520936000001</v>
      </c>
      <c r="P78" s="96">
        <v>125.94</v>
      </c>
      <c r="Q78" s="84"/>
      <c r="R78" s="94">
        <v>28.140690782000004</v>
      </c>
      <c r="S78" s="95">
        <v>3.1238689361181459E-4</v>
      </c>
      <c r="T78" s="95">
        <f t="shared" si="1"/>
        <v>2.6125127942098206E-4</v>
      </c>
      <c r="U78" s="95">
        <f>R78/'סכום נכסי הקרן'!$C$42</f>
        <v>2.951750936467543E-5</v>
      </c>
    </row>
    <row r="79" spans="2:21" s="132" customFormat="1">
      <c r="B79" s="87" t="s">
        <v>480</v>
      </c>
      <c r="C79" s="84" t="s">
        <v>481</v>
      </c>
      <c r="D79" s="97" t="s">
        <v>124</v>
      </c>
      <c r="E79" s="97" t="s">
        <v>318</v>
      </c>
      <c r="F79" s="84" t="s">
        <v>430</v>
      </c>
      <c r="G79" s="97" t="s">
        <v>326</v>
      </c>
      <c r="H79" s="84" t="s">
        <v>394</v>
      </c>
      <c r="I79" s="84" t="s">
        <v>164</v>
      </c>
      <c r="J79" s="84"/>
      <c r="K79" s="94">
        <v>0.67000000000684989</v>
      </c>
      <c r="L79" s="97" t="s">
        <v>168</v>
      </c>
      <c r="M79" s="98">
        <v>5.2499999999999998E-2</v>
      </c>
      <c r="N79" s="98">
        <v>-1.2600000000055281E-2</v>
      </c>
      <c r="O79" s="94">
        <v>63439.11933300001</v>
      </c>
      <c r="P79" s="96">
        <v>131.16999999999999</v>
      </c>
      <c r="Q79" s="84"/>
      <c r="R79" s="94">
        <v>83.213096229000001</v>
      </c>
      <c r="S79" s="95">
        <v>5.2865932777500008E-4</v>
      </c>
      <c r="T79" s="95">
        <f t="shared" si="1"/>
        <v>7.7253000016307659E-4</v>
      </c>
      <c r="U79" s="95">
        <f>R79/'סכום נכסי הקרן'!$C$42</f>
        <v>8.7284401304543103E-5</v>
      </c>
    </row>
    <row r="80" spans="2:21" s="132" customFormat="1">
      <c r="B80" s="87" t="s">
        <v>482</v>
      </c>
      <c r="C80" s="84" t="s">
        <v>483</v>
      </c>
      <c r="D80" s="97" t="s">
        <v>124</v>
      </c>
      <c r="E80" s="97" t="s">
        <v>318</v>
      </c>
      <c r="F80" s="84" t="s">
        <v>346</v>
      </c>
      <c r="G80" s="97" t="s">
        <v>326</v>
      </c>
      <c r="H80" s="84" t="s">
        <v>394</v>
      </c>
      <c r="I80" s="84" t="s">
        <v>322</v>
      </c>
      <c r="J80" s="84"/>
      <c r="K80" s="94">
        <v>1.2100000000003301</v>
      </c>
      <c r="L80" s="97" t="s">
        <v>168</v>
      </c>
      <c r="M80" s="98">
        <v>6.5000000000000002E-2</v>
      </c>
      <c r="N80" s="98">
        <v>-8.4000000000022008E-3</v>
      </c>
      <c r="O80" s="94">
        <v>1474647.588821</v>
      </c>
      <c r="P80" s="96">
        <v>121.44</v>
      </c>
      <c r="Q80" s="94">
        <v>26.640012893999998</v>
      </c>
      <c r="R80" s="94">
        <v>1817.4521514399999</v>
      </c>
      <c r="S80" s="95">
        <v>9.3628418337841262E-4</v>
      </c>
      <c r="T80" s="95">
        <f t="shared" si="1"/>
        <v>1.6872780541472225E-2</v>
      </c>
      <c r="U80" s="95">
        <f>R80/'סכום נכסי הקרן'!$C$42</f>
        <v>1.9063732768882283E-3</v>
      </c>
    </row>
    <row r="81" spans="2:21" s="132" customFormat="1">
      <c r="B81" s="87" t="s">
        <v>484</v>
      </c>
      <c r="C81" s="84" t="s">
        <v>485</v>
      </c>
      <c r="D81" s="97" t="s">
        <v>124</v>
      </c>
      <c r="E81" s="97" t="s">
        <v>318</v>
      </c>
      <c r="F81" s="84" t="s">
        <v>486</v>
      </c>
      <c r="G81" s="97" t="s">
        <v>376</v>
      </c>
      <c r="H81" s="84" t="s">
        <v>394</v>
      </c>
      <c r="I81" s="84" t="s">
        <v>322</v>
      </c>
      <c r="J81" s="84"/>
      <c r="K81" s="94">
        <v>7.8300000000078489</v>
      </c>
      <c r="L81" s="97" t="s">
        <v>168</v>
      </c>
      <c r="M81" s="98">
        <v>3.5000000000000003E-2</v>
      </c>
      <c r="N81" s="98">
        <v>1.4800000000034874E-2</v>
      </c>
      <c r="O81" s="94">
        <v>154559.50812499999</v>
      </c>
      <c r="P81" s="96">
        <v>118.74</v>
      </c>
      <c r="Q81" s="84"/>
      <c r="R81" s="94">
        <v>183.52397443199999</v>
      </c>
      <c r="S81" s="95">
        <v>5.7063076433605444E-4</v>
      </c>
      <c r="T81" s="95">
        <f t="shared" si="1"/>
        <v>1.7037916196233477E-3</v>
      </c>
      <c r="U81" s="95">
        <f>R81/'סכום נכסי הקרן'!$C$42</f>
        <v>1.925031150054095E-4</v>
      </c>
    </row>
    <row r="82" spans="2:21" s="132" customFormat="1">
      <c r="B82" s="87" t="s">
        <v>487</v>
      </c>
      <c r="C82" s="84" t="s">
        <v>488</v>
      </c>
      <c r="D82" s="97" t="s">
        <v>124</v>
      </c>
      <c r="E82" s="97" t="s">
        <v>318</v>
      </c>
      <c r="F82" s="84" t="s">
        <v>486</v>
      </c>
      <c r="G82" s="97" t="s">
        <v>376</v>
      </c>
      <c r="H82" s="84" t="s">
        <v>394</v>
      </c>
      <c r="I82" s="84" t="s">
        <v>322</v>
      </c>
      <c r="J82" s="84"/>
      <c r="K82" s="94">
        <v>3.6800000000036173</v>
      </c>
      <c r="L82" s="97" t="s">
        <v>168</v>
      </c>
      <c r="M82" s="98">
        <v>0.04</v>
      </c>
      <c r="N82" s="98">
        <v>1.4000000000113874E-3</v>
      </c>
      <c r="O82" s="94">
        <v>260083.44305900001</v>
      </c>
      <c r="P82" s="96">
        <v>114.8</v>
      </c>
      <c r="Q82" s="84"/>
      <c r="R82" s="94">
        <v>298.57579841900002</v>
      </c>
      <c r="S82" s="95">
        <v>3.8032942909801753E-4</v>
      </c>
      <c r="T82" s="95">
        <f t="shared" si="1"/>
        <v>2.7719045685615958E-3</v>
      </c>
      <c r="U82" s="95">
        <f>R82/'סכום נכסי הקרן'!$C$42</f>
        <v>3.1318399374672025E-4</v>
      </c>
    </row>
    <row r="83" spans="2:21" s="132" customFormat="1">
      <c r="B83" s="87" t="s">
        <v>489</v>
      </c>
      <c r="C83" s="84" t="s">
        <v>490</v>
      </c>
      <c r="D83" s="97" t="s">
        <v>124</v>
      </c>
      <c r="E83" s="97" t="s">
        <v>318</v>
      </c>
      <c r="F83" s="84" t="s">
        <v>486</v>
      </c>
      <c r="G83" s="97" t="s">
        <v>376</v>
      </c>
      <c r="H83" s="84" t="s">
        <v>394</v>
      </c>
      <c r="I83" s="84" t="s">
        <v>322</v>
      </c>
      <c r="J83" s="84"/>
      <c r="K83" s="94">
        <v>6.4300000000006348</v>
      </c>
      <c r="L83" s="97" t="s">
        <v>168</v>
      </c>
      <c r="M83" s="98">
        <v>0.04</v>
      </c>
      <c r="N83" s="98">
        <v>1.1000000000004884E-2</v>
      </c>
      <c r="O83" s="94">
        <v>847085.61236100004</v>
      </c>
      <c r="P83" s="96">
        <v>120.78</v>
      </c>
      <c r="Q83" s="84"/>
      <c r="R83" s="94">
        <v>1023.1099943450001</v>
      </c>
      <c r="S83" s="95">
        <v>8.4186438794796325E-4</v>
      </c>
      <c r="T83" s="95">
        <f t="shared" si="1"/>
        <v>9.4983025499144613E-3</v>
      </c>
      <c r="U83" s="95">
        <f>R83/'סכום נכסי הקרן'!$C$42</f>
        <v>1.0731669337160894E-3</v>
      </c>
    </row>
    <row r="84" spans="2:21" s="132" customFormat="1">
      <c r="B84" s="87" t="s">
        <v>491</v>
      </c>
      <c r="C84" s="84" t="s">
        <v>492</v>
      </c>
      <c r="D84" s="97" t="s">
        <v>124</v>
      </c>
      <c r="E84" s="97" t="s">
        <v>318</v>
      </c>
      <c r="F84" s="84" t="s">
        <v>493</v>
      </c>
      <c r="G84" s="97" t="s">
        <v>494</v>
      </c>
      <c r="H84" s="84" t="s">
        <v>495</v>
      </c>
      <c r="I84" s="84" t="s">
        <v>322</v>
      </c>
      <c r="J84" s="84"/>
      <c r="K84" s="94">
        <v>7.9199999999994928</v>
      </c>
      <c r="L84" s="97" t="s">
        <v>168</v>
      </c>
      <c r="M84" s="98">
        <v>5.1500000000000004E-2</v>
      </c>
      <c r="N84" s="98">
        <v>2.2299999999999588E-2</v>
      </c>
      <c r="O84" s="94">
        <v>1920379.7782099999</v>
      </c>
      <c r="P84" s="96">
        <v>152.5</v>
      </c>
      <c r="Q84" s="84"/>
      <c r="R84" s="94">
        <v>2928.5790605440006</v>
      </c>
      <c r="S84" s="95">
        <v>5.4079636178260796E-4</v>
      </c>
      <c r="T84" s="95">
        <f t="shared" si="1"/>
        <v>2.7188210565961147E-2</v>
      </c>
      <c r="U84" s="95">
        <f>R84/'סכום נכסי הקרן'!$C$42</f>
        <v>3.0718634632840446E-3</v>
      </c>
    </row>
    <row r="85" spans="2:21" s="132" customFormat="1">
      <c r="B85" s="87" t="s">
        <v>496</v>
      </c>
      <c r="C85" s="84" t="s">
        <v>497</v>
      </c>
      <c r="D85" s="97" t="s">
        <v>124</v>
      </c>
      <c r="E85" s="97" t="s">
        <v>318</v>
      </c>
      <c r="F85" s="84" t="s">
        <v>416</v>
      </c>
      <c r="G85" s="97" t="s">
        <v>376</v>
      </c>
      <c r="H85" s="84" t="s">
        <v>495</v>
      </c>
      <c r="I85" s="84" t="s">
        <v>164</v>
      </c>
      <c r="J85" s="84"/>
      <c r="K85" s="94">
        <v>2.5200000000020668</v>
      </c>
      <c r="L85" s="97" t="s">
        <v>168</v>
      </c>
      <c r="M85" s="98">
        <v>2.8500000000000001E-2</v>
      </c>
      <c r="N85" s="98">
        <v>-5.0000000001476305E-4</v>
      </c>
      <c r="O85" s="94">
        <v>248393.00861200001</v>
      </c>
      <c r="P85" s="96">
        <v>109.08</v>
      </c>
      <c r="Q85" s="84"/>
      <c r="R85" s="94">
        <v>270.94709227199996</v>
      </c>
      <c r="S85" s="95">
        <v>5.4153777745563657E-4</v>
      </c>
      <c r="T85" s="95">
        <f t="shared" si="1"/>
        <v>2.5154064290679101E-3</v>
      </c>
      <c r="U85" s="95">
        <f>R85/'סכום נכסי הקרן'!$C$42</f>
        <v>2.8420351850729972E-4</v>
      </c>
    </row>
    <row r="86" spans="2:21" s="132" customFormat="1">
      <c r="B86" s="87" t="s">
        <v>498</v>
      </c>
      <c r="C86" s="84" t="s">
        <v>499</v>
      </c>
      <c r="D86" s="97" t="s">
        <v>124</v>
      </c>
      <c r="E86" s="97" t="s">
        <v>318</v>
      </c>
      <c r="F86" s="84" t="s">
        <v>416</v>
      </c>
      <c r="G86" s="97" t="s">
        <v>376</v>
      </c>
      <c r="H86" s="84" t="s">
        <v>495</v>
      </c>
      <c r="I86" s="84" t="s">
        <v>164</v>
      </c>
      <c r="J86" s="84"/>
      <c r="K86" s="94">
        <v>0.77000000000343172</v>
      </c>
      <c r="L86" s="97" t="s">
        <v>168</v>
      </c>
      <c r="M86" s="98">
        <v>3.7699999999999997E-2</v>
      </c>
      <c r="N86" s="98">
        <v>-1.5100000000010758E-2</v>
      </c>
      <c r="O86" s="94">
        <v>170528.47664199999</v>
      </c>
      <c r="P86" s="96">
        <v>114.49</v>
      </c>
      <c r="Q86" s="84"/>
      <c r="R86" s="94">
        <v>195.23805782899996</v>
      </c>
      <c r="S86" s="95">
        <v>4.9952982069250155E-4</v>
      </c>
      <c r="T86" s="95">
        <f t="shared" si="1"/>
        <v>1.8125423002096196E-3</v>
      </c>
      <c r="U86" s="95">
        <f>R86/'סכום נכסי הקרן'!$C$42</f>
        <v>2.0479032462112745E-4</v>
      </c>
    </row>
    <row r="87" spans="2:21" s="132" customFormat="1">
      <c r="B87" s="87" t="s">
        <v>500</v>
      </c>
      <c r="C87" s="84" t="s">
        <v>501</v>
      </c>
      <c r="D87" s="97" t="s">
        <v>124</v>
      </c>
      <c r="E87" s="97" t="s">
        <v>318</v>
      </c>
      <c r="F87" s="84" t="s">
        <v>416</v>
      </c>
      <c r="G87" s="97" t="s">
        <v>376</v>
      </c>
      <c r="H87" s="84" t="s">
        <v>495</v>
      </c>
      <c r="I87" s="84" t="s">
        <v>164</v>
      </c>
      <c r="J87" s="84"/>
      <c r="K87" s="94">
        <v>4.3899999999982695</v>
      </c>
      <c r="L87" s="97" t="s">
        <v>168</v>
      </c>
      <c r="M87" s="98">
        <v>2.5000000000000001E-2</v>
      </c>
      <c r="N87" s="98">
        <v>9.6999999999818516E-3</v>
      </c>
      <c r="O87" s="94">
        <v>219130.77146600001</v>
      </c>
      <c r="P87" s="96">
        <v>108.13</v>
      </c>
      <c r="Q87" s="84"/>
      <c r="R87" s="94">
        <v>236.94609741900001</v>
      </c>
      <c r="S87" s="95">
        <v>4.6818047878360554E-4</v>
      </c>
      <c r="T87" s="95">
        <f t="shared" si="1"/>
        <v>2.1997495222867056E-3</v>
      </c>
      <c r="U87" s="95">
        <f>R87/'סכום נכסי הקרן'!$C$42</f>
        <v>2.4853898234660009E-4</v>
      </c>
    </row>
    <row r="88" spans="2:21" s="132" customFormat="1">
      <c r="B88" s="87" t="s">
        <v>502</v>
      </c>
      <c r="C88" s="84" t="s">
        <v>503</v>
      </c>
      <c r="D88" s="97" t="s">
        <v>124</v>
      </c>
      <c r="E88" s="97" t="s">
        <v>318</v>
      </c>
      <c r="F88" s="84" t="s">
        <v>416</v>
      </c>
      <c r="G88" s="97" t="s">
        <v>376</v>
      </c>
      <c r="H88" s="84" t="s">
        <v>495</v>
      </c>
      <c r="I88" s="84" t="s">
        <v>164</v>
      </c>
      <c r="J88" s="84"/>
      <c r="K88" s="94">
        <v>5.2600000000116784</v>
      </c>
      <c r="L88" s="97" t="s">
        <v>168</v>
      </c>
      <c r="M88" s="98">
        <v>1.34E-2</v>
      </c>
      <c r="N88" s="98">
        <v>8.8000000000141559E-3</v>
      </c>
      <c r="O88" s="94">
        <v>217170.24525899999</v>
      </c>
      <c r="P88" s="96">
        <v>104.1</v>
      </c>
      <c r="Q88" s="84"/>
      <c r="R88" s="94">
        <v>226.07420848599997</v>
      </c>
      <c r="S88" s="95">
        <v>6.3432466058542861E-4</v>
      </c>
      <c r="T88" s="95">
        <f t="shared" si="1"/>
        <v>2.0988175687866213E-3</v>
      </c>
      <c r="U88" s="95">
        <f>R88/'סכום נכסי הקרן'!$C$42</f>
        <v>2.3713517261507748E-4</v>
      </c>
    </row>
    <row r="89" spans="2:21" s="132" customFormat="1">
      <c r="B89" s="87" t="s">
        <v>504</v>
      </c>
      <c r="C89" s="84" t="s">
        <v>505</v>
      </c>
      <c r="D89" s="97" t="s">
        <v>124</v>
      </c>
      <c r="E89" s="97" t="s">
        <v>318</v>
      </c>
      <c r="F89" s="84" t="s">
        <v>416</v>
      </c>
      <c r="G89" s="97" t="s">
        <v>376</v>
      </c>
      <c r="H89" s="84" t="s">
        <v>495</v>
      </c>
      <c r="I89" s="84" t="s">
        <v>164</v>
      </c>
      <c r="J89" s="84"/>
      <c r="K89" s="94">
        <v>5.4600000000037072</v>
      </c>
      <c r="L89" s="97" t="s">
        <v>168</v>
      </c>
      <c r="M89" s="98">
        <v>1.95E-2</v>
      </c>
      <c r="N89" s="98">
        <v>1.4999999999999999E-2</v>
      </c>
      <c r="O89" s="94">
        <v>373550.59997699998</v>
      </c>
      <c r="P89" s="96">
        <v>103.97</v>
      </c>
      <c r="Q89" s="84"/>
      <c r="R89" s="94">
        <v>388.38057253599999</v>
      </c>
      <c r="S89" s="95">
        <v>5.4701180761200226E-4</v>
      </c>
      <c r="T89" s="95">
        <f t="shared" si="1"/>
        <v>3.605630091432754E-3</v>
      </c>
      <c r="U89" s="95">
        <f>R89/'סכום נכסי הקרן'!$C$42</f>
        <v>4.0738257904536837E-4</v>
      </c>
    </row>
    <row r="90" spans="2:21" s="132" customFormat="1">
      <c r="B90" s="87" t="s">
        <v>506</v>
      </c>
      <c r="C90" s="84" t="s">
        <v>507</v>
      </c>
      <c r="D90" s="97" t="s">
        <v>124</v>
      </c>
      <c r="E90" s="97" t="s">
        <v>318</v>
      </c>
      <c r="F90" s="84" t="s">
        <v>416</v>
      </c>
      <c r="G90" s="97" t="s">
        <v>376</v>
      </c>
      <c r="H90" s="84" t="s">
        <v>495</v>
      </c>
      <c r="I90" s="84" t="s">
        <v>164</v>
      </c>
      <c r="J90" s="84"/>
      <c r="K90" s="94">
        <v>6.5299999999900322</v>
      </c>
      <c r="L90" s="97" t="s">
        <v>168</v>
      </c>
      <c r="M90" s="98">
        <v>3.3500000000000002E-2</v>
      </c>
      <c r="N90" s="98">
        <v>2.1099999999945593E-2</v>
      </c>
      <c r="O90" s="94">
        <v>232428.49752899996</v>
      </c>
      <c r="P90" s="96">
        <v>108.34</v>
      </c>
      <c r="Q90" s="84"/>
      <c r="R90" s="94">
        <v>251.81304456699999</v>
      </c>
      <c r="S90" s="95">
        <v>8.6084628714444425E-4</v>
      </c>
      <c r="T90" s="95">
        <f t="shared" si="1"/>
        <v>2.3377706175607242E-3</v>
      </c>
      <c r="U90" s="95">
        <f>R90/'סכום נכסי הקרן'!$C$42</f>
        <v>2.6413331352577359E-4</v>
      </c>
    </row>
    <row r="91" spans="2:21" s="132" customFormat="1">
      <c r="B91" s="87" t="s">
        <v>508</v>
      </c>
      <c r="C91" s="84" t="s">
        <v>509</v>
      </c>
      <c r="D91" s="97" t="s">
        <v>124</v>
      </c>
      <c r="E91" s="97" t="s">
        <v>318</v>
      </c>
      <c r="F91" s="84" t="s">
        <v>510</v>
      </c>
      <c r="G91" s="97" t="s">
        <v>376</v>
      </c>
      <c r="H91" s="84" t="s">
        <v>495</v>
      </c>
      <c r="I91" s="84" t="s">
        <v>164</v>
      </c>
      <c r="J91" s="84"/>
      <c r="K91" s="94">
        <v>0.49999999998307781</v>
      </c>
      <c r="L91" s="97" t="s">
        <v>168</v>
      </c>
      <c r="M91" s="98">
        <v>6.5000000000000002E-2</v>
      </c>
      <c r="N91" s="98">
        <v>-2.9299999999725858E-2</v>
      </c>
      <c r="O91" s="94">
        <v>24913.120448000001</v>
      </c>
      <c r="P91" s="96">
        <v>118.6</v>
      </c>
      <c r="Q91" s="84"/>
      <c r="R91" s="94">
        <v>29.546960717000001</v>
      </c>
      <c r="S91" s="95">
        <v>1.3521398698865969E-4</v>
      </c>
      <c r="T91" s="95">
        <f t="shared" si="1"/>
        <v>2.7430674499487654E-4</v>
      </c>
      <c r="U91" s="95">
        <f>R91/'סכום נכסי הקרן'!$C$42</f>
        <v>3.0992582819594856E-5</v>
      </c>
    </row>
    <row r="92" spans="2:21" s="132" customFormat="1">
      <c r="B92" s="87" t="s">
        <v>511</v>
      </c>
      <c r="C92" s="84" t="s">
        <v>512</v>
      </c>
      <c r="D92" s="97" t="s">
        <v>124</v>
      </c>
      <c r="E92" s="97" t="s">
        <v>318</v>
      </c>
      <c r="F92" s="84" t="s">
        <v>510</v>
      </c>
      <c r="G92" s="97" t="s">
        <v>376</v>
      </c>
      <c r="H92" s="84" t="s">
        <v>495</v>
      </c>
      <c r="I92" s="84" t="s">
        <v>164</v>
      </c>
      <c r="J92" s="84"/>
      <c r="K92" s="94">
        <v>6.0100000000057143</v>
      </c>
      <c r="L92" s="97" t="s">
        <v>168</v>
      </c>
      <c r="M92" s="98">
        <v>0.04</v>
      </c>
      <c r="N92" s="98">
        <v>2.3000000000003889E-2</v>
      </c>
      <c r="O92" s="94">
        <v>230838.83675799999</v>
      </c>
      <c r="P92" s="96">
        <v>111.44</v>
      </c>
      <c r="Q92" s="84"/>
      <c r="R92" s="94">
        <v>257.246802253</v>
      </c>
      <c r="S92" s="95">
        <v>7.804407286291404E-5</v>
      </c>
      <c r="T92" s="95">
        <f t="shared" si="1"/>
        <v>2.3882162927763135E-3</v>
      </c>
      <c r="U92" s="95">
        <f>R92/'סכום נכסי הקרן'!$C$42</f>
        <v>2.6983292462005686E-4</v>
      </c>
    </row>
    <row r="93" spans="2:21" s="132" customFormat="1">
      <c r="B93" s="87" t="s">
        <v>513</v>
      </c>
      <c r="C93" s="84" t="s">
        <v>514</v>
      </c>
      <c r="D93" s="97" t="s">
        <v>124</v>
      </c>
      <c r="E93" s="97" t="s">
        <v>318</v>
      </c>
      <c r="F93" s="84" t="s">
        <v>510</v>
      </c>
      <c r="G93" s="97" t="s">
        <v>376</v>
      </c>
      <c r="H93" s="84" t="s">
        <v>495</v>
      </c>
      <c r="I93" s="84" t="s">
        <v>164</v>
      </c>
      <c r="J93" s="84"/>
      <c r="K93" s="94">
        <v>6.2900000000008127</v>
      </c>
      <c r="L93" s="97" t="s">
        <v>168</v>
      </c>
      <c r="M93" s="98">
        <v>2.7799999999999998E-2</v>
      </c>
      <c r="N93" s="98">
        <v>2.4599999999995861E-2</v>
      </c>
      <c r="O93" s="94">
        <v>602999.04899899999</v>
      </c>
      <c r="P93" s="96">
        <v>104.14</v>
      </c>
      <c r="Q93" s="84"/>
      <c r="R93" s="94">
        <v>627.96322258099997</v>
      </c>
      <c r="S93" s="95">
        <v>3.3479301597292779E-4</v>
      </c>
      <c r="T93" s="95">
        <f t="shared" si="1"/>
        <v>5.8298567224066367E-3</v>
      </c>
      <c r="U93" s="95">
        <f>R93/'סכום נכסי הקרן'!$C$42</f>
        <v>6.5868711066122067E-4</v>
      </c>
    </row>
    <row r="94" spans="2:21" s="132" customFormat="1">
      <c r="B94" s="87" t="s">
        <v>515</v>
      </c>
      <c r="C94" s="84" t="s">
        <v>516</v>
      </c>
      <c r="D94" s="97" t="s">
        <v>124</v>
      </c>
      <c r="E94" s="97" t="s">
        <v>318</v>
      </c>
      <c r="F94" s="84" t="s">
        <v>510</v>
      </c>
      <c r="G94" s="97" t="s">
        <v>376</v>
      </c>
      <c r="H94" s="84" t="s">
        <v>495</v>
      </c>
      <c r="I94" s="84" t="s">
        <v>164</v>
      </c>
      <c r="J94" s="84"/>
      <c r="K94" s="94">
        <v>1.56</v>
      </c>
      <c r="L94" s="97" t="s">
        <v>168</v>
      </c>
      <c r="M94" s="98">
        <v>5.0999999999999997E-2</v>
      </c>
      <c r="N94" s="98">
        <v>-9.9999999971628562E-5</v>
      </c>
      <c r="O94" s="94">
        <v>68696.318832999998</v>
      </c>
      <c r="P94" s="96">
        <v>128.27000000000001</v>
      </c>
      <c r="Q94" s="84"/>
      <c r="R94" s="94">
        <v>88.116768024999999</v>
      </c>
      <c r="S94" s="95">
        <v>5.795496791406462E-5</v>
      </c>
      <c r="T94" s="95">
        <f t="shared" si="1"/>
        <v>8.1805448783432537E-4</v>
      </c>
      <c r="U94" s="95">
        <f>R94/'סכום נכסי הקרן'!$C$42</f>
        <v>9.2427991391972993E-5</v>
      </c>
    </row>
    <row r="95" spans="2:21" s="132" customFormat="1">
      <c r="B95" s="87" t="s">
        <v>517</v>
      </c>
      <c r="C95" s="84" t="s">
        <v>518</v>
      </c>
      <c r="D95" s="97" t="s">
        <v>124</v>
      </c>
      <c r="E95" s="97" t="s">
        <v>318</v>
      </c>
      <c r="F95" s="84" t="s">
        <v>430</v>
      </c>
      <c r="G95" s="97" t="s">
        <v>326</v>
      </c>
      <c r="H95" s="84" t="s">
        <v>495</v>
      </c>
      <c r="I95" s="84" t="s">
        <v>322</v>
      </c>
      <c r="J95" s="84"/>
      <c r="K95" s="94">
        <v>1.0199999999997362</v>
      </c>
      <c r="L95" s="97" t="s">
        <v>168</v>
      </c>
      <c r="M95" s="98">
        <v>6.4000000000000001E-2</v>
      </c>
      <c r="N95" s="98">
        <v>-9.2999999999998102E-3</v>
      </c>
      <c r="O95" s="94">
        <v>1289706.190714</v>
      </c>
      <c r="P95" s="96">
        <v>123.5</v>
      </c>
      <c r="Q95" s="84"/>
      <c r="R95" s="94">
        <v>1592.787206771</v>
      </c>
      <c r="S95" s="95">
        <v>1.0301328101468034E-3</v>
      </c>
      <c r="T95" s="95">
        <f t="shared" si="1"/>
        <v>1.4787046232726557E-2</v>
      </c>
      <c r="U95" s="95">
        <f>R95/'סכום נכסי הקרן'!$C$42</f>
        <v>1.6707163180895014E-3</v>
      </c>
    </row>
    <row r="96" spans="2:21" s="132" customFormat="1">
      <c r="B96" s="87" t="s">
        <v>519</v>
      </c>
      <c r="C96" s="84" t="s">
        <v>520</v>
      </c>
      <c r="D96" s="97" t="s">
        <v>124</v>
      </c>
      <c r="E96" s="97" t="s">
        <v>318</v>
      </c>
      <c r="F96" s="84" t="s">
        <v>442</v>
      </c>
      <c r="G96" s="97" t="s">
        <v>443</v>
      </c>
      <c r="H96" s="84" t="s">
        <v>495</v>
      </c>
      <c r="I96" s="84" t="s">
        <v>322</v>
      </c>
      <c r="J96" s="84"/>
      <c r="K96" s="94">
        <v>3.8699999999946106</v>
      </c>
      <c r="L96" s="97" t="s">
        <v>168</v>
      </c>
      <c r="M96" s="98">
        <v>3.85E-2</v>
      </c>
      <c r="N96" s="98">
        <v>-1.500000000011714E-3</v>
      </c>
      <c r="O96" s="94">
        <v>175134.767119</v>
      </c>
      <c r="P96" s="96">
        <v>121.86</v>
      </c>
      <c r="Q96" s="84"/>
      <c r="R96" s="94">
        <v>213.41922644500005</v>
      </c>
      <c r="S96" s="95">
        <v>7.3110852923235733E-4</v>
      </c>
      <c r="T96" s="95">
        <f t="shared" si="1"/>
        <v>1.9813318156872155E-3</v>
      </c>
      <c r="U96" s="95">
        <f>R96/'סכום נכסי הקרן'!$C$42</f>
        <v>2.2386102970939055E-4</v>
      </c>
    </row>
    <row r="97" spans="2:21" s="132" customFormat="1">
      <c r="B97" s="87" t="s">
        <v>521</v>
      </c>
      <c r="C97" s="84" t="s">
        <v>522</v>
      </c>
      <c r="D97" s="97" t="s">
        <v>124</v>
      </c>
      <c r="E97" s="97" t="s">
        <v>318</v>
      </c>
      <c r="F97" s="84" t="s">
        <v>442</v>
      </c>
      <c r="G97" s="97" t="s">
        <v>443</v>
      </c>
      <c r="H97" s="84" t="s">
        <v>495</v>
      </c>
      <c r="I97" s="84" t="s">
        <v>322</v>
      </c>
      <c r="J97" s="84"/>
      <c r="K97" s="94">
        <v>1.140000000002368</v>
      </c>
      <c r="L97" s="97" t="s">
        <v>168</v>
      </c>
      <c r="M97" s="98">
        <v>3.9E-2</v>
      </c>
      <c r="N97" s="98">
        <v>-9.6999999999896388E-3</v>
      </c>
      <c r="O97" s="94">
        <v>116567.647922</v>
      </c>
      <c r="P97" s="96">
        <v>115.93</v>
      </c>
      <c r="Q97" s="84"/>
      <c r="R97" s="94">
        <v>135.136868362</v>
      </c>
      <c r="S97" s="95">
        <v>5.856714251290619E-4</v>
      </c>
      <c r="T97" s="95">
        <f t="shared" si="1"/>
        <v>1.2545775805581762E-3</v>
      </c>
      <c r="U97" s="95">
        <f>R97/'סכום נכסי הקרן'!$C$42</f>
        <v>1.4174860909739006E-4</v>
      </c>
    </row>
    <row r="98" spans="2:21" s="132" customFormat="1">
      <c r="B98" s="87" t="s">
        <v>523</v>
      </c>
      <c r="C98" s="84" t="s">
        <v>524</v>
      </c>
      <c r="D98" s="97" t="s">
        <v>124</v>
      </c>
      <c r="E98" s="97" t="s">
        <v>318</v>
      </c>
      <c r="F98" s="84" t="s">
        <v>442</v>
      </c>
      <c r="G98" s="97" t="s">
        <v>443</v>
      </c>
      <c r="H98" s="84" t="s">
        <v>495</v>
      </c>
      <c r="I98" s="84" t="s">
        <v>322</v>
      </c>
      <c r="J98" s="84"/>
      <c r="K98" s="94">
        <v>2.0799999999994667</v>
      </c>
      <c r="L98" s="97" t="s">
        <v>168</v>
      </c>
      <c r="M98" s="98">
        <v>3.9E-2</v>
      </c>
      <c r="N98" s="98">
        <v>-2.8000000000035557E-3</v>
      </c>
      <c r="O98" s="94">
        <v>188161.34500599999</v>
      </c>
      <c r="P98" s="96">
        <v>119.58</v>
      </c>
      <c r="Q98" s="84"/>
      <c r="R98" s="94">
        <v>225.003326114</v>
      </c>
      <c r="S98" s="95">
        <v>4.7154390934572995E-4</v>
      </c>
      <c r="T98" s="95">
        <f t="shared" si="1"/>
        <v>2.0888757591856532E-3</v>
      </c>
      <c r="U98" s="95">
        <f>R98/'סכום נכסי הקרן'!$C$42</f>
        <v>2.3601189598022692E-4</v>
      </c>
    </row>
    <row r="99" spans="2:21" s="132" customFormat="1">
      <c r="B99" s="87" t="s">
        <v>525</v>
      </c>
      <c r="C99" s="84" t="s">
        <v>526</v>
      </c>
      <c r="D99" s="97" t="s">
        <v>124</v>
      </c>
      <c r="E99" s="97" t="s">
        <v>318</v>
      </c>
      <c r="F99" s="84" t="s">
        <v>442</v>
      </c>
      <c r="G99" s="97" t="s">
        <v>443</v>
      </c>
      <c r="H99" s="84" t="s">
        <v>495</v>
      </c>
      <c r="I99" s="84" t="s">
        <v>322</v>
      </c>
      <c r="J99" s="84"/>
      <c r="K99" s="94">
        <v>4.7299999999995865</v>
      </c>
      <c r="L99" s="97" t="s">
        <v>168</v>
      </c>
      <c r="M99" s="98">
        <v>3.85E-2</v>
      </c>
      <c r="N99" s="98">
        <v>3.3000000000050502E-3</v>
      </c>
      <c r="O99" s="94">
        <v>176821.74430799999</v>
      </c>
      <c r="P99" s="96">
        <v>123.19</v>
      </c>
      <c r="Q99" s="84"/>
      <c r="R99" s="94">
        <v>217.82670583300001</v>
      </c>
      <c r="S99" s="95">
        <v>7.0728697723199997E-4</v>
      </c>
      <c r="T99" s="95">
        <f t="shared" si="1"/>
        <v>2.0222497745979156E-3</v>
      </c>
      <c r="U99" s="95">
        <f>R99/'סכום נכסי הקרן'!$C$42</f>
        <v>2.2848415055307355E-4</v>
      </c>
    </row>
    <row r="100" spans="2:21" s="132" customFormat="1">
      <c r="B100" s="87" t="s">
        <v>527</v>
      </c>
      <c r="C100" s="84" t="s">
        <v>528</v>
      </c>
      <c r="D100" s="97" t="s">
        <v>124</v>
      </c>
      <c r="E100" s="97" t="s">
        <v>318</v>
      </c>
      <c r="F100" s="84" t="s">
        <v>529</v>
      </c>
      <c r="G100" s="97" t="s">
        <v>376</v>
      </c>
      <c r="H100" s="84" t="s">
        <v>495</v>
      </c>
      <c r="I100" s="84" t="s">
        <v>164</v>
      </c>
      <c r="J100" s="84"/>
      <c r="K100" s="94">
        <v>5.8300000000054428</v>
      </c>
      <c r="L100" s="97" t="s">
        <v>168</v>
      </c>
      <c r="M100" s="98">
        <v>1.5800000000000002E-2</v>
      </c>
      <c r="N100" s="98">
        <v>9.4000000000015044E-3</v>
      </c>
      <c r="O100" s="94">
        <v>378303.462825</v>
      </c>
      <c r="P100" s="96">
        <v>105.41</v>
      </c>
      <c r="Q100" s="84"/>
      <c r="R100" s="94">
        <v>398.76966020099997</v>
      </c>
      <c r="S100" s="95">
        <v>7.893754806006961E-4</v>
      </c>
      <c r="T100" s="95">
        <f t="shared" si="1"/>
        <v>3.7020798362355392E-3</v>
      </c>
      <c r="U100" s="95">
        <f>R100/'סכום נכסי הקרן'!$C$42</f>
        <v>4.1827996585145998E-4</v>
      </c>
    </row>
    <row r="101" spans="2:21" s="132" customFormat="1">
      <c r="B101" s="87" t="s">
        <v>530</v>
      </c>
      <c r="C101" s="84" t="s">
        <v>531</v>
      </c>
      <c r="D101" s="97" t="s">
        <v>124</v>
      </c>
      <c r="E101" s="97" t="s">
        <v>318</v>
      </c>
      <c r="F101" s="84" t="s">
        <v>529</v>
      </c>
      <c r="G101" s="97" t="s">
        <v>376</v>
      </c>
      <c r="H101" s="84" t="s">
        <v>495</v>
      </c>
      <c r="I101" s="84" t="s">
        <v>164</v>
      </c>
      <c r="J101" s="84"/>
      <c r="K101" s="94">
        <v>7.069999999997715</v>
      </c>
      <c r="L101" s="97" t="s">
        <v>168</v>
      </c>
      <c r="M101" s="98">
        <v>2.4E-2</v>
      </c>
      <c r="N101" s="98">
        <v>1.9899999999989884E-2</v>
      </c>
      <c r="O101" s="94">
        <v>511758.89514099999</v>
      </c>
      <c r="P101" s="96">
        <v>104.33</v>
      </c>
      <c r="Q101" s="84"/>
      <c r="R101" s="94">
        <v>533.91804104599998</v>
      </c>
      <c r="S101" s="95">
        <v>9.4024934409814341E-4</v>
      </c>
      <c r="T101" s="95">
        <f t="shared" si="1"/>
        <v>4.9567642958656035E-3</v>
      </c>
      <c r="U101" s="95">
        <f>R101/'סכום נכסי הקרן'!$C$42</f>
        <v>5.6004065069451654E-4</v>
      </c>
    </row>
    <row r="102" spans="2:21" s="132" customFormat="1">
      <c r="B102" s="87" t="s">
        <v>532</v>
      </c>
      <c r="C102" s="84" t="s">
        <v>533</v>
      </c>
      <c r="D102" s="97" t="s">
        <v>124</v>
      </c>
      <c r="E102" s="97" t="s">
        <v>318</v>
      </c>
      <c r="F102" s="84" t="s">
        <v>529</v>
      </c>
      <c r="G102" s="97" t="s">
        <v>376</v>
      </c>
      <c r="H102" s="84" t="s">
        <v>495</v>
      </c>
      <c r="I102" s="84" t="s">
        <v>164</v>
      </c>
      <c r="J102" s="84"/>
      <c r="K102" s="94">
        <v>3.0599999999307252</v>
      </c>
      <c r="L102" s="97" t="s">
        <v>168</v>
      </c>
      <c r="M102" s="98">
        <v>3.4799999999999998E-2</v>
      </c>
      <c r="N102" s="98">
        <v>2.8000000001093812E-3</v>
      </c>
      <c r="O102" s="94">
        <v>9931.0097019999994</v>
      </c>
      <c r="P102" s="96">
        <v>110.47</v>
      </c>
      <c r="Q102" s="84"/>
      <c r="R102" s="94">
        <v>10.970786446</v>
      </c>
      <c r="S102" s="95">
        <v>2.1354748712825553E-5</v>
      </c>
      <c r="T102" s="95">
        <f t="shared" si="1"/>
        <v>1.0185009378324039E-4</v>
      </c>
      <c r="U102" s="95">
        <f>R102/'סכום נכסי הקרן'!$C$42</f>
        <v>1.1507545929355618E-5</v>
      </c>
    </row>
    <row r="103" spans="2:21" s="132" customFormat="1">
      <c r="B103" s="87" t="s">
        <v>534</v>
      </c>
      <c r="C103" s="84" t="s">
        <v>535</v>
      </c>
      <c r="D103" s="97" t="s">
        <v>124</v>
      </c>
      <c r="E103" s="97" t="s">
        <v>318</v>
      </c>
      <c r="F103" s="84" t="s">
        <v>457</v>
      </c>
      <c r="G103" s="97" t="s">
        <v>443</v>
      </c>
      <c r="H103" s="84" t="s">
        <v>495</v>
      </c>
      <c r="I103" s="84" t="s">
        <v>164</v>
      </c>
      <c r="J103" s="84"/>
      <c r="K103" s="94">
        <v>2.2500000000010814</v>
      </c>
      <c r="L103" s="97" t="s">
        <v>168</v>
      </c>
      <c r="M103" s="98">
        <v>3.7499999999999999E-2</v>
      </c>
      <c r="N103" s="98">
        <v>-3.8999999999949531E-3</v>
      </c>
      <c r="O103" s="94">
        <v>584065.51092300005</v>
      </c>
      <c r="P103" s="96">
        <v>118.72</v>
      </c>
      <c r="Q103" s="84"/>
      <c r="R103" s="94">
        <v>693.40253876499992</v>
      </c>
      <c r="S103" s="95">
        <v>7.5392348916076765E-4</v>
      </c>
      <c r="T103" s="95">
        <f t="shared" si="1"/>
        <v>6.4373793027847834E-3</v>
      </c>
      <c r="U103" s="95">
        <f>R103/'סכום נכסי הקרן'!$C$42</f>
        <v>7.273281274451695E-4</v>
      </c>
    </row>
    <row r="104" spans="2:21" s="132" customFormat="1">
      <c r="B104" s="87" t="s">
        <v>536</v>
      </c>
      <c r="C104" s="84" t="s">
        <v>537</v>
      </c>
      <c r="D104" s="97" t="s">
        <v>124</v>
      </c>
      <c r="E104" s="97" t="s">
        <v>318</v>
      </c>
      <c r="F104" s="84" t="s">
        <v>457</v>
      </c>
      <c r="G104" s="97" t="s">
        <v>443</v>
      </c>
      <c r="H104" s="84" t="s">
        <v>495</v>
      </c>
      <c r="I104" s="84" t="s">
        <v>164</v>
      </c>
      <c r="J104" s="84"/>
      <c r="K104" s="94">
        <v>5.9100000000033388</v>
      </c>
      <c r="L104" s="97" t="s">
        <v>168</v>
      </c>
      <c r="M104" s="98">
        <v>2.4799999999999999E-2</v>
      </c>
      <c r="N104" s="98">
        <v>9.6000000000082738E-3</v>
      </c>
      <c r="O104" s="94">
        <v>307893.83363499999</v>
      </c>
      <c r="P104" s="96">
        <v>109.92</v>
      </c>
      <c r="Q104" s="84"/>
      <c r="R104" s="94">
        <v>338.436917257</v>
      </c>
      <c r="S104" s="95">
        <v>7.2704571161350039E-4</v>
      </c>
      <c r="T104" s="95">
        <f t="shared" si="1"/>
        <v>3.1419654308287152E-3</v>
      </c>
      <c r="U104" s="95">
        <f>R104/'סכום נכסי הקרן'!$C$42</f>
        <v>3.5499536780651087E-4</v>
      </c>
    </row>
    <row r="105" spans="2:21" s="132" customFormat="1">
      <c r="B105" s="87" t="s">
        <v>538</v>
      </c>
      <c r="C105" s="84" t="s">
        <v>539</v>
      </c>
      <c r="D105" s="97" t="s">
        <v>124</v>
      </c>
      <c r="E105" s="97" t="s">
        <v>318</v>
      </c>
      <c r="F105" s="84" t="s">
        <v>540</v>
      </c>
      <c r="G105" s="97" t="s">
        <v>376</v>
      </c>
      <c r="H105" s="84" t="s">
        <v>495</v>
      </c>
      <c r="I105" s="84" t="s">
        <v>322</v>
      </c>
      <c r="J105" s="84"/>
      <c r="K105" s="94">
        <v>4.4599999999997744</v>
      </c>
      <c r="L105" s="97" t="s">
        <v>168</v>
      </c>
      <c r="M105" s="98">
        <v>2.8500000000000001E-2</v>
      </c>
      <c r="N105" s="98">
        <v>6.0999999999977409E-3</v>
      </c>
      <c r="O105" s="94">
        <v>776927.24749400001</v>
      </c>
      <c r="P105" s="96">
        <v>113.92</v>
      </c>
      <c r="Q105" s="84"/>
      <c r="R105" s="94">
        <v>885.07556081999996</v>
      </c>
      <c r="S105" s="95">
        <v>1.1375215922313324E-3</v>
      </c>
      <c r="T105" s="95">
        <f t="shared" si="1"/>
        <v>8.2168246842174546E-3</v>
      </c>
      <c r="U105" s="95">
        <f>R105/'סכום נכסי הקרן'!$C$42</f>
        <v>9.2837899244678555E-4</v>
      </c>
    </row>
    <row r="106" spans="2:21" s="132" customFormat="1">
      <c r="B106" s="87" t="s">
        <v>541</v>
      </c>
      <c r="C106" s="84" t="s">
        <v>542</v>
      </c>
      <c r="D106" s="97" t="s">
        <v>124</v>
      </c>
      <c r="E106" s="97" t="s">
        <v>318</v>
      </c>
      <c r="F106" s="84" t="s">
        <v>543</v>
      </c>
      <c r="G106" s="97" t="s">
        <v>376</v>
      </c>
      <c r="H106" s="84" t="s">
        <v>495</v>
      </c>
      <c r="I106" s="84" t="s">
        <v>322</v>
      </c>
      <c r="J106" s="84"/>
      <c r="K106" s="94">
        <v>6.509999999997711</v>
      </c>
      <c r="L106" s="97" t="s">
        <v>168</v>
      </c>
      <c r="M106" s="98">
        <v>1.3999999999999999E-2</v>
      </c>
      <c r="N106" s="98">
        <v>1.3499999999983652E-2</v>
      </c>
      <c r="O106" s="94">
        <v>303347.21999999997</v>
      </c>
      <c r="P106" s="96">
        <v>100.83</v>
      </c>
      <c r="Q106" s="84"/>
      <c r="R106" s="94">
        <v>305.86500137000002</v>
      </c>
      <c r="S106" s="95">
        <v>1.1961641167192428E-3</v>
      </c>
      <c r="T106" s="95">
        <f t="shared" si="1"/>
        <v>2.83957574307754E-3</v>
      </c>
      <c r="U106" s="95">
        <f>R106/'סכום נכסי הקרן'!$C$42</f>
        <v>3.2082983009217296E-4</v>
      </c>
    </row>
    <row r="107" spans="2:21" s="132" customFormat="1">
      <c r="B107" s="87" t="s">
        <v>544</v>
      </c>
      <c r="C107" s="84" t="s">
        <v>545</v>
      </c>
      <c r="D107" s="97" t="s">
        <v>124</v>
      </c>
      <c r="E107" s="97" t="s">
        <v>318</v>
      </c>
      <c r="F107" s="84" t="s">
        <v>331</v>
      </c>
      <c r="G107" s="97" t="s">
        <v>326</v>
      </c>
      <c r="H107" s="84" t="s">
        <v>495</v>
      </c>
      <c r="I107" s="84" t="s">
        <v>164</v>
      </c>
      <c r="J107" s="84"/>
      <c r="K107" s="94">
        <v>4.3900000000024137</v>
      </c>
      <c r="L107" s="97" t="s">
        <v>168</v>
      </c>
      <c r="M107" s="98">
        <v>1.8200000000000001E-2</v>
      </c>
      <c r="N107" s="98">
        <v>1.5100000000000002E-2</v>
      </c>
      <c r="O107" s="94">
        <f>407024.20325/50000</f>
        <v>8.1404840650000008</v>
      </c>
      <c r="P107" s="96">
        <v>5091667</v>
      </c>
      <c r="Q107" s="84"/>
      <c r="R107" s="94">
        <v>414.48635629999995</v>
      </c>
      <c r="S107" s="95">
        <f>2864.14892161002%/50000</f>
        <v>5.728297843220039E-4</v>
      </c>
      <c r="T107" s="95">
        <f t="shared" si="1"/>
        <v>3.8479897926023843E-3</v>
      </c>
      <c r="U107" s="95">
        <f>R107/'סכום נכסי הקרן'!$C$42</f>
        <v>4.3476562101457813E-4</v>
      </c>
    </row>
    <row r="108" spans="2:21" s="132" customFormat="1">
      <c r="B108" s="87" t="s">
        <v>546</v>
      </c>
      <c r="C108" s="84" t="s">
        <v>547</v>
      </c>
      <c r="D108" s="97" t="s">
        <v>124</v>
      </c>
      <c r="E108" s="97" t="s">
        <v>318</v>
      </c>
      <c r="F108" s="84" t="s">
        <v>331</v>
      </c>
      <c r="G108" s="97" t="s">
        <v>326</v>
      </c>
      <c r="H108" s="84" t="s">
        <v>495</v>
      </c>
      <c r="I108" s="84" t="s">
        <v>164</v>
      </c>
      <c r="J108" s="84"/>
      <c r="K108" s="94">
        <v>3.6500000000024362</v>
      </c>
      <c r="L108" s="97" t="s">
        <v>168</v>
      </c>
      <c r="M108" s="98">
        <v>1.06E-2</v>
      </c>
      <c r="N108" s="98">
        <v>1.3300000000016566E-2</v>
      </c>
      <c r="O108" s="94">
        <f>512104.90275/50000</f>
        <v>10.242098055</v>
      </c>
      <c r="P108" s="96">
        <v>5010002</v>
      </c>
      <c r="Q108" s="84"/>
      <c r="R108" s="94">
        <v>513.12934085500001</v>
      </c>
      <c r="S108" s="95">
        <f>3771.30055784668%/50000</f>
        <v>7.54260111569336E-4</v>
      </c>
      <c r="T108" s="95">
        <f t="shared" si="1"/>
        <v>4.7637670960288493E-3</v>
      </c>
      <c r="U108" s="95">
        <f>R108/'סכום נכסי הקרן'!$C$42</f>
        <v>5.3823483727931159E-4</v>
      </c>
    </row>
    <row r="109" spans="2:21" s="132" customFormat="1">
      <c r="B109" s="87" t="s">
        <v>548</v>
      </c>
      <c r="C109" s="84" t="s">
        <v>549</v>
      </c>
      <c r="D109" s="97" t="s">
        <v>124</v>
      </c>
      <c r="E109" s="97" t="s">
        <v>318</v>
      </c>
      <c r="F109" s="84" t="s">
        <v>468</v>
      </c>
      <c r="G109" s="97" t="s">
        <v>376</v>
      </c>
      <c r="H109" s="84" t="s">
        <v>495</v>
      </c>
      <c r="I109" s="84" t="s">
        <v>322</v>
      </c>
      <c r="J109" s="84"/>
      <c r="K109" s="94">
        <v>2.4600000000021369</v>
      </c>
      <c r="L109" s="97" t="s">
        <v>168</v>
      </c>
      <c r="M109" s="98">
        <v>4.9000000000000002E-2</v>
      </c>
      <c r="N109" s="98">
        <v>-1.000000000077513E-4</v>
      </c>
      <c r="O109" s="94">
        <v>403652.29529400001</v>
      </c>
      <c r="P109" s="96">
        <v>115.73</v>
      </c>
      <c r="Q109" s="94">
        <v>10.193122478999999</v>
      </c>
      <c r="R109" s="94">
        <v>477.33991906300002</v>
      </c>
      <c r="S109" s="95">
        <v>6.069838122645969E-4</v>
      </c>
      <c r="T109" s="95">
        <f t="shared" si="1"/>
        <v>4.43150687166798E-3</v>
      </c>
      <c r="U109" s="95">
        <f>R109/'סכום נכסי הקרן'!$C$42</f>
        <v>5.0069437314907749E-4</v>
      </c>
    </row>
    <row r="110" spans="2:21" s="132" customFormat="1">
      <c r="B110" s="87" t="s">
        <v>550</v>
      </c>
      <c r="C110" s="84" t="s">
        <v>551</v>
      </c>
      <c r="D110" s="97" t="s">
        <v>124</v>
      </c>
      <c r="E110" s="97" t="s">
        <v>318</v>
      </c>
      <c r="F110" s="84" t="s">
        <v>468</v>
      </c>
      <c r="G110" s="97" t="s">
        <v>376</v>
      </c>
      <c r="H110" s="84" t="s">
        <v>495</v>
      </c>
      <c r="I110" s="84" t="s">
        <v>322</v>
      </c>
      <c r="J110" s="84"/>
      <c r="K110" s="94">
        <v>2.0900000000017593</v>
      </c>
      <c r="L110" s="97" t="s">
        <v>168</v>
      </c>
      <c r="M110" s="98">
        <v>5.8499999999999996E-2</v>
      </c>
      <c r="N110" s="98">
        <v>-1.8000000000063451E-3</v>
      </c>
      <c r="O110" s="94">
        <v>278128.47515499999</v>
      </c>
      <c r="P110" s="96">
        <v>124.66</v>
      </c>
      <c r="Q110" s="84"/>
      <c r="R110" s="94">
        <v>346.71496657099999</v>
      </c>
      <c r="S110" s="95">
        <v>2.6234151665237868E-4</v>
      </c>
      <c r="T110" s="95">
        <f t="shared" si="1"/>
        <v>3.2188168127349408E-3</v>
      </c>
      <c r="U110" s="95">
        <f>R110/'סכום נכסי הקרן'!$C$42</f>
        <v>3.636784310632073E-4</v>
      </c>
    </row>
    <row r="111" spans="2:21" s="132" customFormat="1">
      <c r="B111" s="87" t="s">
        <v>552</v>
      </c>
      <c r="C111" s="84" t="s">
        <v>553</v>
      </c>
      <c r="D111" s="97" t="s">
        <v>124</v>
      </c>
      <c r="E111" s="97" t="s">
        <v>318</v>
      </c>
      <c r="F111" s="84" t="s">
        <v>468</v>
      </c>
      <c r="G111" s="97" t="s">
        <v>376</v>
      </c>
      <c r="H111" s="84" t="s">
        <v>495</v>
      </c>
      <c r="I111" s="84" t="s">
        <v>322</v>
      </c>
      <c r="J111" s="84"/>
      <c r="K111" s="94">
        <v>7.0000000000000009</v>
      </c>
      <c r="L111" s="97" t="s">
        <v>168</v>
      </c>
      <c r="M111" s="98">
        <v>2.2499999999999999E-2</v>
      </c>
      <c r="N111" s="98">
        <v>1.9899999999982793E-2</v>
      </c>
      <c r="O111" s="94">
        <v>229670.32304300004</v>
      </c>
      <c r="P111" s="96">
        <v>103.76</v>
      </c>
      <c r="Q111" s="84"/>
      <c r="R111" s="94">
        <v>238.30593075900001</v>
      </c>
      <c r="S111" s="95">
        <v>1.240036805522392E-3</v>
      </c>
      <c r="T111" s="95">
        <f t="shared" si="1"/>
        <v>2.2123738818884803E-3</v>
      </c>
      <c r="U111" s="95">
        <f>R111/'סכום נכסי הקרן'!$C$42</f>
        <v>2.4996534723788135E-4</v>
      </c>
    </row>
    <row r="112" spans="2:21" s="132" customFormat="1">
      <c r="B112" s="87" t="s">
        <v>554</v>
      </c>
      <c r="C112" s="84" t="s">
        <v>555</v>
      </c>
      <c r="D112" s="97" t="s">
        <v>124</v>
      </c>
      <c r="E112" s="97" t="s">
        <v>318</v>
      </c>
      <c r="F112" s="84" t="s">
        <v>479</v>
      </c>
      <c r="G112" s="97" t="s">
        <v>443</v>
      </c>
      <c r="H112" s="84" t="s">
        <v>495</v>
      </c>
      <c r="I112" s="84" t="s">
        <v>164</v>
      </c>
      <c r="J112" s="84"/>
      <c r="K112" s="94">
        <v>1.7199999999966258</v>
      </c>
      <c r="L112" s="97" t="s">
        <v>168</v>
      </c>
      <c r="M112" s="98">
        <v>4.0500000000000001E-2</v>
      </c>
      <c r="N112" s="98">
        <v>-1.0699999999966259E-2</v>
      </c>
      <c r="O112" s="94">
        <v>87705.551544999995</v>
      </c>
      <c r="P112" s="96">
        <v>135.16</v>
      </c>
      <c r="Q112" s="84"/>
      <c r="R112" s="94">
        <v>118.54282762</v>
      </c>
      <c r="S112" s="95">
        <v>6.0297461166630457E-4</v>
      </c>
      <c r="T112" s="95">
        <f t="shared" si="1"/>
        <v>1.1005225714542635E-3</v>
      </c>
      <c r="U112" s="95">
        <f>R112/'סכום נכסי הקרן'!$C$42</f>
        <v>1.2434268410449337E-4</v>
      </c>
    </row>
    <row r="113" spans="2:21" s="132" customFormat="1">
      <c r="B113" s="87" t="s">
        <v>556</v>
      </c>
      <c r="C113" s="84" t="s">
        <v>557</v>
      </c>
      <c r="D113" s="97" t="s">
        <v>124</v>
      </c>
      <c r="E113" s="97" t="s">
        <v>318</v>
      </c>
      <c r="F113" s="84" t="s">
        <v>558</v>
      </c>
      <c r="G113" s="97" t="s">
        <v>376</v>
      </c>
      <c r="H113" s="84" t="s">
        <v>495</v>
      </c>
      <c r="I113" s="84" t="s">
        <v>164</v>
      </c>
      <c r="J113" s="84"/>
      <c r="K113" s="94">
        <v>6.5199999999951563</v>
      </c>
      <c r="L113" s="97" t="s">
        <v>168</v>
      </c>
      <c r="M113" s="98">
        <v>1.9599999999999999E-2</v>
      </c>
      <c r="N113" s="98">
        <v>1.4400000000006918E-2</v>
      </c>
      <c r="O113" s="94">
        <v>275291.998662</v>
      </c>
      <c r="P113" s="96">
        <v>105</v>
      </c>
      <c r="Q113" s="84"/>
      <c r="R113" s="94">
        <v>289.056607595</v>
      </c>
      <c r="S113" s="95">
        <v>4.2741059074735525E-4</v>
      </c>
      <c r="T113" s="95">
        <f t="shared" si="1"/>
        <v>2.6835307329266438E-3</v>
      </c>
      <c r="U113" s="95">
        <f>R113/'סכום נכסי הקרן'!$C$42</f>
        <v>3.031990645753553E-4</v>
      </c>
    </row>
    <row r="114" spans="2:21" s="132" customFormat="1">
      <c r="B114" s="87" t="s">
        <v>559</v>
      </c>
      <c r="C114" s="84" t="s">
        <v>560</v>
      </c>
      <c r="D114" s="97" t="s">
        <v>124</v>
      </c>
      <c r="E114" s="97" t="s">
        <v>318</v>
      </c>
      <c r="F114" s="84" t="s">
        <v>558</v>
      </c>
      <c r="G114" s="97" t="s">
        <v>376</v>
      </c>
      <c r="H114" s="84" t="s">
        <v>495</v>
      </c>
      <c r="I114" s="84" t="s">
        <v>164</v>
      </c>
      <c r="J114" s="84"/>
      <c r="K114" s="94">
        <v>3.7500000000063083</v>
      </c>
      <c r="L114" s="97" t="s">
        <v>168</v>
      </c>
      <c r="M114" s="98">
        <v>2.75E-2</v>
      </c>
      <c r="N114" s="98">
        <v>4.5999999999983172E-3</v>
      </c>
      <c r="O114" s="94">
        <v>107685.107733</v>
      </c>
      <c r="P114" s="96">
        <v>110.41</v>
      </c>
      <c r="Q114" s="84"/>
      <c r="R114" s="94">
        <v>118.895131087</v>
      </c>
      <c r="S114" s="95">
        <v>2.3713943436629834E-4</v>
      </c>
      <c r="T114" s="95">
        <f t="shared" si="1"/>
        <v>1.1037932705359316E-3</v>
      </c>
      <c r="U114" s="95">
        <f>R114/'סכום נכסי הקרן'!$C$42</f>
        <v>1.247122244603766E-4</v>
      </c>
    </row>
    <row r="115" spans="2:21" s="132" customFormat="1">
      <c r="B115" s="87" t="s">
        <v>561</v>
      </c>
      <c r="C115" s="84" t="s">
        <v>562</v>
      </c>
      <c r="D115" s="97" t="s">
        <v>124</v>
      </c>
      <c r="E115" s="97" t="s">
        <v>318</v>
      </c>
      <c r="F115" s="84" t="s">
        <v>346</v>
      </c>
      <c r="G115" s="97" t="s">
        <v>326</v>
      </c>
      <c r="H115" s="84" t="s">
        <v>495</v>
      </c>
      <c r="I115" s="84" t="s">
        <v>164</v>
      </c>
      <c r="J115" s="84"/>
      <c r="K115" s="94">
        <v>3.9499999999984579</v>
      </c>
      <c r="L115" s="97" t="s">
        <v>168</v>
      </c>
      <c r="M115" s="98">
        <v>1.4199999999999999E-2</v>
      </c>
      <c r="N115" s="98">
        <v>1.5699999999998149E-2</v>
      </c>
      <c r="O115" s="94">
        <f>799441.75325/50000</f>
        <v>15.988835064999998</v>
      </c>
      <c r="P115" s="96">
        <v>5070000</v>
      </c>
      <c r="Q115" s="84"/>
      <c r="R115" s="94">
        <v>810.63399879500002</v>
      </c>
      <c r="S115" s="95">
        <f>3772.19720308592%/50000</f>
        <v>7.5443944061718399E-4</v>
      </c>
      <c r="T115" s="95">
        <f t="shared" si="1"/>
        <v>7.5257274587873183E-3</v>
      </c>
      <c r="U115" s="95">
        <f>R115/'סכום נכסי הקרן'!$C$42</f>
        <v>8.5029528365597256E-4</v>
      </c>
    </row>
    <row r="116" spans="2:21" s="132" customFormat="1">
      <c r="B116" s="87" t="s">
        <v>563</v>
      </c>
      <c r="C116" s="84" t="s">
        <v>564</v>
      </c>
      <c r="D116" s="97" t="s">
        <v>124</v>
      </c>
      <c r="E116" s="97" t="s">
        <v>318</v>
      </c>
      <c r="F116" s="84" t="s">
        <v>346</v>
      </c>
      <c r="G116" s="97" t="s">
        <v>326</v>
      </c>
      <c r="H116" s="84" t="s">
        <v>495</v>
      </c>
      <c r="I116" s="84" t="s">
        <v>164</v>
      </c>
      <c r="J116" s="84"/>
      <c r="K116" s="94">
        <v>4.5999999999986994</v>
      </c>
      <c r="L116" s="97" t="s">
        <v>168</v>
      </c>
      <c r="M116" s="98">
        <v>1.5900000000000001E-2</v>
      </c>
      <c r="N116" s="98">
        <v>1.679999999999935E-2</v>
      </c>
      <c r="O116" s="94">
        <f>615005.50475/50000</f>
        <v>12.300110094999999</v>
      </c>
      <c r="P116" s="96">
        <v>5000000</v>
      </c>
      <c r="Q116" s="84"/>
      <c r="R116" s="94">
        <v>615.00551682799994</v>
      </c>
      <c r="S116" s="95">
        <f>4108.25320474282%/50000</f>
        <v>8.2165064094856402E-4</v>
      </c>
      <c r="T116" s="95">
        <f t="shared" si="1"/>
        <v>5.7095605565251218E-3</v>
      </c>
      <c r="U116" s="95">
        <f>R116/'סכום נכסי הקרן'!$C$42</f>
        <v>6.4509543290633279E-4</v>
      </c>
    </row>
    <row r="117" spans="2:21" s="132" customFormat="1">
      <c r="B117" s="87" t="s">
        <v>565</v>
      </c>
      <c r="C117" s="84" t="s">
        <v>566</v>
      </c>
      <c r="D117" s="97" t="s">
        <v>124</v>
      </c>
      <c r="E117" s="97" t="s">
        <v>318</v>
      </c>
      <c r="F117" s="84" t="s">
        <v>567</v>
      </c>
      <c r="G117" s="97" t="s">
        <v>568</v>
      </c>
      <c r="H117" s="84" t="s">
        <v>495</v>
      </c>
      <c r="I117" s="84" t="s">
        <v>322</v>
      </c>
      <c r="J117" s="84"/>
      <c r="K117" s="94">
        <v>4.9500000000013653</v>
      </c>
      <c r="L117" s="97" t="s">
        <v>168</v>
      </c>
      <c r="M117" s="98">
        <v>1.9400000000000001E-2</v>
      </c>
      <c r="N117" s="98">
        <v>6.8999999999981784E-3</v>
      </c>
      <c r="O117" s="94">
        <v>407541.471678</v>
      </c>
      <c r="P117" s="96">
        <v>107.79</v>
      </c>
      <c r="Q117" s="84"/>
      <c r="R117" s="94">
        <v>439.28893153199999</v>
      </c>
      <c r="S117" s="95">
        <v>6.7673393123923546E-4</v>
      </c>
      <c r="T117" s="95">
        <f t="shared" si="1"/>
        <v>4.0782508250159838E-3</v>
      </c>
      <c r="U117" s="95">
        <f>R117/'סכום נכסי הקרן'!$C$42</f>
        <v>4.6078169334024107E-4</v>
      </c>
    </row>
    <row r="118" spans="2:21" s="132" customFormat="1">
      <c r="B118" s="87" t="s">
        <v>569</v>
      </c>
      <c r="C118" s="84" t="s">
        <v>570</v>
      </c>
      <c r="D118" s="97" t="s">
        <v>124</v>
      </c>
      <c r="E118" s="97" t="s">
        <v>318</v>
      </c>
      <c r="F118" s="84" t="s">
        <v>567</v>
      </c>
      <c r="G118" s="97" t="s">
        <v>568</v>
      </c>
      <c r="H118" s="84" t="s">
        <v>495</v>
      </c>
      <c r="I118" s="84" t="s">
        <v>322</v>
      </c>
      <c r="J118" s="84"/>
      <c r="K118" s="94">
        <v>6.4000000000002473</v>
      </c>
      <c r="L118" s="97" t="s">
        <v>168</v>
      </c>
      <c r="M118" s="98">
        <v>1.23E-2</v>
      </c>
      <c r="N118" s="98">
        <v>1.1300000000001113E-2</v>
      </c>
      <c r="O118" s="94">
        <v>795792.36054800008</v>
      </c>
      <c r="P118" s="96">
        <v>101.66</v>
      </c>
      <c r="Q118" s="84"/>
      <c r="R118" s="94">
        <v>809.00254090699991</v>
      </c>
      <c r="S118" s="95">
        <v>7.5104438504276696E-4</v>
      </c>
      <c r="T118" s="95">
        <f t="shared" si="1"/>
        <v>7.5105814034234566E-3</v>
      </c>
      <c r="U118" s="95">
        <f>R118/'סכום נכסי הקרן'!$C$42</f>
        <v>8.4858400464508487E-4</v>
      </c>
    </row>
    <row r="119" spans="2:21" s="132" customFormat="1">
      <c r="B119" s="87" t="s">
        <v>571</v>
      </c>
      <c r="C119" s="84" t="s">
        <v>572</v>
      </c>
      <c r="D119" s="97" t="s">
        <v>124</v>
      </c>
      <c r="E119" s="97" t="s">
        <v>318</v>
      </c>
      <c r="F119" s="84" t="s">
        <v>573</v>
      </c>
      <c r="G119" s="97" t="s">
        <v>443</v>
      </c>
      <c r="H119" s="84" t="s">
        <v>495</v>
      </c>
      <c r="I119" s="84" t="s">
        <v>164</v>
      </c>
      <c r="J119" s="84"/>
      <c r="K119" s="94">
        <v>0.49999999999894446</v>
      </c>
      <c r="L119" s="97" t="s">
        <v>168</v>
      </c>
      <c r="M119" s="98">
        <v>3.6000000000000004E-2</v>
      </c>
      <c r="N119" s="98">
        <v>-1.7799999999987756E-2</v>
      </c>
      <c r="O119" s="94">
        <v>432561.52470100002</v>
      </c>
      <c r="P119" s="96">
        <v>109.5</v>
      </c>
      <c r="Q119" s="84"/>
      <c r="R119" s="94">
        <v>473.65486846099998</v>
      </c>
      <c r="S119" s="95">
        <v>1.0455619481692579E-3</v>
      </c>
      <c r="T119" s="95">
        <f t="shared" si="1"/>
        <v>4.3972957646286536E-3</v>
      </c>
      <c r="U119" s="95">
        <f>R119/'סכום נכסי הקרן'!$C$42</f>
        <v>4.968290268256171E-4</v>
      </c>
    </row>
    <row r="120" spans="2:21" s="132" customFormat="1">
      <c r="B120" s="87" t="s">
        <v>574</v>
      </c>
      <c r="C120" s="84" t="s">
        <v>575</v>
      </c>
      <c r="D120" s="97" t="s">
        <v>124</v>
      </c>
      <c r="E120" s="97" t="s">
        <v>318</v>
      </c>
      <c r="F120" s="84" t="s">
        <v>573</v>
      </c>
      <c r="G120" s="97" t="s">
        <v>443</v>
      </c>
      <c r="H120" s="84" t="s">
        <v>495</v>
      </c>
      <c r="I120" s="84" t="s">
        <v>164</v>
      </c>
      <c r="J120" s="84"/>
      <c r="K120" s="94">
        <v>6.9899999999912943</v>
      </c>
      <c r="L120" s="97" t="s">
        <v>168</v>
      </c>
      <c r="M120" s="98">
        <v>2.2499999999999999E-2</v>
      </c>
      <c r="N120" s="98">
        <v>1.1199999999997797E-2</v>
      </c>
      <c r="O120" s="94">
        <v>164112.86833500001</v>
      </c>
      <c r="P120" s="96">
        <v>110.58</v>
      </c>
      <c r="Q120" s="84"/>
      <c r="R120" s="94">
        <v>181.47600864200001</v>
      </c>
      <c r="S120" s="95">
        <v>4.0114005363049298E-4</v>
      </c>
      <c r="T120" s="95">
        <f t="shared" si="1"/>
        <v>1.6847788069318367E-3</v>
      </c>
      <c r="U120" s="95">
        <f>R120/'סכום נכסי הקרן'!$C$42</f>
        <v>1.9035494992114917E-4</v>
      </c>
    </row>
    <row r="121" spans="2:21" s="132" customFormat="1">
      <c r="B121" s="87" t="s">
        <v>576</v>
      </c>
      <c r="C121" s="84" t="s">
        <v>577</v>
      </c>
      <c r="D121" s="97" t="s">
        <v>124</v>
      </c>
      <c r="E121" s="97" t="s">
        <v>318</v>
      </c>
      <c r="F121" s="84" t="s">
        <v>578</v>
      </c>
      <c r="G121" s="97" t="s">
        <v>372</v>
      </c>
      <c r="H121" s="84" t="s">
        <v>495</v>
      </c>
      <c r="I121" s="84" t="s">
        <v>322</v>
      </c>
      <c r="J121" s="84"/>
      <c r="K121" s="94">
        <v>3.6099999999972252</v>
      </c>
      <c r="L121" s="97" t="s">
        <v>168</v>
      </c>
      <c r="M121" s="98">
        <v>1.8000000000000002E-2</v>
      </c>
      <c r="N121" s="98">
        <v>8.3000000000062659E-3</v>
      </c>
      <c r="O121" s="94">
        <v>321948.59590299998</v>
      </c>
      <c r="P121" s="96">
        <v>104.1</v>
      </c>
      <c r="Q121" s="84"/>
      <c r="R121" s="94">
        <v>335.14848571300001</v>
      </c>
      <c r="S121" s="95">
        <v>3.9885882283008031E-4</v>
      </c>
      <c r="T121" s="95">
        <f t="shared" si="1"/>
        <v>3.1114364379616379E-3</v>
      </c>
      <c r="U121" s="95">
        <f>R121/'סכום נכסי הקרן'!$C$42</f>
        <v>3.5154604562579166E-4</v>
      </c>
    </row>
    <row r="122" spans="2:21" s="132" customFormat="1">
      <c r="B122" s="87" t="s">
        <v>579</v>
      </c>
      <c r="C122" s="84" t="s">
        <v>580</v>
      </c>
      <c r="D122" s="97" t="s">
        <v>124</v>
      </c>
      <c r="E122" s="97" t="s">
        <v>318</v>
      </c>
      <c r="F122" s="84" t="s">
        <v>581</v>
      </c>
      <c r="G122" s="97" t="s">
        <v>326</v>
      </c>
      <c r="H122" s="84" t="s">
        <v>582</v>
      </c>
      <c r="I122" s="84" t="s">
        <v>164</v>
      </c>
      <c r="J122" s="84"/>
      <c r="K122" s="94">
        <v>1.2399999999944733</v>
      </c>
      <c r="L122" s="97" t="s">
        <v>168</v>
      </c>
      <c r="M122" s="98">
        <v>4.1500000000000002E-2</v>
      </c>
      <c r="N122" s="98">
        <v>-7.6000000000552657E-3</v>
      </c>
      <c r="O122" s="94">
        <v>25543.570178999998</v>
      </c>
      <c r="P122" s="96">
        <v>113.34</v>
      </c>
      <c r="Q122" s="84"/>
      <c r="R122" s="94">
        <v>28.951082933999999</v>
      </c>
      <c r="S122" s="95">
        <v>8.4891972877581878E-5</v>
      </c>
      <c r="T122" s="95">
        <f t="shared" si="1"/>
        <v>2.6877476163337128E-4</v>
      </c>
      <c r="U122" s="95">
        <f>R122/'סכום נכסי הקרן'!$C$42</f>
        <v>3.0367550968878698E-5</v>
      </c>
    </row>
    <row r="123" spans="2:21" s="132" customFormat="1">
      <c r="B123" s="87" t="s">
        <v>583</v>
      </c>
      <c r="C123" s="84" t="s">
        <v>584</v>
      </c>
      <c r="D123" s="97" t="s">
        <v>124</v>
      </c>
      <c r="E123" s="97" t="s">
        <v>318</v>
      </c>
      <c r="F123" s="84" t="s">
        <v>585</v>
      </c>
      <c r="G123" s="97" t="s">
        <v>372</v>
      </c>
      <c r="H123" s="84" t="s">
        <v>582</v>
      </c>
      <c r="I123" s="84" t="s">
        <v>322</v>
      </c>
      <c r="J123" s="84"/>
      <c r="K123" s="94">
        <v>2.0100000000065985</v>
      </c>
      <c r="L123" s="97" t="s">
        <v>168</v>
      </c>
      <c r="M123" s="98">
        <v>2.8500000000000001E-2</v>
      </c>
      <c r="N123" s="98">
        <v>1.8800000000059599E-2</v>
      </c>
      <c r="O123" s="94">
        <v>135139.35125899999</v>
      </c>
      <c r="P123" s="96">
        <v>104.29</v>
      </c>
      <c r="Q123" s="84"/>
      <c r="R123" s="94">
        <v>140.93682630700002</v>
      </c>
      <c r="S123" s="95">
        <v>4.6338783484509448E-4</v>
      </c>
      <c r="T123" s="95">
        <f t="shared" si="1"/>
        <v>1.3084229692679787E-3</v>
      </c>
      <c r="U123" s="95">
        <f>R123/'סכום נכסי הקרן'!$C$42</f>
        <v>1.4783233725753064E-4</v>
      </c>
    </row>
    <row r="124" spans="2:21" s="132" customFormat="1">
      <c r="B124" s="87" t="s">
        <v>586</v>
      </c>
      <c r="C124" s="84" t="s">
        <v>587</v>
      </c>
      <c r="D124" s="97" t="s">
        <v>124</v>
      </c>
      <c r="E124" s="97" t="s">
        <v>318</v>
      </c>
      <c r="F124" s="84" t="s">
        <v>357</v>
      </c>
      <c r="G124" s="97" t="s">
        <v>326</v>
      </c>
      <c r="H124" s="84" t="s">
        <v>582</v>
      </c>
      <c r="I124" s="84" t="s">
        <v>164</v>
      </c>
      <c r="J124" s="84"/>
      <c r="K124" s="94">
        <v>2.1599999999995845</v>
      </c>
      <c r="L124" s="97" t="s">
        <v>168</v>
      </c>
      <c r="M124" s="98">
        <v>2.7999999999999997E-2</v>
      </c>
      <c r="N124" s="98">
        <v>8.9000000000028518E-3</v>
      </c>
      <c r="O124" s="94">
        <f>715726.00925/50000</f>
        <v>14.314520184999999</v>
      </c>
      <c r="P124" s="96">
        <v>5387000</v>
      </c>
      <c r="Q124" s="84"/>
      <c r="R124" s="94">
        <v>771.12320280200015</v>
      </c>
      <c r="S124" s="95">
        <f>4046.62186492904%/50000</f>
        <v>8.0932437298580798E-4</v>
      </c>
      <c r="T124" s="95">
        <f t="shared" si="1"/>
        <v>7.1589189079924254E-3</v>
      </c>
      <c r="U124" s="95">
        <f>R124/'סכום נכסי הקרן'!$C$42</f>
        <v>8.088513724256504E-4</v>
      </c>
    </row>
    <row r="125" spans="2:21" s="132" customFormat="1">
      <c r="B125" s="87" t="s">
        <v>588</v>
      </c>
      <c r="C125" s="84" t="s">
        <v>589</v>
      </c>
      <c r="D125" s="97" t="s">
        <v>124</v>
      </c>
      <c r="E125" s="97" t="s">
        <v>318</v>
      </c>
      <c r="F125" s="84" t="s">
        <v>357</v>
      </c>
      <c r="G125" s="97" t="s">
        <v>326</v>
      </c>
      <c r="H125" s="84" t="s">
        <v>582</v>
      </c>
      <c r="I125" s="84" t="s">
        <v>164</v>
      </c>
      <c r="J125" s="84"/>
      <c r="K125" s="94">
        <v>3.4200000000414694</v>
      </c>
      <c r="L125" s="97" t="s">
        <v>168</v>
      </c>
      <c r="M125" s="98">
        <v>1.49E-2</v>
      </c>
      <c r="N125" s="98">
        <v>1.8000000000204786E-2</v>
      </c>
      <c r="O125" s="94">
        <f>38805.7355/50000</f>
        <v>0.7761147100000001</v>
      </c>
      <c r="P125" s="96">
        <v>5033372</v>
      </c>
      <c r="Q125" s="84"/>
      <c r="R125" s="94">
        <v>39.064740238999995</v>
      </c>
      <c r="S125" s="95">
        <f>641.629224537037%/50000</f>
        <v>1.283258449074074E-4</v>
      </c>
      <c r="T125" s="95">
        <f t="shared" si="1"/>
        <v>3.6266747844779571E-4</v>
      </c>
      <c r="U125" s="95">
        <f>R125/'סכום נכסי הקרן'!$C$42</f>
        <v>4.0976031639239787E-5</v>
      </c>
    </row>
    <row r="126" spans="2:21" s="132" customFormat="1">
      <c r="B126" s="87" t="s">
        <v>590</v>
      </c>
      <c r="C126" s="84" t="s">
        <v>591</v>
      </c>
      <c r="D126" s="97" t="s">
        <v>124</v>
      </c>
      <c r="E126" s="97" t="s">
        <v>318</v>
      </c>
      <c r="F126" s="84" t="s">
        <v>357</v>
      </c>
      <c r="G126" s="97" t="s">
        <v>326</v>
      </c>
      <c r="H126" s="84" t="s">
        <v>582</v>
      </c>
      <c r="I126" s="84" t="s">
        <v>164</v>
      </c>
      <c r="J126" s="84"/>
      <c r="K126" s="94">
        <v>4.9700000000017281</v>
      </c>
      <c r="L126" s="97" t="s">
        <v>168</v>
      </c>
      <c r="M126" s="98">
        <v>2.2000000000000002E-2</v>
      </c>
      <c r="N126" s="98">
        <v>1.9900000000025633E-2</v>
      </c>
      <c r="O126" s="94">
        <f>163507.3125/50000</f>
        <v>3.2701462499999998</v>
      </c>
      <c r="P126" s="96">
        <v>5130000</v>
      </c>
      <c r="Q126" s="84"/>
      <c r="R126" s="94">
        <v>167.758512043</v>
      </c>
      <c r="S126" s="95">
        <f>3248.05944576877%/50000</f>
        <v>6.4961188915375401E-4</v>
      </c>
      <c r="T126" s="95">
        <f t="shared" si="1"/>
        <v>1.5574289289667224E-3</v>
      </c>
      <c r="U126" s="95">
        <f>R126/'סכום נכסי הקרן'!$C$42</f>
        <v>1.7596630760040408E-4</v>
      </c>
    </row>
    <row r="127" spans="2:21" s="132" customFormat="1">
      <c r="B127" s="87" t="s">
        <v>592</v>
      </c>
      <c r="C127" s="84" t="s">
        <v>593</v>
      </c>
      <c r="D127" s="97" t="s">
        <v>124</v>
      </c>
      <c r="E127" s="97" t="s">
        <v>318</v>
      </c>
      <c r="F127" s="84" t="s">
        <v>594</v>
      </c>
      <c r="G127" s="97" t="s">
        <v>376</v>
      </c>
      <c r="H127" s="84" t="s">
        <v>582</v>
      </c>
      <c r="I127" s="84" t="s">
        <v>164</v>
      </c>
      <c r="J127" s="84"/>
      <c r="K127" s="94">
        <v>5.2199999999884188</v>
      </c>
      <c r="L127" s="97" t="s">
        <v>168</v>
      </c>
      <c r="M127" s="98">
        <v>2.5000000000000001E-2</v>
      </c>
      <c r="N127" s="98">
        <v>1.5499999999960061E-2</v>
      </c>
      <c r="O127" s="94">
        <v>93632.543468999997</v>
      </c>
      <c r="P127" s="96">
        <v>106.97</v>
      </c>
      <c r="Q127" s="84"/>
      <c r="R127" s="94">
        <v>100.158734528</v>
      </c>
      <c r="S127" s="95">
        <v>3.9161075962134063E-4</v>
      </c>
      <c r="T127" s="95">
        <f t="shared" si="1"/>
        <v>9.2984915485314859E-4</v>
      </c>
      <c r="U127" s="95">
        <f>R127/'סכום נכסי הקרן'!$C$42</f>
        <v>1.050591262057911E-4</v>
      </c>
    </row>
    <row r="128" spans="2:21" s="132" customFormat="1">
      <c r="B128" s="87" t="s">
        <v>595</v>
      </c>
      <c r="C128" s="84" t="s">
        <v>596</v>
      </c>
      <c r="D128" s="97" t="s">
        <v>124</v>
      </c>
      <c r="E128" s="97" t="s">
        <v>318</v>
      </c>
      <c r="F128" s="84" t="s">
        <v>594</v>
      </c>
      <c r="G128" s="97" t="s">
        <v>376</v>
      </c>
      <c r="H128" s="84" t="s">
        <v>582</v>
      </c>
      <c r="I128" s="84" t="s">
        <v>164</v>
      </c>
      <c r="J128" s="84"/>
      <c r="K128" s="94">
        <v>7.189999999990297</v>
      </c>
      <c r="L128" s="97" t="s">
        <v>168</v>
      </c>
      <c r="M128" s="98">
        <v>1.9E-2</v>
      </c>
      <c r="N128" s="98">
        <v>2.519999999996754E-2</v>
      </c>
      <c r="O128" s="94">
        <v>305629.40700399998</v>
      </c>
      <c r="P128" s="96">
        <v>96.78</v>
      </c>
      <c r="Q128" s="84"/>
      <c r="R128" s="94">
        <v>295.78814667300003</v>
      </c>
      <c r="S128" s="95">
        <v>1.2336381356257849E-3</v>
      </c>
      <c r="T128" s="95">
        <f t="shared" si="1"/>
        <v>2.7460246926600249E-3</v>
      </c>
      <c r="U128" s="95">
        <f>R128/'סכום נכסי הקרן'!$C$42</f>
        <v>3.102599526435558E-4</v>
      </c>
    </row>
    <row r="129" spans="2:21" s="132" customFormat="1">
      <c r="B129" s="87" t="s">
        <v>597</v>
      </c>
      <c r="C129" s="84" t="s">
        <v>598</v>
      </c>
      <c r="D129" s="97" t="s">
        <v>124</v>
      </c>
      <c r="E129" s="97" t="s">
        <v>318</v>
      </c>
      <c r="F129" s="84" t="s">
        <v>599</v>
      </c>
      <c r="G129" s="97" t="s">
        <v>376</v>
      </c>
      <c r="H129" s="84" t="s">
        <v>582</v>
      </c>
      <c r="I129" s="84" t="s">
        <v>164</v>
      </c>
      <c r="J129" s="84"/>
      <c r="K129" s="94">
        <v>1.240000000004793</v>
      </c>
      <c r="L129" s="97" t="s">
        <v>168</v>
      </c>
      <c r="M129" s="98">
        <v>4.5999999999999999E-2</v>
      </c>
      <c r="N129" s="98">
        <v>-5.000000000035241E-3</v>
      </c>
      <c r="O129" s="94">
        <v>107158.90784299999</v>
      </c>
      <c r="P129" s="96">
        <v>132.4</v>
      </c>
      <c r="Q129" s="84"/>
      <c r="R129" s="94">
        <v>141.87839479300001</v>
      </c>
      <c r="S129" s="95">
        <v>3.7195714010055986E-4</v>
      </c>
      <c r="T129" s="95">
        <f t="shared" si="1"/>
        <v>1.3171642604301458E-3</v>
      </c>
      <c r="U129" s="95">
        <f>R129/'סכום נכסי הקרן'!$C$42</f>
        <v>1.4881997316235944E-4</v>
      </c>
    </row>
    <row r="130" spans="2:21" s="132" customFormat="1">
      <c r="B130" s="87" t="s">
        <v>600</v>
      </c>
      <c r="C130" s="84" t="s">
        <v>601</v>
      </c>
      <c r="D130" s="97" t="s">
        <v>124</v>
      </c>
      <c r="E130" s="97" t="s">
        <v>318</v>
      </c>
      <c r="F130" s="84" t="s">
        <v>602</v>
      </c>
      <c r="G130" s="97" t="s">
        <v>326</v>
      </c>
      <c r="H130" s="84" t="s">
        <v>582</v>
      </c>
      <c r="I130" s="84" t="s">
        <v>322</v>
      </c>
      <c r="J130" s="84"/>
      <c r="K130" s="94">
        <v>1.7499999999988143</v>
      </c>
      <c r="L130" s="97" t="s">
        <v>168</v>
      </c>
      <c r="M130" s="98">
        <v>0.02</v>
      </c>
      <c r="N130" s="98">
        <v>-5.9000000000109113E-3</v>
      </c>
      <c r="O130" s="94">
        <v>197064.556839</v>
      </c>
      <c r="P130" s="96">
        <v>106.98</v>
      </c>
      <c r="Q130" s="84"/>
      <c r="R130" s="94">
        <v>210.819664703</v>
      </c>
      <c r="S130" s="95">
        <v>4.6179479697058747E-4</v>
      </c>
      <c r="T130" s="95">
        <f t="shared" si="1"/>
        <v>1.9571981213052083E-3</v>
      </c>
      <c r="U130" s="95">
        <f>R130/'סכום נכסי הקרן'!$C$42</f>
        <v>2.211342811495215E-4</v>
      </c>
    </row>
    <row r="131" spans="2:21" s="132" customFormat="1">
      <c r="B131" s="87" t="s">
        <v>603</v>
      </c>
      <c r="C131" s="84" t="s">
        <v>604</v>
      </c>
      <c r="D131" s="97" t="s">
        <v>124</v>
      </c>
      <c r="E131" s="97" t="s">
        <v>318</v>
      </c>
      <c r="F131" s="84" t="s">
        <v>540</v>
      </c>
      <c r="G131" s="97" t="s">
        <v>376</v>
      </c>
      <c r="H131" s="84" t="s">
        <v>582</v>
      </c>
      <c r="I131" s="84" t="s">
        <v>322</v>
      </c>
      <c r="J131" s="84"/>
      <c r="K131" s="94">
        <v>6.6999999999387621</v>
      </c>
      <c r="L131" s="97" t="s">
        <v>168</v>
      </c>
      <c r="M131" s="98">
        <v>2.81E-2</v>
      </c>
      <c r="N131" s="98">
        <v>2.0199999999895017E-2</v>
      </c>
      <c r="O131" s="94">
        <v>42568.669880999994</v>
      </c>
      <c r="P131" s="96">
        <v>107.41</v>
      </c>
      <c r="Q131" s="84"/>
      <c r="R131" s="94">
        <v>45.723010174000002</v>
      </c>
      <c r="S131" s="95">
        <v>8.1312248947033639E-5</v>
      </c>
      <c r="T131" s="95">
        <f t="shared" si="1"/>
        <v>4.2448122540676014E-4</v>
      </c>
      <c r="U131" s="95">
        <f>R131/'סכום נכסי הקרן'!$C$42</f>
        <v>4.7960065779745395E-5</v>
      </c>
    </row>
    <row r="132" spans="2:21" s="132" customFormat="1">
      <c r="B132" s="87" t="s">
        <v>605</v>
      </c>
      <c r="C132" s="84" t="s">
        <v>606</v>
      </c>
      <c r="D132" s="97" t="s">
        <v>124</v>
      </c>
      <c r="E132" s="97" t="s">
        <v>318</v>
      </c>
      <c r="F132" s="84" t="s">
        <v>540</v>
      </c>
      <c r="G132" s="97" t="s">
        <v>376</v>
      </c>
      <c r="H132" s="84" t="s">
        <v>582</v>
      </c>
      <c r="I132" s="84" t="s">
        <v>322</v>
      </c>
      <c r="J132" s="84"/>
      <c r="K132" s="94">
        <v>4.7899999999949747</v>
      </c>
      <c r="L132" s="97" t="s">
        <v>168</v>
      </c>
      <c r="M132" s="98">
        <v>3.7000000000000005E-2</v>
      </c>
      <c r="N132" s="98">
        <v>1.3399999999991625E-2</v>
      </c>
      <c r="O132" s="94">
        <v>169477.643094</v>
      </c>
      <c r="P132" s="96">
        <v>112.72</v>
      </c>
      <c r="Q132" s="84"/>
      <c r="R132" s="94">
        <v>191.03520272400002</v>
      </c>
      <c r="S132" s="95">
        <v>2.5045622569529077E-4</v>
      </c>
      <c r="T132" s="95">
        <f t="shared" si="1"/>
        <v>1.7735240230142152E-3</v>
      </c>
      <c r="U132" s="95">
        <f>R132/'סכום נכסי הקרן'!$C$42</f>
        <v>2.0038183956007266E-4</v>
      </c>
    </row>
    <row r="133" spans="2:21" s="132" customFormat="1">
      <c r="B133" s="87" t="s">
        <v>607</v>
      </c>
      <c r="C133" s="84" t="s">
        <v>608</v>
      </c>
      <c r="D133" s="97" t="s">
        <v>124</v>
      </c>
      <c r="E133" s="97" t="s">
        <v>318</v>
      </c>
      <c r="F133" s="84" t="s">
        <v>331</v>
      </c>
      <c r="G133" s="97" t="s">
        <v>326</v>
      </c>
      <c r="H133" s="84" t="s">
        <v>582</v>
      </c>
      <c r="I133" s="84" t="s">
        <v>322</v>
      </c>
      <c r="J133" s="84"/>
      <c r="K133" s="94">
        <v>2.619999999999425</v>
      </c>
      <c r="L133" s="97" t="s">
        <v>168</v>
      </c>
      <c r="M133" s="98">
        <v>4.4999999999999998E-2</v>
      </c>
      <c r="N133" s="98">
        <v>-4.0000000000287451E-4</v>
      </c>
      <c r="O133" s="94">
        <v>1015669.447952</v>
      </c>
      <c r="P133" s="96">
        <v>135.65</v>
      </c>
      <c r="Q133" s="94">
        <v>13.777268293999999</v>
      </c>
      <c r="R133" s="94">
        <v>1391.53285519</v>
      </c>
      <c r="S133" s="95">
        <v>5.9675606100390455E-4</v>
      </c>
      <c r="T133" s="95">
        <f t="shared" si="1"/>
        <v>1.2918650135172067E-2</v>
      </c>
      <c r="U133" s="95">
        <f>R133/'סכום נכסי הקרן'!$C$42</f>
        <v>1.459615345000608E-3</v>
      </c>
    </row>
    <row r="134" spans="2:21" s="132" customFormat="1">
      <c r="B134" s="87" t="s">
        <v>609</v>
      </c>
      <c r="C134" s="84" t="s">
        <v>610</v>
      </c>
      <c r="D134" s="97" t="s">
        <v>124</v>
      </c>
      <c r="E134" s="97" t="s">
        <v>318</v>
      </c>
      <c r="F134" s="84" t="s">
        <v>611</v>
      </c>
      <c r="G134" s="97" t="s">
        <v>376</v>
      </c>
      <c r="H134" s="84" t="s">
        <v>582</v>
      </c>
      <c r="I134" s="84" t="s">
        <v>164</v>
      </c>
      <c r="J134" s="84"/>
      <c r="K134" s="94">
        <v>2.629999922046113</v>
      </c>
      <c r="L134" s="97" t="s">
        <v>168</v>
      </c>
      <c r="M134" s="98">
        <v>4.9500000000000002E-2</v>
      </c>
      <c r="N134" s="98">
        <v>1.5999998020218762E-3</v>
      </c>
      <c r="O134" s="94">
        <v>13.882483000000001</v>
      </c>
      <c r="P134" s="96">
        <v>116.43</v>
      </c>
      <c r="Q134" s="84"/>
      <c r="R134" s="94">
        <v>1.6163402E-2</v>
      </c>
      <c r="S134" s="95">
        <v>2.2451748965245617E-8</v>
      </c>
      <c r="T134" s="95">
        <f t="shared" si="1"/>
        <v>1.5005706451942138E-7</v>
      </c>
      <c r="U134" s="95">
        <f>R134/'סכום נכסי הקרן'!$C$42</f>
        <v>1.6954216710457921E-8</v>
      </c>
    </row>
    <row r="135" spans="2:21" s="132" customFormat="1">
      <c r="B135" s="87" t="s">
        <v>612</v>
      </c>
      <c r="C135" s="84" t="s">
        <v>613</v>
      </c>
      <c r="D135" s="97" t="s">
        <v>124</v>
      </c>
      <c r="E135" s="97" t="s">
        <v>318</v>
      </c>
      <c r="F135" s="84" t="s">
        <v>614</v>
      </c>
      <c r="G135" s="97" t="s">
        <v>411</v>
      </c>
      <c r="H135" s="84" t="s">
        <v>582</v>
      </c>
      <c r="I135" s="84" t="s">
        <v>322</v>
      </c>
      <c r="J135" s="84"/>
      <c r="K135" s="94">
        <v>0.75000000002585476</v>
      </c>
      <c r="L135" s="97" t="s">
        <v>168</v>
      </c>
      <c r="M135" s="98">
        <v>4.5999999999999999E-2</v>
      </c>
      <c r="N135" s="98">
        <v>-3.7000000002378637E-3</v>
      </c>
      <c r="O135" s="94">
        <v>17853.392894000001</v>
      </c>
      <c r="P135" s="96">
        <v>108.32</v>
      </c>
      <c r="Q135" s="84"/>
      <c r="R135" s="94">
        <v>19.338794642</v>
      </c>
      <c r="S135" s="95">
        <v>8.3255656316947446E-5</v>
      </c>
      <c r="T135" s="95">
        <f t="shared" si="1"/>
        <v>1.795366319121701E-4</v>
      </c>
      <c r="U135" s="95">
        <f>R135/'סכום נכסי הקרן'!$C$42</f>
        <v>2.0284969419155106E-5</v>
      </c>
    </row>
    <row r="136" spans="2:21" s="132" customFormat="1">
      <c r="B136" s="87" t="s">
        <v>615</v>
      </c>
      <c r="C136" s="84" t="s">
        <v>616</v>
      </c>
      <c r="D136" s="97" t="s">
        <v>124</v>
      </c>
      <c r="E136" s="97" t="s">
        <v>318</v>
      </c>
      <c r="F136" s="84" t="s">
        <v>614</v>
      </c>
      <c r="G136" s="97" t="s">
        <v>411</v>
      </c>
      <c r="H136" s="84" t="s">
        <v>582</v>
      </c>
      <c r="I136" s="84" t="s">
        <v>322</v>
      </c>
      <c r="J136" s="84"/>
      <c r="K136" s="94">
        <v>2.8399999999994057</v>
      </c>
      <c r="L136" s="97" t="s">
        <v>168</v>
      </c>
      <c r="M136" s="98">
        <v>1.9799999999999998E-2</v>
      </c>
      <c r="N136" s="98">
        <v>1.7799999999998019E-2</v>
      </c>
      <c r="O136" s="94">
        <v>598663.66816600005</v>
      </c>
      <c r="P136" s="96">
        <v>101.15</v>
      </c>
      <c r="Q136" s="84"/>
      <c r="R136" s="94">
        <v>605.54827195400003</v>
      </c>
      <c r="S136" s="95">
        <v>7.1638864182185552E-4</v>
      </c>
      <c r="T136" s="95">
        <f t="shared" si="1"/>
        <v>5.6217618119146886E-3</v>
      </c>
      <c r="U136" s="95">
        <f>R136/'סכום נכסי הקרן'!$C$42</f>
        <v>6.3517548046824698E-4</v>
      </c>
    </row>
    <row r="137" spans="2:21" s="132" customFormat="1">
      <c r="B137" s="87" t="s">
        <v>617</v>
      </c>
      <c r="C137" s="84" t="s">
        <v>618</v>
      </c>
      <c r="D137" s="97" t="s">
        <v>124</v>
      </c>
      <c r="E137" s="97" t="s">
        <v>318</v>
      </c>
      <c r="F137" s="84" t="s">
        <v>619</v>
      </c>
      <c r="G137" s="97" t="s">
        <v>376</v>
      </c>
      <c r="H137" s="84" t="s">
        <v>582</v>
      </c>
      <c r="I137" s="84" t="s">
        <v>164</v>
      </c>
      <c r="J137" s="84"/>
      <c r="K137" s="94">
        <v>0.74999999999637179</v>
      </c>
      <c r="L137" s="97" t="s">
        <v>168</v>
      </c>
      <c r="M137" s="98">
        <v>4.4999999999999998E-2</v>
      </c>
      <c r="N137" s="98">
        <v>-1.3399999999975811E-2</v>
      </c>
      <c r="O137" s="94">
        <v>181481.80697199999</v>
      </c>
      <c r="P137" s="96">
        <v>113.9</v>
      </c>
      <c r="Q137" s="84"/>
      <c r="R137" s="94">
        <v>206.70778452499999</v>
      </c>
      <c r="S137" s="95">
        <v>5.2224980423597124E-4</v>
      </c>
      <c r="T137" s="95">
        <f t="shared" si="1"/>
        <v>1.9190244330453807E-3</v>
      </c>
      <c r="U137" s="95">
        <f>R137/'סכום נכסי הקרן'!$C$42</f>
        <v>2.1682122207784536E-4</v>
      </c>
    </row>
    <row r="138" spans="2:21" s="132" customFormat="1">
      <c r="B138" s="87" t="s">
        <v>620</v>
      </c>
      <c r="C138" s="84" t="s">
        <v>621</v>
      </c>
      <c r="D138" s="97" t="s">
        <v>124</v>
      </c>
      <c r="E138" s="97" t="s">
        <v>318</v>
      </c>
      <c r="F138" s="84" t="s">
        <v>619</v>
      </c>
      <c r="G138" s="97" t="s">
        <v>376</v>
      </c>
      <c r="H138" s="84" t="s">
        <v>582</v>
      </c>
      <c r="I138" s="84" t="s">
        <v>164</v>
      </c>
      <c r="J138" s="84"/>
      <c r="K138" s="94">
        <v>2.9300000024077164</v>
      </c>
      <c r="L138" s="97" t="s">
        <v>168</v>
      </c>
      <c r="M138" s="98">
        <v>3.3000000000000002E-2</v>
      </c>
      <c r="N138" s="98">
        <v>3.8999999997869272E-3</v>
      </c>
      <c r="O138" s="94">
        <v>427.82529699999998</v>
      </c>
      <c r="P138" s="96">
        <v>109.7</v>
      </c>
      <c r="Q138" s="84"/>
      <c r="R138" s="94">
        <v>0.46932435900000002</v>
      </c>
      <c r="S138" s="95">
        <v>7.1301759226879973E-7</v>
      </c>
      <c r="T138" s="95">
        <f t="shared" si="1"/>
        <v>4.357092375664423E-6</v>
      </c>
      <c r="U138" s="95">
        <f>R138/'סכום נכסי הקרן'!$C$42</f>
        <v>4.9228664175912666E-7</v>
      </c>
    </row>
    <row r="139" spans="2:21" s="132" customFormat="1">
      <c r="B139" s="87" t="s">
        <v>622</v>
      </c>
      <c r="C139" s="84" t="s">
        <v>623</v>
      </c>
      <c r="D139" s="97" t="s">
        <v>124</v>
      </c>
      <c r="E139" s="97" t="s">
        <v>318</v>
      </c>
      <c r="F139" s="84" t="s">
        <v>619</v>
      </c>
      <c r="G139" s="97" t="s">
        <v>376</v>
      </c>
      <c r="H139" s="84" t="s">
        <v>582</v>
      </c>
      <c r="I139" s="84" t="s">
        <v>164</v>
      </c>
      <c r="J139" s="84"/>
      <c r="K139" s="94">
        <v>5.04999999999451</v>
      </c>
      <c r="L139" s="97" t="s">
        <v>168</v>
      </c>
      <c r="M139" s="98">
        <v>1.6E-2</v>
      </c>
      <c r="N139" s="98">
        <v>8.9999999999529467E-3</v>
      </c>
      <c r="O139" s="94">
        <v>60375.976293</v>
      </c>
      <c r="P139" s="96">
        <v>105.6</v>
      </c>
      <c r="Q139" s="84"/>
      <c r="R139" s="94">
        <v>63.757034507</v>
      </c>
      <c r="S139" s="95">
        <v>3.7498236085412164E-4</v>
      </c>
      <c r="T139" s="95">
        <f t="shared" si="1"/>
        <v>5.9190468940782844E-4</v>
      </c>
      <c r="U139" s="95">
        <f>R139/'סכום נכסי הקרן'!$C$42</f>
        <v>6.6876427366455499E-5</v>
      </c>
    </row>
    <row r="140" spans="2:21" s="132" customFormat="1">
      <c r="B140" s="87" t="s">
        <v>624</v>
      </c>
      <c r="C140" s="84" t="s">
        <v>625</v>
      </c>
      <c r="D140" s="97" t="s">
        <v>124</v>
      </c>
      <c r="E140" s="97" t="s">
        <v>318</v>
      </c>
      <c r="F140" s="84" t="s">
        <v>581</v>
      </c>
      <c r="G140" s="97" t="s">
        <v>326</v>
      </c>
      <c r="H140" s="84" t="s">
        <v>626</v>
      </c>
      <c r="I140" s="84" t="s">
        <v>164</v>
      </c>
      <c r="J140" s="84"/>
      <c r="K140" s="94">
        <v>1.3999999999971042</v>
      </c>
      <c r="L140" s="97" t="s">
        <v>168</v>
      </c>
      <c r="M140" s="98">
        <v>5.2999999999999999E-2</v>
      </c>
      <c r="N140" s="98">
        <v>-5.1999999999768334E-3</v>
      </c>
      <c r="O140" s="94">
        <v>174736.26220999996</v>
      </c>
      <c r="P140" s="96">
        <v>118.57</v>
      </c>
      <c r="Q140" s="84"/>
      <c r="R140" s="94">
        <v>207.184791324</v>
      </c>
      <c r="S140" s="95">
        <v>6.72047038183734E-4</v>
      </c>
      <c r="T140" s="95">
        <f t="shared" ref="T140:T161" si="2">R140/$R$11</f>
        <v>1.9234528473119905E-3</v>
      </c>
      <c r="U140" s="95">
        <f>R140/'סכום נכסי הקרן'!$C$42</f>
        <v>2.1732156703261466E-4</v>
      </c>
    </row>
    <row r="141" spans="2:21" s="132" customFormat="1">
      <c r="B141" s="87" t="s">
        <v>627</v>
      </c>
      <c r="C141" s="84" t="s">
        <v>628</v>
      </c>
      <c r="D141" s="97" t="s">
        <v>124</v>
      </c>
      <c r="E141" s="97" t="s">
        <v>318</v>
      </c>
      <c r="F141" s="84" t="s">
        <v>629</v>
      </c>
      <c r="G141" s="97" t="s">
        <v>376</v>
      </c>
      <c r="H141" s="84" t="s">
        <v>626</v>
      </c>
      <c r="I141" s="84" t="s">
        <v>164</v>
      </c>
      <c r="J141" s="84"/>
      <c r="K141" s="94">
        <v>1.6899999999320088</v>
      </c>
      <c r="L141" s="97" t="s">
        <v>168</v>
      </c>
      <c r="M141" s="98">
        <v>5.3499999999999999E-2</v>
      </c>
      <c r="N141" s="98">
        <v>6.5000000013302603E-3</v>
      </c>
      <c r="O141" s="94">
        <v>3035.261039</v>
      </c>
      <c r="P141" s="96">
        <v>111.45</v>
      </c>
      <c r="Q141" s="84"/>
      <c r="R141" s="94">
        <v>3.382798567</v>
      </c>
      <c r="S141" s="95">
        <v>1.7225847269249896E-5</v>
      </c>
      <c r="T141" s="95">
        <f t="shared" si="2"/>
        <v>3.1405073190936237E-5</v>
      </c>
      <c r="U141" s="95">
        <f>R141/'סכום נכסי הקרן'!$C$42</f>
        <v>3.5483062286481832E-6</v>
      </c>
    </row>
    <row r="142" spans="2:21" s="132" customFormat="1">
      <c r="B142" s="87" t="s">
        <v>630</v>
      </c>
      <c r="C142" s="84" t="s">
        <v>631</v>
      </c>
      <c r="D142" s="97" t="s">
        <v>124</v>
      </c>
      <c r="E142" s="97" t="s">
        <v>318</v>
      </c>
      <c r="F142" s="84" t="s">
        <v>632</v>
      </c>
      <c r="G142" s="97" t="s">
        <v>376</v>
      </c>
      <c r="H142" s="84" t="s">
        <v>626</v>
      </c>
      <c r="I142" s="84" t="s">
        <v>322</v>
      </c>
      <c r="J142" s="84"/>
      <c r="K142" s="94">
        <v>0.6599999999886369</v>
      </c>
      <c r="L142" s="97" t="s">
        <v>168</v>
      </c>
      <c r="M142" s="98">
        <v>4.8499999999999995E-2</v>
      </c>
      <c r="N142" s="98">
        <v>-6.7999999992803314E-3</v>
      </c>
      <c r="O142" s="94">
        <v>8280.0802739999999</v>
      </c>
      <c r="P142" s="96">
        <v>127.54</v>
      </c>
      <c r="Q142" s="84"/>
      <c r="R142" s="94">
        <v>10.560414231999999</v>
      </c>
      <c r="S142" s="95">
        <v>6.0877950303987567E-5</v>
      </c>
      <c r="T142" s="95">
        <f t="shared" si="2"/>
        <v>9.8040298679884322E-5</v>
      </c>
      <c r="U142" s="95">
        <f>R142/'סכום נכסי הקרן'!$C$42</f>
        <v>1.107709574021187E-5</v>
      </c>
    </row>
    <row r="143" spans="2:21" s="132" customFormat="1">
      <c r="B143" s="87" t="s">
        <v>633</v>
      </c>
      <c r="C143" s="84" t="s">
        <v>634</v>
      </c>
      <c r="D143" s="97" t="s">
        <v>124</v>
      </c>
      <c r="E143" s="97" t="s">
        <v>318</v>
      </c>
      <c r="F143" s="84" t="s">
        <v>635</v>
      </c>
      <c r="G143" s="97" t="s">
        <v>376</v>
      </c>
      <c r="H143" s="84" t="s">
        <v>626</v>
      </c>
      <c r="I143" s="84" t="s">
        <v>322</v>
      </c>
      <c r="J143" s="84"/>
      <c r="K143" s="94">
        <v>1.2300000000080553</v>
      </c>
      <c r="L143" s="97" t="s">
        <v>168</v>
      </c>
      <c r="M143" s="98">
        <v>4.2500000000000003E-2</v>
      </c>
      <c r="N143" s="98">
        <v>-3.0000000008055332E-3</v>
      </c>
      <c r="O143" s="94">
        <v>3241.5710220000001</v>
      </c>
      <c r="P143" s="96">
        <v>114.89</v>
      </c>
      <c r="Q143" s="84"/>
      <c r="R143" s="94">
        <v>3.7242408390000001</v>
      </c>
      <c r="S143" s="95">
        <v>2.5267630468264296E-5</v>
      </c>
      <c r="T143" s="95">
        <f t="shared" si="2"/>
        <v>3.457493959895862E-5</v>
      </c>
      <c r="U143" s="95">
        <f>R143/'סכום נכסי הקרן'!$C$42</f>
        <v>3.9064539919469687E-6</v>
      </c>
    </row>
    <row r="144" spans="2:21" s="132" customFormat="1">
      <c r="B144" s="87" t="s">
        <v>636</v>
      </c>
      <c r="C144" s="84" t="s">
        <v>637</v>
      </c>
      <c r="D144" s="97" t="s">
        <v>124</v>
      </c>
      <c r="E144" s="97" t="s">
        <v>318</v>
      </c>
      <c r="F144" s="84" t="s">
        <v>430</v>
      </c>
      <c r="G144" s="97" t="s">
        <v>326</v>
      </c>
      <c r="H144" s="84" t="s">
        <v>626</v>
      </c>
      <c r="I144" s="84" t="s">
        <v>322</v>
      </c>
      <c r="J144" s="84"/>
      <c r="K144" s="94">
        <v>2.5999999999996994</v>
      </c>
      <c r="L144" s="97" t="s">
        <v>168</v>
      </c>
      <c r="M144" s="98">
        <v>5.0999999999999997E-2</v>
      </c>
      <c r="N144" s="98">
        <v>4.000000000018082E-4</v>
      </c>
      <c r="O144" s="94">
        <v>953930.15063899988</v>
      </c>
      <c r="P144" s="96">
        <v>137.6</v>
      </c>
      <c r="Q144" s="94">
        <v>14.693604694999998</v>
      </c>
      <c r="R144" s="94">
        <v>1327.3015399189999</v>
      </c>
      <c r="S144" s="95">
        <v>8.3149834750309234E-4</v>
      </c>
      <c r="T144" s="95">
        <f t="shared" si="2"/>
        <v>1.2322342339338755E-2</v>
      </c>
      <c r="U144" s="95">
        <f>R144/'סכום נכסי הקרן'!$C$42</f>
        <v>1.3922414320890638E-3</v>
      </c>
    </row>
    <row r="145" spans="2:21" s="132" customFormat="1">
      <c r="B145" s="87" t="s">
        <v>638</v>
      </c>
      <c r="C145" s="84" t="s">
        <v>639</v>
      </c>
      <c r="D145" s="97" t="s">
        <v>124</v>
      </c>
      <c r="E145" s="97" t="s">
        <v>318</v>
      </c>
      <c r="F145" s="84" t="s">
        <v>640</v>
      </c>
      <c r="G145" s="97" t="s">
        <v>376</v>
      </c>
      <c r="H145" s="84" t="s">
        <v>626</v>
      </c>
      <c r="I145" s="84" t="s">
        <v>322</v>
      </c>
      <c r="J145" s="84"/>
      <c r="K145" s="94">
        <v>1.2300000000026805</v>
      </c>
      <c r="L145" s="97" t="s">
        <v>168</v>
      </c>
      <c r="M145" s="98">
        <v>5.4000000000000006E-2</v>
      </c>
      <c r="N145" s="98">
        <v>-5.8000000000044674E-3</v>
      </c>
      <c r="O145" s="94">
        <v>68273.369388000006</v>
      </c>
      <c r="P145" s="96">
        <v>131.15</v>
      </c>
      <c r="Q145" s="84"/>
      <c r="R145" s="94">
        <v>89.540524611999999</v>
      </c>
      <c r="S145" s="95">
        <v>6.7005174510962435E-4</v>
      </c>
      <c r="T145" s="95">
        <f t="shared" si="2"/>
        <v>8.3127229520157454E-4</v>
      </c>
      <c r="U145" s="95">
        <f>R145/'סכום נכסי הקרן'!$C$42</f>
        <v>9.3921407055268382E-5</v>
      </c>
    </row>
    <row r="146" spans="2:21" s="132" customFormat="1">
      <c r="B146" s="87" t="s">
        <v>641</v>
      </c>
      <c r="C146" s="84" t="s">
        <v>642</v>
      </c>
      <c r="D146" s="97" t="s">
        <v>124</v>
      </c>
      <c r="E146" s="97" t="s">
        <v>318</v>
      </c>
      <c r="F146" s="84" t="s">
        <v>643</v>
      </c>
      <c r="G146" s="97" t="s">
        <v>376</v>
      </c>
      <c r="H146" s="84" t="s">
        <v>626</v>
      </c>
      <c r="I146" s="84" t="s">
        <v>164</v>
      </c>
      <c r="J146" s="84"/>
      <c r="K146" s="94">
        <v>6.6700000000010427</v>
      </c>
      <c r="L146" s="97" t="s">
        <v>168</v>
      </c>
      <c r="M146" s="98">
        <v>2.6000000000000002E-2</v>
      </c>
      <c r="N146" s="98">
        <v>1.7600000000008935E-2</v>
      </c>
      <c r="O146" s="94">
        <v>627913.57803900004</v>
      </c>
      <c r="P146" s="96">
        <v>106.93</v>
      </c>
      <c r="Q146" s="84"/>
      <c r="R146" s="94">
        <v>671.42799289000004</v>
      </c>
      <c r="S146" s="95">
        <v>1.0246464288099085E-3</v>
      </c>
      <c r="T146" s="95">
        <f t="shared" si="2"/>
        <v>6.2333730021217268E-3</v>
      </c>
      <c r="U146" s="95">
        <f>R146/'סכום נכסי הקרן'!$C$42</f>
        <v>7.0427844935891956E-4</v>
      </c>
    </row>
    <row r="147" spans="2:21" s="132" customFormat="1">
      <c r="B147" s="87" t="s">
        <v>644</v>
      </c>
      <c r="C147" s="84" t="s">
        <v>645</v>
      </c>
      <c r="D147" s="97" t="s">
        <v>124</v>
      </c>
      <c r="E147" s="97" t="s">
        <v>318</v>
      </c>
      <c r="F147" s="84" t="s">
        <v>643</v>
      </c>
      <c r="G147" s="97" t="s">
        <v>376</v>
      </c>
      <c r="H147" s="84" t="s">
        <v>626</v>
      </c>
      <c r="I147" s="84" t="s">
        <v>164</v>
      </c>
      <c r="J147" s="84"/>
      <c r="K147" s="94">
        <v>3.4699999998205673</v>
      </c>
      <c r="L147" s="97" t="s">
        <v>168</v>
      </c>
      <c r="M147" s="98">
        <v>4.4000000000000004E-2</v>
      </c>
      <c r="N147" s="98">
        <v>7.399999999401892E-3</v>
      </c>
      <c r="O147" s="94">
        <v>10524.522593</v>
      </c>
      <c r="P147" s="96">
        <v>114.38</v>
      </c>
      <c r="Q147" s="84"/>
      <c r="R147" s="94">
        <v>12.037949427999999</v>
      </c>
      <c r="S147" s="95">
        <v>7.7100470264607627E-5</v>
      </c>
      <c r="T147" s="95">
        <f t="shared" si="2"/>
        <v>1.1175737347861096E-4</v>
      </c>
      <c r="U147" s="95">
        <f>R147/'סכום נכסי הקרן'!$C$42</f>
        <v>1.2626921198386636E-5</v>
      </c>
    </row>
    <row r="148" spans="2:21" s="132" customFormat="1">
      <c r="B148" s="87" t="s">
        <v>646</v>
      </c>
      <c r="C148" s="84" t="s">
        <v>647</v>
      </c>
      <c r="D148" s="97" t="s">
        <v>124</v>
      </c>
      <c r="E148" s="97" t="s">
        <v>318</v>
      </c>
      <c r="F148" s="84" t="s">
        <v>543</v>
      </c>
      <c r="G148" s="97" t="s">
        <v>376</v>
      </c>
      <c r="H148" s="84" t="s">
        <v>626</v>
      </c>
      <c r="I148" s="84" t="s">
        <v>322</v>
      </c>
      <c r="J148" s="84"/>
      <c r="K148" s="94">
        <v>4.4299999999443296</v>
      </c>
      <c r="L148" s="97" t="s">
        <v>168</v>
      </c>
      <c r="M148" s="98">
        <v>2.0499999999999997E-2</v>
      </c>
      <c r="N148" s="98">
        <v>1.2299999999945585E-2</v>
      </c>
      <c r="O148" s="94">
        <v>22630.056517000005</v>
      </c>
      <c r="P148" s="96">
        <v>105.57</v>
      </c>
      <c r="Q148" s="84"/>
      <c r="R148" s="94">
        <v>23.890551630999997</v>
      </c>
      <c r="S148" s="95">
        <v>4.8493567101171955E-5</v>
      </c>
      <c r="T148" s="95">
        <f t="shared" si="2"/>
        <v>2.2179402872597823E-4</v>
      </c>
      <c r="U148" s="95">
        <f>R148/'סכום נכסי הקרן'!$C$42</f>
        <v>2.5059426826379611E-5</v>
      </c>
    </row>
    <row r="149" spans="2:21" s="132" customFormat="1">
      <c r="B149" s="87" t="s">
        <v>648</v>
      </c>
      <c r="C149" s="84" t="s">
        <v>649</v>
      </c>
      <c r="D149" s="97" t="s">
        <v>124</v>
      </c>
      <c r="E149" s="97" t="s">
        <v>318</v>
      </c>
      <c r="F149" s="84" t="s">
        <v>543</v>
      </c>
      <c r="G149" s="97" t="s">
        <v>376</v>
      </c>
      <c r="H149" s="84" t="s">
        <v>626</v>
      </c>
      <c r="I149" s="84" t="s">
        <v>322</v>
      </c>
      <c r="J149" s="84"/>
      <c r="K149" s="94">
        <v>5.670000000000571</v>
      </c>
      <c r="L149" s="97" t="s">
        <v>168</v>
      </c>
      <c r="M149" s="98">
        <v>2.0499999999999997E-2</v>
      </c>
      <c r="N149" s="98">
        <v>1.6100000000017104E-2</v>
      </c>
      <c r="O149" s="94">
        <v>252789.35</v>
      </c>
      <c r="P149" s="96">
        <v>104.07</v>
      </c>
      <c r="Q149" s="84"/>
      <c r="R149" s="94">
        <v>263.07787745500002</v>
      </c>
      <c r="S149" s="95">
        <v>5.0379626880098216E-4</v>
      </c>
      <c r="T149" s="95">
        <f t="shared" si="2"/>
        <v>2.4423505664771172E-3</v>
      </c>
      <c r="U149" s="95">
        <f>R149/'סכום נכסי הקרן'!$C$42</f>
        <v>2.7594929248801471E-4</v>
      </c>
    </row>
    <row r="150" spans="2:21" s="132" customFormat="1">
      <c r="B150" s="87" t="s">
        <v>650</v>
      </c>
      <c r="C150" s="84" t="s">
        <v>651</v>
      </c>
      <c r="D150" s="97" t="s">
        <v>124</v>
      </c>
      <c r="E150" s="97" t="s">
        <v>318</v>
      </c>
      <c r="F150" s="84" t="s">
        <v>652</v>
      </c>
      <c r="G150" s="97" t="s">
        <v>376</v>
      </c>
      <c r="H150" s="84" t="s">
        <v>626</v>
      </c>
      <c r="I150" s="84" t="s">
        <v>164</v>
      </c>
      <c r="J150" s="84"/>
      <c r="K150" s="94">
        <v>3.8699999311555136</v>
      </c>
      <c r="L150" s="97" t="s">
        <v>168</v>
      </c>
      <c r="M150" s="98">
        <v>4.3400000000000001E-2</v>
      </c>
      <c r="N150" s="98">
        <v>1.7699999458032765E-2</v>
      </c>
      <c r="O150" s="94">
        <v>11.598581999999999</v>
      </c>
      <c r="P150" s="96">
        <v>110.2</v>
      </c>
      <c r="Q150" s="94">
        <v>8.1600399999999995E-4</v>
      </c>
      <c r="R150" s="94">
        <v>1.3653962E-2</v>
      </c>
      <c r="S150" s="95">
        <v>7.9004770221730357E-9</v>
      </c>
      <c r="T150" s="95">
        <f t="shared" si="2"/>
        <v>1.2676003831246218E-7</v>
      </c>
      <c r="U150" s="95">
        <f>R150/'סכום נכסי הקרן'!$C$42</f>
        <v>1.432199921182171E-8</v>
      </c>
    </row>
    <row r="151" spans="2:21" s="132" customFormat="1">
      <c r="B151" s="87" t="s">
        <v>653</v>
      </c>
      <c r="C151" s="84" t="s">
        <v>654</v>
      </c>
      <c r="D151" s="97" t="s">
        <v>124</v>
      </c>
      <c r="E151" s="97" t="s">
        <v>318</v>
      </c>
      <c r="F151" s="84" t="s">
        <v>655</v>
      </c>
      <c r="G151" s="97" t="s">
        <v>376</v>
      </c>
      <c r="H151" s="84" t="s">
        <v>656</v>
      </c>
      <c r="I151" s="84" t="s">
        <v>164</v>
      </c>
      <c r="J151" s="84"/>
      <c r="K151" s="94">
        <v>3.8997413661950402</v>
      </c>
      <c r="L151" s="97" t="s">
        <v>168</v>
      </c>
      <c r="M151" s="98">
        <v>4.6500000000000007E-2</v>
      </c>
      <c r="N151" s="98">
        <v>1.8699224098585123E-2</v>
      </c>
      <c r="O151" s="94">
        <v>5.8139999999999989E-3</v>
      </c>
      <c r="P151" s="96">
        <v>113.01</v>
      </c>
      <c r="Q151" s="84"/>
      <c r="R151" s="94">
        <v>6.5729999999999996E-6</v>
      </c>
      <c r="S151" s="95">
        <v>8.11306379095255E-12</v>
      </c>
      <c r="T151" s="95">
        <f t="shared" si="2"/>
        <v>6.1022121771527839E-11</v>
      </c>
      <c r="U151" s="95">
        <f>R151/'סכום נכסי הקרן'!$C$42</f>
        <v>6.894592267014079E-12</v>
      </c>
    </row>
    <row r="152" spans="2:21" s="132" customFormat="1">
      <c r="B152" s="87" t="s">
        <v>657</v>
      </c>
      <c r="C152" s="84" t="s">
        <v>658</v>
      </c>
      <c r="D152" s="97" t="s">
        <v>124</v>
      </c>
      <c r="E152" s="97" t="s">
        <v>318</v>
      </c>
      <c r="F152" s="84" t="s">
        <v>655</v>
      </c>
      <c r="G152" s="97" t="s">
        <v>376</v>
      </c>
      <c r="H152" s="84" t="s">
        <v>656</v>
      </c>
      <c r="I152" s="84" t="s">
        <v>164</v>
      </c>
      <c r="J152" s="84"/>
      <c r="K152" s="94">
        <v>0.74000000000419397</v>
      </c>
      <c r="L152" s="97" t="s">
        <v>168</v>
      </c>
      <c r="M152" s="98">
        <v>5.5999999999999994E-2</v>
      </c>
      <c r="N152" s="98">
        <v>-6.2999999999790298E-3</v>
      </c>
      <c r="O152" s="94">
        <v>46686.174049000001</v>
      </c>
      <c r="P152" s="96">
        <v>112.36</v>
      </c>
      <c r="Q152" s="84"/>
      <c r="R152" s="94">
        <v>52.456583397000003</v>
      </c>
      <c r="S152" s="95">
        <v>7.3744509460099835E-4</v>
      </c>
      <c r="T152" s="95">
        <f t="shared" si="2"/>
        <v>4.8699406964400419E-4</v>
      </c>
      <c r="U152" s="95">
        <f>R152/'סכום נכסי הקרן'!$C$42</f>
        <v>5.5023087516040677E-5</v>
      </c>
    </row>
    <row r="153" spans="2:21" s="132" customFormat="1">
      <c r="B153" s="87" t="s">
        <v>659</v>
      </c>
      <c r="C153" s="84" t="s">
        <v>660</v>
      </c>
      <c r="D153" s="97" t="s">
        <v>124</v>
      </c>
      <c r="E153" s="97" t="s">
        <v>318</v>
      </c>
      <c r="F153" s="84" t="s">
        <v>661</v>
      </c>
      <c r="G153" s="97" t="s">
        <v>372</v>
      </c>
      <c r="H153" s="84" t="s">
        <v>656</v>
      </c>
      <c r="I153" s="84" t="s">
        <v>164</v>
      </c>
      <c r="J153" s="84"/>
      <c r="K153" s="94">
        <v>3.9999999970192622E-2</v>
      </c>
      <c r="L153" s="97" t="s">
        <v>168</v>
      </c>
      <c r="M153" s="98">
        <v>4.2000000000000003E-2</v>
      </c>
      <c r="N153" s="98">
        <v>2.0600000000950108E-2</v>
      </c>
      <c r="O153" s="94">
        <v>10463.547476</v>
      </c>
      <c r="P153" s="96">
        <v>102.6</v>
      </c>
      <c r="Q153" s="84"/>
      <c r="R153" s="94">
        <v>10.735600183000001</v>
      </c>
      <c r="S153" s="95">
        <v>2.3334253250529129E-4</v>
      </c>
      <c r="T153" s="95">
        <f t="shared" si="2"/>
        <v>9.9666682132582167E-5</v>
      </c>
      <c r="U153" s="95">
        <f>R153/'סכום נכסי הקרן'!$C$42</f>
        <v>1.126085288353366E-5</v>
      </c>
    </row>
    <row r="154" spans="2:21" s="132" customFormat="1">
      <c r="B154" s="87" t="s">
        <v>662</v>
      </c>
      <c r="C154" s="84" t="s">
        <v>663</v>
      </c>
      <c r="D154" s="97" t="s">
        <v>124</v>
      </c>
      <c r="E154" s="97" t="s">
        <v>318</v>
      </c>
      <c r="F154" s="84" t="s">
        <v>664</v>
      </c>
      <c r="G154" s="97" t="s">
        <v>376</v>
      </c>
      <c r="H154" s="84" t="s">
        <v>656</v>
      </c>
      <c r="I154" s="84" t="s">
        <v>164</v>
      </c>
      <c r="J154" s="84"/>
      <c r="K154" s="94">
        <v>1.2899999999992746</v>
      </c>
      <c r="L154" s="97" t="s">
        <v>168</v>
      </c>
      <c r="M154" s="98">
        <v>4.8000000000000001E-2</v>
      </c>
      <c r="N154" s="98">
        <v>-7.000000000024169E-4</v>
      </c>
      <c r="O154" s="94">
        <v>76933.557025999995</v>
      </c>
      <c r="P154" s="96">
        <v>107.56</v>
      </c>
      <c r="Q154" s="84"/>
      <c r="R154" s="94">
        <v>82.749736514000006</v>
      </c>
      <c r="S154" s="95">
        <v>5.4905792372494271E-4</v>
      </c>
      <c r="T154" s="95">
        <f t="shared" si="2"/>
        <v>7.6822828208111241E-4</v>
      </c>
      <c r="U154" s="95">
        <f>R154/'סכום נכסי הקרן'!$C$42</f>
        <v>8.6798371134470871E-5</v>
      </c>
    </row>
    <row r="155" spans="2:21" s="132" customFormat="1">
      <c r="B155" s="87" t="s">
        <v>665</v>
      </c>
      <c r="C155" s="84" t="s">
        <v>666</v>
      </c>
      <c r="D155" s="97" t="s">
        <v>124</v>
      </c>
      <c r="E155" s="97" t="s">
        <v>318</v>
      </c>
      <c r="F155" s="84" t="s">
        <v>667</v>
      </c>
      <c r="G155" s="97" t="s">
        <v>494</v>
      </c>
      <c r="H155" s="84" t="s">
        <v>656</v>
      </c>
      <c r="I155" s="84" t="s">
        <v>322</v>
      </c>
      <c r="J155" s="84"/>
      <c r="K155" s="94">
        <v>0.7400000000022342</v>
      </c>
      <c r="L155" s="97" t="s">
        <v>168</v>
      </c>
      <c r="M155" s="98">
        <v>4.8000000000000001E-2</v>
      </c>
      <c r="N155" s="98">
        <v>-6.7999999999888263E-3</v>
      </c>
      <c r="O155" s="94">
        <v>144037.49734900001</v>
      </c>
      <c r="P155" s="96">
        <v>124.29</v>
      </c>
      <c r="Q155" s="84"/>
      <c r="R155" s="94">
        <v>179.02421869000003</v>
      </c>
      <c r="S155" s="95">
        <v>4.6936295238271829E-4</v>
      </c>
      <c r="T155" s="95">
        <f t="shared" si="2"/>
        <v>1.6620169896476209E-3</v>
      </c>
      <c r="U155" s="95">
        <f>R155/'סכום נכסי הקרן'!$C$42</f>
        <v>1.8778320307139991E-4</v>
      </c>
    </row>
    <row r="156" spans="2:21" s="132" customFormat="1">
      <c r="B156" s="87" t="s">
        <v>668</v>
      </c>
      <c r="C156" s="84" t="s">
        <v>669</v>
      </c>
      <c r="D156" s="97" t="s">
        <v>124</v>
      </c>
      <c r="E156" s="97" t="s">
        <v>318</v>
      </c>
      <c r="F156" s="84" t="s">
        <v>670</v>
      </c>
      <c r="G156" s="97" t="s">
        <v>376</v>
      </c>
      <c r="H156" s="84" t="s">
        <v>656</v>
      </c>
      <c r="I156" s="84" t="s">
        <v>322</v>
      </c>
      <c r="J156" s="84"/>
      <c r="K156" s="94">
        <v>1.0899999999922356</v>
      </c>
      <c r="L156" s="97" t="s">
        <v>168</v>
      </c>
      <c r="M156" s="98">
        <v>5.4000000000000006E-2</v>
      </c>
      <c r="N156" s="98">
        <v>4.1699999999786977E-2</v>
      </c>
      <c r="O156" s="94">
        <v>48619.659632000003</v>
      </c>
      <c r="P156" s="96">
        <v>103.31</v>
      </c>
      <c r="Q156" s="84"/>
      <c r="R156" s="94">
        <v>50.228969770999996</v>
      </c>
      <c r="S156" s="95">
        <v>9.8221534610101009E-4</v>
      </c>
      <c r="T156" s="95">
        <f t="shared" si="2"/>
        <v>4.6631345045251068E-4</v>
      </c>
      <c r="U156" s="95">
        <f>R156/'סכום נכסי הקרן'!$C$42</f>
        <v>5.2686485100140047E-5</v>
      </c>
    </row>
    <row r="157" spans="2:21" s="132" customFormat="1">
      <c r="B157" s="87" t="s">
        <v>671</v>
      </c>
      <c r="C157" s="84" t="s">
        <v>672</v>
      </c>
      <c r="D157" s="97" t="s">
        <v>124</v>
      </c>
      <c r="E157" s="97" t="s">
        <v>318</v>
      </c>
      <c r="F157" s="84" t="s">
        <v>670</v>
      </c>
      <c r="G157" s="97" t="s">
        <v>376</v>
      </c>
      <c r="H157" s="84" t="s">
        <v>656</v>
      </c>
      <c r="I157" s="84" t="s">
        <v>322</v>
      </c>
      <c r="J157" s="84"/>
      <c r="K157" s="94">
        <v>0.17999999999162158</v>
      </c>
      <c r="L157" s="97" t="s">
        <v>168</v>
      </c>
      <c r="M157" s="98">
        <v>6.4000000000000001E-2</v>
      </c>
      <c r="N157" s="98">
        <v>1.2400000000103117E-2</v>
      </c>
      <c r="O157" s="94">
        <v>27557.175811000001</v>
      </c>
      <c r="P157" s="96">
        <v>112.61</v>
      </c>
      <c r="Q157" s="84"/>
      <c r="R157" s="94">
        <v>31.032135257</v>
      </c>
      <c r="S157" s="95">
        <v>8.0306969036683879E-4</v>
      </c>
      <c r="T157" s="95">
        <f t="shared" si="2"/>
        <v>2.8809474159184183E-4</v>
      </c>
      <c r="U157" s="95">
        <f>R157/'סכום נכסי הקרן'!$C$42</f>
        <v>3.2550421386253946E-5</v>
      </c>
    </row>
    <row r="158" spans="2:21" s="132" customFormat="1">
      <c r="B158" s="87" t="s">
        <v>673</v>
      </c>
      <c r="C158" s="84" t="s">
        <v>674</v>
      </c>
      <c r="D158" s="97" t="s">
        <v>124</v>
      </c>
      <c r="E158" s="97" t="s">
        <v>318</v>
      </c>
      <c r="F158" s="84" t="s">
        <v>670</v>
      </c>
      <c r="G158" s="97" t="s">
        <v>376</v>
      </c>
      <c r="H158" s="84" t="s">
        <v>656</v>
      </c>
      <c r="I158" s="84" t="s">
        <v>322</v>
      </c>
      <c r="J158" s="84"/>
      <c r="K158" s="94">
        <v>1.9400000000041007</v>
      </c>
      <c r="L158" s="97" t="s">
        <v>168</v>
      </c>
      <c r="M158" s="98">
        <v>2.5000000000000001E-2</v>
      </c>
      <c r="N158" s="98">
        <v>5.3700000000157191E-2</v>
      </c>
      <c r="O158" s="94">
        <v>152412.222866</v>
      </c>
      <c r="P158" s="96">
        <v>96</v>
      </c>
      <c r="Q158" s="84"/>
      <c r="R158" s="94">
        <v>146.31573370999999</v>
      </c>
      <c r="S158" s="95">
        <v>3.1304180565203821E-4</v>
      </c>
      <c r="T158" s="95">
        <f t="shared" si="2"/>
        <v>1.3583594278932087E-3</v>
      </c>
      <c r="U158" s="95">
        <f>R158/'סכום נכסי הקרן'!$C$42</f>
        <v>1.5347441444994023E-4</v>
      </c>
    </row>
    <row r="159" spans="2:21" s="132" customFormat="1">
      <c r="B159" s="87" t="s">
        <v>675</v>
      </c>
      <c r="C159" s="84" t="s">
        <v>676</v>
      </c>
      <c r="D159" s="97" t="s">
        <v>124</v>
      </c>
      <c r="E159" s="97" t="s">
        <v>318</v>
      </c>
      <c r="F159" s="84" t="s">
        <v>602</v>
      </c>
      <c r="G159" s="97" t="s">
        <v>326</v>
      </c>
      <c r="H159" s="84" t="s">
        <v>656</v>
      </c>
      <c r="I159" s="84" t="s">
        <v>322</v>
      </c>
      <c r="J159" s="84"/>
      <c r="K159" s="94">
        <v>1.2400000000044729</v>
      </c>
      <c r="L159" s="97" t="s">
        <v>168</v>
      </c>
      <c r="M159" s="98">
        <v>2.4E-2</v>
      </c>
      <c r="N159" s="98">
        <v>-3.1999999999664532E-3</v>
      </c>
      <c r="O159" s="94">
        <v>67561.897354999994</v>
      </c>
      <c r="P159" s="96">
        <v>105.89</v>
      </c>
      <c r="Q159" s="84"/>
      <c r="R159" s="94">
        <v>71.541294332000007</v>
      </c>
      <c r="S159" s="95">
        <v>5.1751344191159005E-4</v>
      </c>
      <c r="T159" s="95">
        <f t="shared" si="2"/>
        <v>6.6417185066484387E-4</v>
      </c>
      <c r="U159" s="95">
        <f>R159/'סכום נכסי הקרן'!$C$42</f>
        <v>7.5041541864230246E-5</v>
      </c>
    </row>
    <row r="160" spans="2:21" s="132" customFormat="1">
      <c r="B160" s="87" t="s">
        <v>677</v>
      </c>
      <c r="C160" s="84" t="s">
        <v>678</v>
      </c>
      <c r="D160" s="97" t="s">
        <v>124</v>
      </c>
      <c r="E160" s="97" t="s">
        <v>318</v>
      </c>
      <c r="F160" s="84" t="s">
        <v>679</v>
      </c>
      <c r="G160" s="97" t="s">
        <v>568</v>
      </c>
      <c r="H160" s="84" t="s">
        <v>680</v>
      </c>
      <c r="I160" s="84" t="s">
        <v>322</v>
      </c>
      <c r="J160" s="84"/>
      <c r="K160" s="94">
        <v>1.459999997562095</v>
      </c>
      <c r="L160" s="97" t="s">
        <v>168</v>
      </c>
      <c r="M160" s="98">
        <v>0.05</v>
      </c>
      <c r="N160" s="98">
        <v>1.2500000043534014E-2</v>
      </c>
      <c r="O160" s="94">
        <v>54.458410000000001</v>
      </c>
      <c r="P160" s="96">
        <v>105.45</v>
      </c>
      <c r="Q160" s="84"/>
      <c r="R160" s="94">
        <v>5.7426359000000003E-2</v>
      </c>
      <c r="S160" s="95">
        <v>5.2936743313454747E-7</v>
      </c>
      <c r="T160" s="95">
        <f t="shared" si="2"/>
        <v>5.3313224886558256E-7</v>
      </c>
      <c r="U160" s="95">
        <f>R160/'סכום נכסי הקרן'!$C$42</f>
        <v>6.02360156221169E-8</v>
      </c>
    </row>
    <row r="161" spans="2:21" s="132" customFormat="1">
      <c r="B161" s="87" t="s">
        <v>681</v>
      </c>
      <c r="C161" s="84" t="s">
        <v>682</v>
      </c>
      <c r="D161" s="97" t="s">
        <v>124</v>
      </c>
      <c r="E161" s="97" t="s">
        <v>318</v>
      </c>
      <c r="F161" s="84" t="s">
        <v>683</v>
      </c>
      <c r="G161" s="97" t="s">
        <v>568</v>
      </c>
      <c r="H161" s="84" t="s">
        <v>684</v>
      </c>
      <c r="I161" s="84" t="s">
        <v>322</v>
      </c>
      <c r="J161" s="84"/>
      <c r="K161" s="94">
        <v>0.84000000000209096</v>
      </c>
      <c r="L161" s="97" t="s">
        <v>168</v>
      </c>
      <c r="M161" s="98">
        <v>4.9000000000000002E-2</v>
      </c>
      <c r="N161" s="98">
        <v>0</v>
      </c>
      <c r="O161" s="94">
        <v>199167.76251499998</v>
      </c>
      <c r="P161" s="96">
        <v>48.03</v>
      </c>
      <c r="Q161" s="84"/>
      <c r="R161" s="94">
        <v>95.660264269999985</v>
      </c>
      <c r="S161" s="95">
        <v>2.6128330906842478E-4</v>
      </c>
      <c r="T161" s="95">
        <f t="shared" si="2"/>
        <v>8.8808645899596424E-4</v>
      </c>
      <c r="U161" s="95">
        <f>R161/'סכום נכסי הקרן'!$C$42</f>
        <v>1.0034056264969802E-4</v>
      </c>
    </row>
    <row r="162" spans="2:21" s="132" customFormat="1">
      <c r="B162" s="83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94"/>
      <c r="P162" s="96"/>
      <c r="Q162" s="84"/>
      <c r="R162" s="84"/>
      <c r="S162" s="84"/>
      <c r="T162" s="95"/>
      <c r="U162" s="84"/>
    </row>
    <row r="163" spans="2:21" s="132" customFormat="1">
      <c r="B163" s="102" t="s">
        <v>46</v>
      </c>
      <c r="C163" s="82"/>
      <c r="D163" s="82"/>
      <c r="E163" s="82"/>
      <c r="F163" s="82"/>
      <c r="G163" s="82"/>
      <c r="H163" s="82"/>
      <c r="I163" s="82"/>
      <c r="J163" s="82"/>
      <c r="K163" s="91">
        <v>3.9348913155195264</v>
      </c>
      <c r="L163" s="82"/>
      <c r="M163" s="82"/>
      <c r="N163" s="104">
        <v>2.4182077910531789E-2</v>
      </c>
      <c r="O163" s="91"/>
      <c r="P163" s="93"/>
      <c r="Q163" s="91">
        <v>21.358839915000001</v>
      </c>
      <c r="R163" s="91">
        <v>20952.167499714993</v>
      </c>
      <c r="S163" s="82"/>
      <c r="T163" s="92">
        <f t="shared" ref="T163:T226" si="3">R163/$R$11</f>
        <v>0.19451479028526644</v>
      </c>
      <c r="U163" s="92">
        <f>R163/'סכום נכסי הקרן'!$C$42</f>
        <v>2.1977278566973787E-2</v>
      </c>
    </row>
    <row r="164" spans="2:21" s="132" customFormat="1">
      <c r="B164" s="87" t="s">
        <v>685</v>
      </c>
      <c r="C164" s="84" t="s">
        <v>686</v>
      </c>
      <c r="D164" s="97" t="s">
        <v>124</v>
      </c>
      <c r="E164" s="97" t="s">
        <v>318</v>
      </c>
      <c r="F164" s="84" t="s">
        <v>331</v>
      </c>
      <c r="G164" s="97" t="s">
        <v>326</v>
      </c>
      <c r="H164" s="84" t="s">
        <v>321</v>
      </c>
      <c r="I164" s="84" t="s">
        <v>164</v>
      </c>
      <c r="J164" s="84"/>
      <c r="K164" s="94">
        <v>5.6299999999946841</v>
      </c>
      <c r="L164" s="97" t="s">
        <v>168</v>
      </c>
      <c r="M164" s="98">
        <v>2.98E-2</v>
      </c>
      <c r="N164" s="98">
        <v>2.0099999999985785E-2</v>
      </c>
      <c r="O164" s="94">
        <v>351867.15223399998</v>
      </c>
      <c r="P164" s="96">
        <v>107.99</v>
      </c>
      <c r="Q164" s="84"/>
      <c r="R164" s="94">
        <v>379.981325954</v>
      </c>
      <c r="S164" s="95">
        <v>1.3841533758124645E-4</v>
      </c>
      <c r="T164" s="95">
        <f t="shared" si="3"/>
        <v>3.527653543780861E-3</v>
      </c>
      <c r="U164" s="95">
        <f>R164/'סכום נכסי הקרן'!$C$42</f>
        <v>3.9857238879236341E-4</v>
      </c>
    </row>
    <row r="165" spans="2:21" s="132" customFormat="1">
      <c r="B165" s="87" t="s">
        <v>687</v>
      </c>
      <c r="C165" s="84" t="s">
        <v>688</v>
      </c>
      <c r="D165" s="97" t="s">
        <v>124</v>
      </c>
      <c r="E165" s="97" t="s">
        <v>318</v>
      </c>
      <c r="F165" s="84" t="s">
        <v>331</v>
      </c>
      <c r="G165" s="97" t="s">
        <v>326</v>
      </c>
      <c r="H165" s="84" t="s">
        <v>321</v>
      </c>
      <c r="I165" s="84" t="s">
        <v>164</v>
      </c>
      <c r="J165" s="84"/>
      <c r="K165" s="94">
        <v>3.0500000000005842</v>
      </c>
      <c r="L165" s="97" t="s">
        <v>168</v>
      </c>
      <c r="M165" s="98">
        <v>2.4700000000000003E-2</v>
      </c>
      <c r="N165" s="98">
        <v>1.2599999999995328E-2</v>
      </c>
      <c r="O165" s="94">
        <v>323770.312905</v>
      </c>
      <c r="P165" s="96">
        <v>105.75</v>
      </c>
      <c r="Q165" s="84"/>
      <c r="R165" s="94">
        <v>342.38711471599999</v>
      </c>
      <c r="S165" s="95">
        <v>9.7192422289964973E-5</v>
      </c>
      <c r="T165" s="95">
        <f t="shared" si="3"/>
        <v>3.1786380963337627E-3</v>
      </c>
      <c r="U165" s="95">
        <f>R165/'סכום נכסי הקרן'!$C$42</f>
        <v>3.5913883362942276E-4</v>
      </c>
    </row>
    <row r="166" spans="2:21" s="132" customFormat="1">
      <c r="B166" s="87" t="s">
        <v>689</v>
      </c>
      <c r="C166" s="84" t="s">
        <v>690</v>
      </c>
      <c r="D166" s="97" t="s">
        <v>124</v>
      </c>
      <c r="E166" s="97" t="s">
        <v>318</v>
      </c>
      <c r="F166" s="84" t="s">
        <v>691</v>
      </c>
      <c r="G166" s="97" t="s">
        <v>376</v>
      </c>
      <c r="H166" s="84" t="s">
        <v>321</v>
      </c>
      <c r="I166" s="84" t="s">
        <v>164</v>
      </c>
      <c r="J166" s="84"/>
      <c r="K166" s="94">
        <v>4.5599999999975198</v>
      </c>
      <c r="L166" s="97" t="s">
        <v>168</v>
      </c>
      <c r="M166" s="98">
        <v>1.44E-2</v>
      </c>
      <c r="N166" s="98">
        <v>1.5299999999981398E-2</v>
      </c>
      <c r="O166" s="94">
        <v>404741.02828500001</v>
      </c>
      <c r="P166" s="96">
        <v>99.61</v>
      </c>
      <c r="Q166" s="84"/>
      <c r="R166" s="94">
        <v>403.16253827499997</v>
      </c>
      <c r="S166" s="95">
        <v>4.4971225364999999E-4</v>
      </c>
      <c r="T166" s="95">
        <f t="shared" si="3"/>
        <v>3.7428622401240379E-3</v>
      </c>
      <c r="U166" s="95">
        <f>R166/'סכום נכסי הקרן'!$C$42</f>
        <v>4.2288777099354672E-4</v>
      </c>
    </row>
    <row r="167" spans="2:21" s="132" customFormat="1">
      <c r="B167" s="87" t="s">
        <v>692</v>
      </c>
      <c r="C167" s="84" t="s">
        <v>693</v>
      </c>
      <c r="D167" s="97" t="s">
        <v>124</v>
      </c>
      <c r="E167" s="97" t="s">
        <v>318</v>
      </c>
      <c r="F167" s="84" t="s">
        <v>346</v>
      </c>
      <c r="G167" s="97" t="s">
        <v>326</v>
      </c>
      <c r="H167" s="84" t="s">
        <v>321</v>
      </c>
      <c r="I167" s="84" t="s">
        <v>164</v>
      </c>
      <c r="J167" s="84"/>
      <c r="K167" s="94">
        <v>0.16000000000218897</v>
      </c>
      <c r="L167" s="97" t="s">
        <v>168</v>
      </c>
      <c r="M167" s="98">
        <v>5.9000000000000004E-2</v>
      </c>
      <c r="N167" s="98">
        <v>6.0000000001580902E-4</v>
      </c>
      <c r="O167" s="94">
        <v>159765.818226</v>
      </c>
      <c r="P167" s="96">
        <v>102.94</v>
      </c>
      <c r="Q167" s="84"/>
      <c r="R167" s="94">
        <v>164.462927979</v>
      </c>
      <c r="S167" s="95">
        <v>2.9617647797645658E-4</v>
      </c>
      <c r="T167" s="95">
        <f t="shared" si="3"/>
        <v>1.5268335338561618E-3</v>
      </c>
      <c r="U167" s="95">
        <f>R167/'סכום נכסי הקרן'!$C$42</f>
        <v>1.7250948295367518E-4</v>
      </c>
    </row>
    <row r="168" spans="2:21" s="132" customFormat="1">
      <c r="B168" s="87" t="s">
        <v>694</v>
      </c>
      <c r="C168" s="84" t="s">
        <v>695</v>
      </c>
      <c r="D168" s="97" t="s">
        <v>124</v>
      </c>
      <c r="E168" s="97" t="s">
        <v>318</v>
      </c>
      <c r="F168" s="84" t="s">
        <v>696</v>
      </c>
      <c r="G168" s="97" t="s">
        <v>697</v>
      </c>
      <c r="H168" s="84" t="s">
        <v>358</v>
      </c>
      <c r="I168" s="84" t="s">
        <v>164</v>
      </c>
      <c r="J168" s="84"/>
      <c r="K168" s="94">
        <v>0.73999999999774246</v>
      </c>
      <c r="L168" s="97" t="s">
        <v>168</v>
      </c>
      <c r="M168" s="98">
        <v>4.8399999999999999E-2</v>
      </c>
      <c r="N168" s="98">
        <v>3.8999999999633139E-3</v>
      </c>
      <c r="O168" s="94">
        <v>67793.324787999998</v>
      </c>
      <c r="P168" s="96">
        <v>104.54</v>
      </c>
      <c r="Q168" s="84"/>
      <c r="R168" s="94">
        <v>70.871144733999998</v>
      </c>
      <c r="S168" s="95">
        <v>1.6141267806666666E-4</v>
      </c>
      <c r="T168" s="95">
        <f t="shared" si="3"/>
        <v>6.5795034596770449E-4</v>
      </c>
      <c r="U168" s="95">
        <f>R168/'סכום נכסי הקרן'!$C$42</f>
        <v>7.4338604356834317E-5</v>
      </c>
    </row>
    <row r="169" spans="2:21" s="132" customFormat="1">
      <c r="B169" s="87" t="s">
        <v>698</v>
      </c>
      <c r="C169" s="84" t="s">
        <v>699</v>
      </c>
      <c r="D169" s="97" t="s">
        <v>124</v>
      </c>
      <c r="E169" s="97" t="s">
        <v>318</v>
      </c>
      <c r="F169" s="84" t="s">
        <v>357</v>
      </c>
      <c r="G169" s="97" t="s">
        <v>326</v>
      </c>
      <c r="H169" s="84" t="s">
        <v>358</v>
      </c>
      <c r="I169" s="84" t="s">
        <v>164</v>
      </c>
      <c r="J169" s="84"/>
      <c r="K169" s="94">
        <v>1.2800000000007816</v>
      </c>
      <c r="L169" s="97" t="s">
        <v>168</v>
      </c>
      <c r="M169" s="98">
        <v>1.95E-2</v>
      </c>
      <c r="N169" s="98">
        <v>6.0000000000260565E-3</v>
      </c>
      <c r="O169" s="94">
        <v>150294.65174299999</v>
      </c>
      <c r="P169" s="96">
        <v>102.14</v>
      </c>
      <c r="Q169" s="84"/>
      <c r="R169" s="94">
        <v>153.510957346</v>
      </c>
      <c r="S169" s="95">
        <v>3.2911221152345625E-4</v>
      </c>
      <c r="T169" s="95">
        <f t="shared" si="3"/>
        <v>1.4251581214713871E-3</v>
      </c>
      <c r="U169" s="95">
        <f>R169/'סכום נכסי הקרן'!$C$42</f>
        <v>1.6102167342456409E-4</v>
      </c>
    </row>
    <row r="170" spans="2:21" s="132" customFormat="1">
      <c r="B170" s="87" t="s">
        <v>700</v>
      </c>
      <c r="C170" s="84" t="s">
        <v>701</v>
      </c>
      <c r="D170" s="97" t="s">
        <v>124</v>
      </c>
      <c r="E170" s="97" t="s">
        <v>318</v>
      </c>
      <c r="F170" s="84" t="s">
        <v>430</v>
      </c>
      <c r="G170" s="97" t="s">
        <v>326</v>
      </c>
      <c r="H170" s="84" t="s">
        <v>358</v>
      </c>
      <c r="I170" s="84" t="s">
        <v>164</v>
      </c>
      <c r="J170" s="84"/>
      <c r="K170" s="94">
        <v>3.0999999999995493</v>
      </c>
      <c r="L170" s="97" t="s">
        <v>168</v>
      </c>
      <c r="M170" s="98">
        <v>1.8700000000000001E-2</v>
      </c>
      <c r="N170" s="98">
        <v>1.2999999999986475E-2</v>
      </c>
      <c r="O170" s="94">
        <v>216928.42163999996</v>
      </c>
      <c r="P170" s="96">
        <v>102.26</v>
      </c>
      <c r="Q170" s="84"/>
      <c r="R170" s="94">
        <v>221.831001571</v>
      </c>
      <c r="S170" s="95">
        <v>2.9925289231618146E-4</v>
      </c>
      <c r="T170" s="95">
        <f t="shared" si="3"/>
        <v>2.0594246752724094E-3</v>
      </c>
      <c r="U170" s="95">
        <f>R170/'סכום נכסי הקרן'!$C$42</f>
        <v>2.3268436148112044E-4</v>
      </c>
    </row>
    <row r="171" spans="2:21" s="132" customFormat="1">
      <c r="B171" s="87" t="s">
        <v>702</v>
      </c>
      <c r="C171" s="84" t="s">
        <v>703</v>
      </c>
      <c r="D171" s="97" t="s">
        <v>124</v>
      </c>
      <c r="E171" s="97" t="s">
        <v>318</v>
      </c>
      <c r="F171" s="84" t="s">
        <v>430</v>
      </c>
      <c r="G171" s="97" t="s">
        <v>326</v>
      </c>
      <c r="H171" s="84" t="s">
        <v>358</v>
      </c>
      <c r="I171" s="84" t="s">
        <v>164</v>
      </c>
      <c r="J171" s="84"/>
      <c r="K171" s="94">
        <v>5.6900000000059512</v>
      </c>
      <c r="L171" s="97" t="s">
        <v>168</v>
      </c>
      <c r="M171" s="98">
        <v>2.6800000000000001E-2</v>
      </c>
      <c r="N171" s="98">
        <v>1.9400000000022871E-2</v>
      </c>
      <c r="O171" s="94">
        <v>325008.93530000001</v>
      </c>
      <c r="P171" s="96">
        <v>104.92</v>
      </c>
      <c r="Q171" s="84"/>
      <c r="R171" s="94">
        <v>340.99937221300007</v>
      </c>
      <c r="S171" s="95">
        <v>4.2289907602345269E-4</v>
      </c>
      <c r="T171" s="95">
        <f t="shared" si="3"/>
        <v>3.1657546348997775E-3</v>
      </c>
      <c r="U171" s="95">
        <f>R171/'סכום נכסי הקרן'!$C$42</f>
        <v>3.5768319408434595E-4</v>
      </c>
    </row>
    <row r="172" spans="2:21" s="132" customFormat="1">
      <c r="B172" s="87" t="s">
        <v>704</v>
      </c>
      <c r="C172" s="84" t="s">
        <v>705</v>
      </c>
      <c r="D172" s="97" t="s">
        <v>124</v>
      </c>
      <c r="E172" s="97" t="s">
        <v>318</v>
      </c>
      <c r="F172" s="84" t="s">
        <v>706</v>
      </c>
      <c r="G172" s="97" t="s">
        <v>326</v>
      </c>
      <c r="H172" s="84" t="s">
        <v>358</v>
      </c>
      <c r="I172" s="84" t="s">
        <v>322</v>
      </c>
      <c r="J172" s="84"/>
      <c r="K172" s="94">
        <v>2.9399999999937512</v>
      </c>
      <c r="L172" s="97" t="s">
        <v>168</v>
      </c>
      <c r="M172" s="98">
        <v>2.07E-2</v>
      </c>
      <c r="N172" s="98">
        <v>1.179999999996429E-2</v>
      </c>
      <c r="O172" s="94">
        <v>131007.325891</v>
      </c>
      <c r="P172" s="96">
        <v>102.6</v>
      </c>
      <c r="Q172" s="84"/>
      <c r="R172" s="94">
        <v>134.41351798599999</v>
      </c>
      <c r="S172" s="95">
        <v>5.1686962551141587E-4</v>
      </c>
      <c r="T172" s="95">
        <f t="shared" si="3"/>
        <v>1.2478621728710085E-3</v>
      </c>
      <c r="U172" s="95">
        <f>R172/'סכום נכסי הקרן'!$C$42</f>
        <v>1.4098986789722097E-4</v>
      </c>
    </row>
    <row r="173" spans="2:21" s="132" customFormat="1">
      <c r="B173" s="87" t="s">
        <v>707</v>
      </c>
      <c r="C173" s="84" t="s">
        <v>708</v>
      </c>
      <c r="D173" s="97" t="s">
        <v>124</v>
      </c>
      <c r="E173" s="97" t="s">
        <v>318</v>
      </c>
      <c r="F173" s="84" t="s">
        <v>365</v>
      </c>
      <c r="G173" s="97" t="s">
        <v>366</v>
      </c>
      <c r="H173" s="84" t="s">
        <v>358</v>
      </c>
      <c r="I173" s="84" t="s">
        <v>164</v>
      </c>
      <c r="J173" s="84"/>
      <c r="K173" s="94">
        <v>4.1100000000040735</v>
      </c>
      <c r="L173" s="97" t="s">
        <v>168</v>
      </c>
      <c r="M173" s="98">
        <v>1.6299999999999999E-2</v>
      </c>
      <c r="N173" s="98">
        <v>1.3600000000015898E-2</v>
      </c>
      <c r="O173" s="94">
        <v>396497.38557300001</v>
      </c>
      <c r="P173" s="96">
        <v>101.53</v>
      </c>
      <c r="Q173" s="84"/>
      <c r="R173" s="94">
        <v>402.56379557600002</v>
      </c>
      <c r="S173" s="95">
        <v>7.2744472681289041E-4</v>
      </c>
      <c r="T173" s="95">
        <f t="shared" si="3"/>
        <v>3.7373036595842253E-3</v>
      </c>
      <c r="U173" s="95">
        <f>R173/'סכום נכסי הקרן'!$C$42</f>
        <v>4.2225973405722296E-4</v>
      </c>
    </row>
    <row r="174" spans="2:21" s="132" customFormat="1">
      <c r="B174" s="87" t="s">
        <v>709</v>
      </c>
      <c r="C174" s="84" t="s">
        <v>710</v>
      </c>
      <c r="D174" s="97" t="s">
        <v>124</v>
      </c>
      <c r="E174" s="97" t="s">
        <v>318</v>
      </c>
      <c r="F174" s="84" t="s">
        <v>346</v>
      </c>
      <c r="G174" s="97" t="s">
        <v>326</v>
      </c>
      <c r="H174" s="84" t="s">
        <v>358</v>
      </c>
      <c r="I174" s="84" t="s">
        <v>164</v>
      </c>
      <c r="J174" s="84"/>
      <c r="K174" s="94">
        <v>1.4800000000001687</v>
      </c>
      <c r="L174" s="97" t="s">
        <v>168</v>
      </c>
      <c r="M174" s="98">
        <v>6.0999999999999999E-2</v>
      </c>
      <c r="N174" s="98">
        <v>9.0000000000084318E-3</v>
      </c>
      <c r="O174" s="94">
        <v>220248.621446</v>
      </c>
      <c r="P174" s="96">
        <v>107.71</v>
      </c>
      <c r="Q174" s="84"/>
      <c r="R174" s="94">
        <v>237.22979015199999</v>
      </c>
      <c r="S174" s="95">
        <v>3.2143516386101022E-4</v>
      </c>
      <c r="T174" s="95">
        <f t="shared" si="3"/>
        <v>2.2023832561219136E-3</v>
      </c>
      <c r="U174" s="95">
        <f>R174/'סכום נכסי הקרן'!$C$42</f>
        <v>2.4883655510228998E-4</v>
      </c>
    </row>
    <row r="175" spans="2:21" s="132" customFormat="1">
      <c r="B175" s="87" t="s">
        <v>711</v>
      </c>
      <c r="C175" s="84" t="s">
        <v>712</v>
      </c>
      <c r="D175" s="97" t="s">
        <v>124</v>
      </c>
      <c r="E175" s="97" t="s">
        <v>318</v>
      </c>
      <c r="F175" s="84" t="s">
        <v>401</v>
      </c>
      <c r="G175" s="97" t="s">
        <v>376</v>
      </c>
      <c r="H175" s="84" t="s">
        <v>394</v>
      </c>
      <c r="I175" s="84" t="s">
        <v>164</v>
      </c>
      <c r="J175" s="84"/>
      <c r="K175" s="94">
        <v>4.3599999999996513</v>
      </c>
      <c r="L175" s="97" t="s">
        <v>168</v>
      </c>
      <c r="M175" s="98">
        <v>3.39E-2</v>
      </c>
      <c r="N175" s="98">
        <v>2.1200000000006113E-2</v>
      </c>
      <c r="O175" s="94">
        <v>430664.97047900001</v>
      </c>
      <c r="P175" s="96">
        <v>106.34</v>
      </c>
      <c r="Q175" s="84"/>
      <c r="R175" s="94">
        <v>457.96912958099995</v>
      </c>
      <c r="S175" s="95">
        <v>3.9684837001016117E-4</v>
      </c>
      <c r="T175" s="95">
        <f t="shared" si="3"/>
        <v>4.2516732074992227E-3</v>
      </c>
      <c r="U175" s="95">
        <f>R175/'סכום נכסי הקרן'!$C$42</f>
        <v>4.8037584350225639E-4</v>
      </c>
    </row>
    <row r="176" spans="2:21" s="132" customFormat="1">
      <c r="B176" s="87" t="s">
        <v>713</v>
      </c>
      <c r="C176" s="84" t="s">
        <v>714</v>
      </c>
      <c r="D176" s="97" t="s">
        <v>124</v>
      </c>
      <c r="E176" s="97" t="s">
        <v>318</v>
      </c>
      <c r="F176" s="84" t="s">
        <v>410</v>
      </c>
      <c r="G176" s="97" t="s">
        <v>411</v>
      </c>
      <c r="H176" s="84" t="s">
        <v>394</v>
      </c>
      <c r="I176" s="84" t="s">
        <v>164</v>
      </c>
      <c r="J176" s="84"/>
      <c r="K176" s="94">
        <v>2.129999999992318</v>
      </c>
      <c r="L176" s="97" t="s">
        <v>168</v>
      </c>
      <c r="M176" s="98">
        <v>1.6899999999999998E-2</v>
      </c>
      <c r="N176" s="98">
        <v>1.1399999999995483E-2</v>
      </c>
      <c r="O176" s="94">
        <v>87362.845629000018</v>
      </c>
      <c r="P176" s="96">
        <v>101.32</v>
      </c>
      <c r="Q176" s="84"/>
      <c r="R176" s="94">
        <v>88.516033635999989</v>
      </c>
      <c r="S176" s="95">
        <v>1.48827553782986E-4</v>
      </c>
      <c r="T176" s="95">
        <f t="shared" si="3"/>
        <v>8.2176117195628261E-4</v>
      </c>
      <c r="U176" s="95">
        <f>R176/'סכום נכסי הקרן'!$C$42</f>
        <v>9.2846791573638165E-5</v>
      </c>
    </row>
    <row r="177" spans="2:21" s="132" customFormat="1">
      <c r="B177" s="87" t="s">
        <v>715</v>
      </c>
      <c r="C177" s="84" t="s">
        <v>716</v>
      </c>
      <c r="D177" s="97" t="s">
        <v>124</v>
      </c>
      <c r="E177" s="97" t="s">
        <v>318</v>
      </c>
      <c r="F177" s="84" t="s">
        <v>410</v>
      </c>
      <c r="G177" s="97" t="s">
        <v>411</v>
      </c>
      <c r="H177" s="84" t="s">
        <v>394</v>
      </c>
      <c r="I177" s="84" t="s">
        <v>164</v>
      </c>
      <c r="J177" s="84"/>
      <c r="K177" s="94">
        <v>4.9600000000016262</v>
      </c>
      <c r="L177" s="97" t="s">
        <v>168</v>
      </c>
      <c r="M177" s="98">
        <v>3.6499999999999998E-2</v>
      </c>
      <c r="N177" s="98">
        <v>2.7200000000005421E-2</v>
      </c>
      <c r="O177" s="94">
        <v>696360.53130099992</v>
      </c>
      <c r="P177" s="96">
        <v>105.98</v>
      </c>
      <c r="Q177" s="84"/>
      <c r="R177" s="94">
        <v>738.00286790500002</v>
      </c>
      <c r="S177" s="95">
        <v>3.2464844757637405E-4</v>
      </c>
      <c r="T177" s="95">
        <f t="shared" si="3"/>
        <v>6.8514378325020059E-3</v>
      </c>
      <c r="U177" s="95">
        <f>R177/'סכום נכסי הקרן'!$C$42</f>
        <v>7.7411058361357462E-4</v>
      </c>
    </row>
    <row r="178" spans="2:21" s="132" customFormat="1">
      <c r="B178" s="87" t="s">
        <v>717</v>
      </c>
      <c r="C178" s="84" t="s">
        <v>718</v>
      </c>
      <c r="D178" s="97" t="s">
        <v>124</v>
      </c>
      <c r="E178" s="97" t="s">
        <v>318</v>
      </c>
      <c r="F178" s="84" t="s">
        <v>325</v>
      </c>
      <c r="G178" s="97" t="s">
        <v>326</v>
      </c>
      <c r="H178" s="84" t="s">
        <v>394</v>
      </c>
      <c r="I178" s="84" t="s">
        <v>164</v>
      </c>
      <c r="J178" s="84"/>
      <c r="K178" s="94">
        <v>1.8200000000003482</v>
      </c>
      <c r="L178" s="97" t="s">
        <v>168</v>
      </c>
      <c r="M178" s="98">
        <v>1.7500000000000002E-2</v>
      </c>
      <c r="N178" s="98">
        <v>9.7999999999965164E-3</v>
      </c>
      <c r="O178" s="94">
        <v>565351.51897900004</v>
      </c>
      <c r="P178" s="96">
        <v>101.58</v>
      </c>
      <c r="Q178" s="84"/>
      <c r="R178" s="94">
        <v>574.28404559000001</v>
      </c>
      <c r="S178" s="95">
        <v>5.9510686208315798E-4</v>
      </c>
      <c r="T178" s="95">
        <f t="shared" si="3"/>
        <v>5.3315123933422529E-3</v>
      </c>
      <c r="U178" s="95">
        <f>R178/'סכום נכסי הקרן'!$C$42</f>
        <v>6.0238161262655943E-4</v>
      </c>
    </row>
    <row r="179" spans="2:21" s="132" customFormat="1">
      <c r="B179" s="87" t="s">
        <v>719</v>
      </c>
      <c r="C179" s="84" t="s">
        <v>720</v>
      </c>
      <c r="D179" s="97" t="s">
        <v>124</v>
      </c>
      <c r="E179" s="97" t="s">
        <v>318</v>
      </c>
      <c r="F179" s="84" t="s">
        <v>427</v>
      </c>
      <c r="G179" s="97" t="s">
        <v>376</v>
      </c>
      <c r="H179" s="84" t="s">
        <v>394</v>
      </c>
      <c r="I179" s="84" t="s">
        <v>322</v>
      </c>
      <c r="J179" s="84"/>
      <c r="K179" s="94">
        <v>5.6999999999989157</v>
      </c>
      <c r="L179" s="97" t="s">
        <v>168</v>
      </c>
      <c r="M179" s="98">
        <v>2.5499999999999998E-2</v>
      </c>
      <c r="N179" s="98">
        <v>2.5299999999991794E-2</v>
      </c>
      <c r="O179" s="94">
        <v>1281036.4021099999</v>
      </c>
      <c r="P179" s="96">
        <v>100.86</v>
      </c>
      <c r="Q179" s="84"/>
      <c r="R179" s="94">
        <v>1292.053357902</v>
      </c>
      <c r="S179" s="95">
        <v>1.2272673643433875E-3</v>
      </c>
      <c r="T179" s="95">
        <f t="shared" si="3"/>
        <v>1.199510685245813E-2</v>
      </c>
      <c r="U179" s="95">
        <f>R179/'סכום נכסי הקרן'!$C$42</f>
        <v>1.355268688568493E-3</v>
      </c>
    </row>
    <row r="180" spans="2:21" s="132" customFormat="1">
      <c r="B180" s="87" t="s">
        <v>721</v>
      </c>
      <c r="C180" s="84" t="s">
        <v>722</v>
      </c>
      <c r="D180" s="97" t="s">
        <v>124</v>
      </c>
      <c r="E180" s="97" t="s">
        <v>318</v>
      </c>
      <c r="F180" s="84" t="s">
        <v>723</v>
      </c>
      <c r="G180" s="97" t="s">
        <v>376</v>
      </c>
      <c r="H180" s="84" t="s">
        <v>394</v>
      </c>
      <c r="I180" s="84" t="s">
        <v>322</v>
      </c>
      <c r="J180" s="84"/>
      <c r="K180" s="94">
        <v>4.5400000000155281</v>
      </c>
      <c r="L180" s="97" t="s">
        <v>168</v>
      </c>
      <c r="M180" s="98">
        <v>3.15E-2</v>
      </c>
      <c r="N180" s="98">
        <v>3.3700000000034508E-2</v>
      </c>
      <c r="O180" s="94">
        <v>46622.844755999999</v>
      </c>
      <c r="P180" s="96">
        <v>99.45</v>
      </c>
      <c r="Q180" s="84"/>
      <c r="R180" s="94">
        <v>46.366419132000004</v>
      </c>
      <c r="S180" s="95">
        <v>1.9768223771288737E-4</v>
      </c>
      <c r="T180" s="95">
        <f t="shared" si="3"/>
        <v>4.3045447655295946E-4</v>
      </c>
      <c r="U180" s="95">
        <f>R180/'סכום נכסי הקרן'!$C$42</f>
        <v>4.8634954327798707E-5</v>
      </c>
    </row>
    <row r="181" spans="2:21" s="132" customFormat="1">
      <c r="B181" s="87" t="s">
        <v>724</v>
      </c>
      <c r="C181" s="84" t="s">
        <v>725</v>
      </c>
      <c r="D181" s="97" t="s">
        <v>124</v>
      </c>
      <c r="E181" s="97" t="s">
        <v>318</v>
      </c>
      <c r="F181" s="84" t="s">
        <v>430</v>
      </c>
      <c r="G181" s="97" t="s">
        <v>326</v>
      </c>
      <c r="H181" s="84" t="s">
        <v>394</v>
      </c>
      <c r="I181" s="84" t="s">
        <v>164</v>
      </c>
      <c r="J181" s="84"/>
      <c r="K181" s="94">
        <v>1.6399999999994102</v>
      </c>
      <c r="L181" s="97" t="s">
        <v>168</v>
      </c>
      <c r="M181" s="98">
        <v>6.4000000000000001E-2</v>
      </c>
      <c r="N181" s="98">
        <v>7.0999999999911498E-3</v>
      </c>
      <c r="O181" s="94">
        <v>182416.22609799998</v>
      </c>
      <c r="P181" s="96">
        <v>111.5</v>
      </c>
      <c r="Q181" s="84"/>
      <c r="R181" s="94">
        <v>203.39409355799998</v>
      </c>
      <c r="S181" s="95">
        <v>5.6056317482238111E-4</v>
      </c>
      <c r="T181" s="95">
        <f t="shared" si="3"/>
        <v>1.888260937883128E-3</v>
      </c>
      <c r="U181" s="95">
        <f>R181/'סכום נכסי הקרן'!$C$42</f>
        <v>2.1334540462518255E-4</v>
      </c>
    </row>
    <row r="182" spans="2:21" s="132" customFormat="1">
      <c r="B182" s="87" t="s">
        <v>726</v>
      </c>
      <c r="C182" s="84" t="s">
        <v>727</v>
      </c>
      <c r="D182" s="97" t="s">
        <v>124</v>
      </c>
      <c r="E182" s="97" t="s">
        <v>318</v>
      </c>
      <c r="F182" s="84" t="s">
        <v>435</v>
      </c>
      <c r="G182" s="97" t="s">
        <v>326</v>
      </c>
      <c r="H182" s="84" t="s">
        <v>394</v>
      </c>
      <c r="I182" s="84" t="s">
        <v>322</v>
      </c>
      <c r="J182" s="84"/>
      <c r="K182" s="94">
        <v>1</v>
      </c>
      <c r="L182" s="97" t="s">
        <v>168</v>
      </c>
      <c r="M182" s="98">
        <v>1.2E-2</v>
      </c>
      <c r="N182" s="98">
        <v>7.0999999999598893E-3</v>
      </c>
      <c r="O182" s="94">
        <v>86578.517666999993</v>
      </c>
      <c r="P182" s="96">
        <v>100.49</v>
      </c>
      <c r="Q182" s="94">
        <v>0.25617719699999997</v>
      </c>
      <c r="R182" s="94">
        <v>87.25892958499999</v>
      </c>
      <c r="S182" s="95">
        <v>2.8859505888999997E-4</v>
      </c>
      <c r="T182" s="95">
        <f t="shared" si="3"/>
        <v>8.1009052590735474E-4</v>
      </c>
      <c r="U182" s="95">
        <f>R182/'סכום נכסי הקרן'!$C$42</f>
        <v>9.1528182130635479E-5</v>
      </c>
    </row>
    <row r="183" spans="2:21" s="132" customFormat="1">
      <c r="B183" s="87" t="s">
        <v>728</v>
      </c>
      <c r="C183" s="84" t="s">
        <v>729</v>
      </c>
      <c r="D183" s="97" t="s">
        <v>124</v>
      </c>
      <c r="E183" s="97" t="s">
        <v>318</v>
      </c>
      <c r="F183" s="84" t="s">
        <v>449</v>
      </c>
      <c r="G183" s="97" t="s">
        <v>450</v>
      </c>
      <c r="H183" s="84" t="s">
        <v>394</v>
      </c>
      <c r="I183" s="84" t="s">
        <v>164</v>
      </c>
      <c r="J183" s="84"/>
      <c r="K183" s="94">
        <v>3.2299999999999884</v>
      </c>
      <c r="L183" s="97" t="s">
        <v>168</v>
      </c>
      <c r="M183" s="98">
        <v>4.8000000000000001E-2</v>
      </c>
      <c r="N183" s="98">
        <v>1.4100000000003776E-2</v>
      </c>
      <c r="O183" s="94">
        <v>769507.5273800001</v>
      </c>
      <c r="P183" s="96">
        <v>111.13</v>
      </c>
      <c r="Q183" s="94">
        <v>18.468180689</v>
      </c>
      <c r="R183" s="94">
        <v>873.62192148700001</v>
      </c>
      <c r="S183" s="95">
        <v>3.7426459040827237E-4</v>
      </c>
      <c r="T183" s="95">
        <f t="shared" si="3"/>
        <v>8.1104919025187655E-3</v>
      </c>
      <c r="U183" s="95">
        <f>R183/'סכום נכסי הקרן'!$C$42</f>
        <v>9.1636496944747479E-4</v>
      </c>
    </row>
    <row r="184" spans="2:21" s="132" customFormat="1">
      <c r="B184" s="87" t="s">
        <v>730</v>
      </c>
      <c r="C184" s="84" t="s">
        <v>731</v>
      </c>
      <c r="D184" s="97" t="s">
        <v>124</v>
      </c>
      <c r="E184" s="97" t="s">
        <v>318</v>
      </c>
      <c r="F184" s="84" t="s">
        <v>449</v>
      </c>
      <c r="G184" s="97" t="s">
        <v>450</v>
      </c>
      <c r="H184" s="84" t="s">
        <v>394</v>
      </c>
      <c r="I184" s="84" t="s">
        <v>164</v>
      </c>
      <c r="J184" s="84"/>
      <c r="K184" s="94">
        <v>1.8499999999910954</v>
      </c>
      <c r="L184" s="97" t="s">
        <v>168</v>
      </c>
      <c r="M184" s="98">
        <v>4.4999999999999998E-2</v>
      </c>
      <c r="N184" s="98">
        <v>8.0999999997684782E-3</v>
      </c>
      <c r="O184" s="94">
        <v>20914.607765000001</v>
      </c>
      <c r="P184" s="96">
        <v>107.39</v>
      </c>
      <c r="Q184" s="84"/>
      <c r="R184" s="94">
        <v>22.460197292</v>
      </c>
      <c r="S184" s="95">
        <v>3.482819173932737E-5</v>
      </c>
      <c r="T184" s="95">
        <f t="shared" si="3"/>
        <v>2.085149694454532E-4</v>
      </c>
      <c r="U184" s="95">
        <f>R184/'סכום נכסי הקרן'!$C$42</f>
        <v>2.3559090607794579E-5</v>
      </c>
    </row>
    <row r="185" spans="2:21" s="132" customFormat="1">
      <c r="B185" s="87" t="s">
        <v>732</v>
      </c>
      <c r="C185" s="84" t="s">
        <v>733</v>
      </c>
      <c r="D185" s="97" t="s">
        <v>124</v>
      </c>
      <c r="E185" s="97" t="s">
        <v>318</v>
      </c>
      <c r="F185" s="84" t="s">
        <v>734</v>
      </c>
      <c r="G185" s="97" t="s">
        <v>494</v>
      </c>
      <c r="H185" s="84" t="s">
        <v>394</v>
      </c>
      <c r="I185" s="84" t="s">
        <v>322</v>
      </c>
      <c r="J185" s="84"/>
      <c r="K185" s="94">
        <v>3.3699999995876722</v>
      </c>
      <c r="L185" s="97" t="s">
        <v>168</v>
      </c>
      <c r="M185" s="98">
        <v>2.4500000000000001E-2</v>
      </c>
      <c r="N185" s="98">
        <v>1.5199999997891855E-2</v>
      </c>
      <c r="O185" s="94">
        <v>3126.478458</v>
      </c>
      <c r="P185" s="96">
        <v>103.17</v>
      </c>
      <c r="Q185" s="84"/>
      <c r="R185" s="94">
        <v>3.2255878090000003</v>
      </c>
      <c r="S185" s="95">
        <v>1.9930861192532236E-6</v>
      </c>
      <c r="T185" s="95">
        <f t="shared" si="3"/>
        <v>2.994556702655617E-5</v>
      </c>
      <c r="U185" s="95">
        <f>R185/'סכום נכסי הקרן'!$C$42</f>
        <v>3.3834037371833699E-6</v>
      </c>
    </row>
    <row r="186" spans="2:21" s="132" customFormat="1">
      <c r="B186" s="87" t="s">
        <v>735</v>
      </c>
      <c r="C186" s="84" t="s">
        <v>736</v>
      </c>
      <c r="D186" s="97" t="s">
        <v>124</v>
      </c>
      <c r="E186" s="97" t="s">
        <v>318</v>
      </c>
      <c r="F186" s="84" t="s">
        <v>325</v>
      </c>
      <c r="G186" s="97" t="s">
        <v>326</v>
      </c>
      <c r="H186" s="84" t="s">
        <v>394</v>
      </c>
      <c r="I186" s="84" t="s">
        <v>322</v>
      </c>
      <c r="J186" s="84"/>
      <c r="K186" s="94">
        <v>1.7699999999997948</v>
      </c>
      <c r="L186" s="97" t="s">
        <v>168</v>
      </c>
      <c r="M186" s="98">
        <v>3.2500000000000001E-2</v>
      </c>
      <c r="N186" s="98">
        <v>1.9000000000002931E-2</v>
      </c>
      <c r="O186" s="94">
        <f>333336.90775/50000</f>
        <v>6.666738155</v>
      </c>
      <c r="P186" s="96">
        <v>5120001</v>
      </c>
      <c r="Q186" s="84"/>
      <c r="R186" s="94">
        <v>341.33705279100002</v>
      </c>
      <c r="S186" s="95">
        <f>1800.3613705104%/50000</f>
        <v>3.6007227410208003E-4</v>
      </c>
      <c r="T186" s="95">
        <f t="shared" si="3"/>
        <v>3.1688895786622286E-3</v>
      </c>
      <c r="U186" s="95">
        <f>R186/'סכום נכסי הקרן'!$C$42</f>
        <v>3.5803739610804888E-4</v>
      </c>
    </row>
    <row r="187" spans="2:21" s="132" customFormat="1">
      <c r="B187" s="87" t="s">
        <v>737</v>
      </c>
      <c r="C187" s="84" t="s">
        <v>738</v>
      </c>
      <c r="D187" s="97" t="s">
        <v>124</v>
      </c>
      <c r="E187" s="97" t="s">
        <v>318</v>
      </c>
      <c r="F187" s="84" t="s">
        <v>325</v>
      </c>
      <c r="G187" s="97" t="s">
        <v>326</v>
      </c>
      <c r="H187" s="84" t="s">
        <v>394</v>
      </c>
      <c r="I187" s="84" t="s">
        <v>164</v>
      </c>
      <c r="J187" s="84"/>
      <c r="K187" s="94">
        <v>1.3400000000099779</v>
      </c>
      <c r="L187" s="97" t="s">
        <v>168</v>
      </c>
      <c r="M187" s="98">
        <v>2.35E-2</v>
      </c>
      <c r="N187" s="98">
        <v>8.5000000000118783E-3</v>
      </c>
      <c r="O187" s="94">
        <v>41154.694631999999</v>
      </c>
      <c r="P187" s="96">
        <v>102.28</v>
      </c>
      <c r="Q187" s="84"/>
      <c r="R187" s="94">
        <v>42.093022286999997</v>
      </c>
      <c r="S187" s="95">
        <v>4.1154735786735785E-5</v>
      </c>
      <c r="T187" s="95">
        <f t="shared" si="3"/>
        <v>3.9078130712444077E-4</v>
      </c>
      <c r="U187" s="95">
        <f>R187/'סכום נכסי הקרן'!$C$42</f>
        <v>4.4152476183660652E-5</v>
      </c>
    </row>
    <row r="188" spans="2:21" s="132" customFormat="1">
      <c r="B188" s="87" t="s">
        <v>739</v>
      </c>
      <c r="C188" s="84" t="s">
        <v>740</v>
      </c>
      <c r="D188" s="97" t="s">
        <v>124</v>
      </c>
      <c r="E188" s="97" t="s">
        <v>318</v>
      </c>
      <c r="F188" s="84" t="s">
        <v>741</v>
      </c>
      <c r="G188" s="97" t="s">
        <v>376</v>
      </c>
      <c r="H188" s="84" t="s">
        <v>394</v>
      </c>
      <c r="I188" s="84" t="s">
        <v>322</v>
      </c>
      <c r="J188" s="84"/>
      <c r="K188" s="94">
        <v>3.9500000000049313</v>
      </c>
      <c r="L188" s="97" t="s">
        <v>168</v>
      </c>
      <c r="M188" s="98">
        <v>3.3799999999999997E-2</v>
      </c>
      <c r="N188" s="98">
        <v>3.4400000000026305E-2</v>
      </c>
      <c r="O188" s="94">
        <v>211433.03256299999</v>
      </c>
      <c r="P188" s="96">
        <v>100.7</v>
      </c>
      <c r="Q188" s="84"/>
      <c r="R188" s="94">
        <v>212.91306380100002</v>
      </c>
      <c r="S188" s="95">
        <v>2.5830854198568404E-4</v>
      </c>
      <c r="T188" s="95">
        <f t="shared" si="3"/>
        <v>1.9766327256981134E-3</v>
      </c>
      <c r="U188" s="95">
        <f>R188/'סכום נכסי הקרן'!$C$42</f>
        <v>2.2333010242334551E-4</v>
      </c>
    </row>
    <row r="189" spans="2:21" s="132" customFormat="1">
      <c r="B189" s="87" t="s">
        <v>742</v>
      </c>
      <c r="C189" s="84" t="s">
        <v>743</v>
      </c>
      <c r="D189" s="97" t="s">
        <v>124</v>
      </c>
      <c r="E189" s="97" t="s">
        <v>318</v>
      </c>
      <c r="F189" s="84" t="s">
        <v>744</v>
      </c>
      <c r="G189" s="97" t="s">
        <v>155</v>
      </c>
      <c r="H189" s="84" t="s">
        <v>394</v>
      </c>
      <c r="I189" s="84" t="s">
        <v>322</v>
      </c>
      <c r="J189" s="84"/>
      <c r="K189" s="94">
        <v>4.9200000000048965</v>
      </c>
      <c r="L189" s="97" t="s">
        <v>168</v>
      </c>
      <c r="M189" s="98">
        <v>5.0900000000000001E-2</v>
      </c>
      <c r="N189" s="98">
        <v>2.2400000000032241E-2</v>
      </c>
      <c r="O189" s="94">
        <v>286776.64331700001</v>
      </c>
      <c r="P189" s="96">
        <v>116.8</v>
      </c>
      <c r="Q189" s="84"/>
      <c r="R189" s="94">
        <v>334.95511303299998</v>
      </c>
      <c r="S189" s="95">
        <v>2.5251662340976694E-4</v>
      </c>
      <c r="T189" s="95">
        <f t="shared" si="3"/>
        <v>3.109641213372219E-3</v>
      </c>
      <c r="U189" s="95">
        <f>R189/'סכום נכסי הקרן'!$C$42</f>
        <v>3.5134321194494879E-4</v>
      </c>
    </row>
    <row r="190" spans="2:21" s="132" customFormat="1">
      <c r="B190" s="87" t="s">
        <v>745</v>
      </c>
      <c r="C190" s="84" t="s">
        <v>746</v>
      </c>
      <c r="D190" s="97" t="s">
        <v>124</v>
      </c>
      <c r="E190" s="97" t="s">
        <v>318</v>
      </c>
      <c r="F190" s="84" t="s">
        <v>747</v>
      </c>
      <c r="G190" s="97" t="s">
        <v>748</v>
      </c>
      <c r="H190" s="84" t="s">
        <v>394</v>
      </c>
      <c r="I190" s="84" t="s">
        <v>164</v>
      </c>
      <c r="J190" s="84"/>
      <c r="K190" s="94">
        <v>5.5100000000066025</v>
      </c>
      <c r="L190" s="97" t="s">
        <v>168</v>
      </c>
      <c r="M190" s="98">
        <v>2.6099999999999998E-2</v>
      </c>
      <c r="N190" s="98">
        <v>1.8800000000033013E-2</v>
      </c>
      <c r="O190" s="94">
        <v>323929.00530700001</v>
      </c>
      <c r="P190" s="96">
        <v>104.74</v>
      </c>
      <c r="Q190" s="84"/>
      <c r="R190" s="94">
        <v>339.28324017599999</v>
      </c>
      <c r="S190" s="95">
        <v>5.3709593791368771E-4</v>
      </c>
      <c r="T190" s="95">
        <f t="shared" si="3"/>
        <v>3.1498224854797502E-3</v>
      </c>
      <c r="U190" s="95">
        <f>R190/'סכום נכסי הקרן'!$C$42</f>
        <v>3.5588309813554394E-4</v>
      </c>
    </row>
    <row r="191" spans="2:21" s="132" customFormat="1">
      <c r="B191" s="87" t="s">
        <v>749</v>
      </c>
      <c r="C191" s="84" t="s">
        <v>750</v>
      </c>
      <c r="D191" s="97" t="s">
        <v>124</v>
      </c>
      <c r="E191" s="97" t="s">
        <v>318</v>
      </c>
      <c r="F191" s="84" t="s">
        <v>751</v>
      </c>
      <c r="G191" s="97" t="s">
        <v>697</v>
      </c>
      <c r="H191" s="84" t="s">
        <v>394</v>
      </c>
      <c r="I191" s="84" t="s">
        <v>322</v>
      </c>
      <c r="J191" s="84"/>
      <c r="K191" s="94">
        <v>1.2299999998936295</v>
      </c>
      <c r="L191" s="97" t="s">
        <v>168</v>
      </c>
      <c r="M191" s="98">
        <v>4.0999999999999995E-2</v>
      </c>
      <c r="N191" s="98">
        <v>5.9999999974971628E-3</v>
      </c>
      <c r="O191" s="94">
        <v>1516.7361510000001</v>
      </c>
      <c r="P191" s="96">
        <v>105.37</v>
      </c>
      <c r="Q191" s="84"/>
      <c r="R191" s="94">
        <v>1.5981848789999997</v>
      </c>
      <c r="S191" s="95">
        <v>2.5278935850000003E-6</v>
      </c>
      <c r="T191" s="95">
        <f t="shared" si="3"/>
        <v>1.4837156899399433E-5</v>
      </c>
      <c r="U191" s="95">
        <f>R191/'סכום נכסי הקרן'!$C$42</f>
        <v>1.6763780782005523E-6</v>
      </c>
    </row>
    <row r="192" spans="2:21" s="132" customFormat="1">
      <c r="B192" s="87" t="s">
        <v>752</v>
      </c>
      <c r="C192" s="84" t="s">
        <v>753</v>
      </c>
      <c r="D192" s="97" t="s">
        <v>124</v>
      </c>
      <c r="E192" s="97" t="s">
        <v>318</v>
      </c>
      <c r="F192" s="84" t="s">
        <v>751</v>
      </c>
      <c r="G192" s="97" t="s">
        <v>697</v>
      </c>
      <c r="H192" s="84" t="s">
        <v>394</v>
      </c>
      <c r="I192" s="84" t="s">
        <v>322</v>
      </c>
      <c r="J192" s="84"/>
      <c r="K192" s="94">
        <v>3.5900000000027936</v>
      </c>
      <c r="L192" s="97" t="s">
        <v>168</v>
      </c>
      <c r="M192" s="98">
        <v>1.2E-2</v>
      </c>
      <c r="N192" s="98">
        <v>1.1300000000062522E-2</v>
      </c>
      <c r="O192" s="94">
        <v>74682.422210000004</v>
      </c>
      <c r="P192" s="96">
        <v>100.66</v>
      </c>
      <c r="Q192" s="84"/>
      <c r="R192" s="94">
        <v>75.175328680999996</v>
      </c>
      <c r="S192" s="95">
        <v>1.6118206899007646E-4</v>
      </c>
      <c r="T192" s="95">
        <f t="shared" si="3"/>
        <v>6.9790933530908435E-4</v>
      </c>
      <c r="U192" s="95">
        <f>R192/'סכום נכסי הקרן'!$C$42</f>
        <v>7.8853375900542259E-5</v>
      </c>
    </row>
    <row r="193" spans="2:21" s="132" customFormat="1">
      <c r="B193" s="87" t="s">
        <v>754</v>
      </c>
      <c r="C193" s="84" t="s">
        <v>755</v>
      </c>
      <c r="D193" s="97" t="s">
        <v>124</v>
      </c>
      <c r="E193" s="97" t="s">
        <v>318</v>
      </c>
      <c r="F193" s="84" t="s">
        <v>756</v>
      </c>
      <c r="G193" s="97" t="s">
        <v>568</v>
      </c>
      <c r="H193" s="84" t="s">
        <v>495</v>
      </c>
      <c r="I193" s="84" t="s">
        <v>322</v>
      </c>
      <c r="J193" s="84"/>
      <c r="K193" s="94">
        <v>6.719999999987734</v>
      </c>
      <c r="L193" s="97" t="s">
        <v>168</v>
      </c>
      <c r="M193" s="98">
        <v>3.7499999999999999E-2</v>
      </c>
      <c r="N193" s="98">
        <v>3.0799999999959752E-2</v>
      </c>
      <c r="O193" s="94">
        <v>197236.36244399997</v>
      </c>
      <c r="P193" s="96">
        <v>105.81</v>
      </c>
      <c r="Q193" s="84"/>
      <c r="R193" s="94">
        <v>208.695796973</v>
      </c>
      <c r="S193" s="95">
        <v>8.9652892019999981E-4</v>
      </c>
      <c r="T193" s="95">
        <f t="shared" si="3"/>
        <v>1.937480653596905E-3</v>
      </c>
      <c r="U193" s="95">
        <f>R193/'סכום נכסי הקרן'!$C$42</f>
        <v>2.1890650052767171E-4</v>
      </c>
    </row>
    <row r="194" spans="2:21" s="132" customFormat="1">
      <c r="B194" s="87" t="s">
        <v>757</v>
      </c>
      <c r="C194" s="84" t="s">
        <v>758</v>
      </c>
      <c r="D194" s="97" t="s">
        <v>124</v>
      </c>
      <c r="E194" s="97" t="s">
        <v>318</v>
      </c>
      <c r="F194" s="84" t="s">
        <v>416</v>
      </c>
      <c r="G194" s="97" t="s">
        <v>376</v>
      </c>
      <c r="H194" s="84" t="s">
        <v>495</v>
      </c>
      <c r="I194" s="84" t="s">
        <v>164</v>
      </c>
      <c r="J194" s="84"/>
      <c r="K194" s="94">
        <v>3.4200000000103681</v>
      </c>
      <c r="L194" s="97" t="s">
        <v>168</v>
      </c>
      <c r="M194" s="98">
        <v>3.5000000000000003E-2</v>
      </c>
      <c r="N194" s="98">
        <v>1.7500000000091269E-2</v>
      </c>
      <c r="O194" s="94">
        <v>128036.47766999999</v>
      </c>
      <c r="P194" s="96">
        <v>106.97</v>
      </c>
      <c r="Q194" s="84"/>
      <c r="R194" s="94">
        <v>136.96061454899998</v>
      </c>
      <c r="S194" s="95">
        <v>8.4229352989793058E-4</v>
      </c>
      <c r="T194" s="95">
        <f t="shared" si="3"/>
        <v>1.2715087933838985E-3</v>
      </c>
      <c r="U194" s="95">
        <f>R194/'סכום נכסי הקרן'!$C$42</f>
        <v>1.4366158435342026E-4</v>
      </c>
    </row>
    <row r="195" spans="2:21" s="132" customFormat="1">
      <c r="B195" s="87" t="s">
        <v>759</v>
      </c>
      <c r="C195" s="84" t="s">
        <v>760</v>
      </c>
      <c r="D195" s="97" t="s">
        <v>124</v>
      </c>
      <c r="E195" s="97" t="s">
        <v>318</v>
      </c>
      <c r="F195" s="84" t="s">
        <v>723</v>
      </c>
      <c r="G195" s="97" t="s">
        <v>376</v>
      </c>
      <c r="H195" s="84" t="s">
        <v>495</v>
      </c>
      <c r="I195" s="84" t="s">
        <v>164</v>
      </c>
      <c r="J195" s="84"/>
      <c r="K195" s="94">
        <v>3.7900000000008087</v>
      </c>
      <c r="L195" s="97" t="s">
        <v>168</v>
      </c>
      <c r="M195" s="98">
        <v>4.3499999999999997E-2</v>
      </c>
      <c r="N195" s="98">
        <v>5.2800000000023994E-2</v>
      </c>
      <c r="O195" s="94">
        <v>389793.50301500002</v>
      </c>
      <c r="P195" s="96">
        <v>98.39</v>
      </c>
      <c r="Q195" s="84"/>
      <c r="R195" s="94">
        <v>383.51784061099994</v>
      </c>
      <c r="S195" s="95">
        <v>2.0776000442123644E-4</v>
      </c>
      <c r="T195" s="95">
        <f t="shared" si="3"/>
        <v>3.5604856794945751E-3</v>
      </c>
      <c r="U195" s="95">
        <f>R195/'סכום נכסי הקרן'!$C$42</f>
        <v>4.0228193186346242E-4</v>
      </c>
    </row>
    <row r="196" spans="2:21" s="132" customFormat="1">
      <c r="B196" s="87" t="s">
        <v>761</v>
      </c>
      <c r="C196" s="84" t="s">
        <v>762</v>
      </c>
      <c r="D196" s="97" t="s">
        <v>124</v>
      </c>
      <c r="E196" s="97" t="s">
        <v>318</v>
      </c>
      <c r="F196" s="84" t="s">
        <v>442</v>
      </c>
      <c r="G196" s="97" t="s">
        <v>443</v>
      </c>
      <c r="H196" s="84" t="s">
        <v>495</v>
      </c>
      <c r="I196" s="84" t="s">
        <v>322</v>
      </c>
      <c r="J196" s="84"/>
      <c r="K196" s="94">
        <v>10.500000000018446</v>
      </c>
      <c r="L196" s="97" t="s">
        <v>168</v>
      </c>
      <c r="M196" s="98">
        <v>3.0499999999999999E-2</v>
      </c>
      <c r="N196" s="98">
        <v>3.6800000000056336E-2</v>
      </c>
      <c r="O196" s="94">
        <v>314989.01388400001</v>
      </c>
      <c r="P196" s="96">
        <v>94.67</v>
      </c>
      <c r="Q196" s="84"/>
      <c r="R196" s="94">
        <v>298.20009944899999</v>
      </c>
      <c r="S196" s="95">
        <v>9.9671393750227436E-4</v>
      </c>
      <c r="T196" s="95">
        <f t="shared" si="3"/>
        <v>2.7684166713614162E-3</v>
      </c>
      <c r="U196" s="95">
        <f>R196/'סכום נכסי הקרן'!$C$42</f>
        <v>3.1278991323351664E-4</v>
      </c>
    </row>
    <row r="197" spans="2:21" s="132" customFormat="1">
      <c r="B197" s="87" t="s">
        <v>763</v>
      </c>
      <c r="C197" s="84" t="s">
        <v>764</v>
      </c>
      <c r="D197" s="97" t="s">
        <v>124</v>
      </c>
      <c r="E197" s="97" t="s">
        <v>318</v>
      </c>
      <c r="F197" s="84" t="s">
        <v>442</v>
      </c>
      <c r="G197" s="97" t="s">
        <v>443</v>
      </c>
      <c r="H197" s="84" t="s">
        <v>495</v>
      </c>
      <c r="I197" s="84" t="s">
        <v>322</v>
      </c>
      <c r="J197" s="84"/>
      <c r="K197" s="94">
        <v>9.840000000013374</v>
      </c>
      <c r="L197" s="97" t="s">
        <v>168</v>
      </c>
      <c r="M197" s="98">
        <v>3.0499999999999999E-2</v>
      </c>
      <c r="N197" s="98">
        <v>3.5500000000047764E-2</v>
      </c>
      <c r="O197" s="94">
        <v>260921.58339000001</v>
      </c>
      <c r="P197" s="96">
        <v>96.29</v>
      </c>
      <c r="Q197" s="84"/>
      <c r="R197" s="94">
        <v>251.24139269599999</v>
      </c>
      <c r="S197" s="95">
        <v>8.2562936260293805E-4</v>
      </c>
      <c r="T197" s="95">
        <f t="shared" si="3"/>
        <v>2.3324635416314553E-3</v>
      </c>
      <c r="U197" s="95">
        <f>R197/'סכום נכסי הקרן'!$C$42</f>
        <v>2.635336928701794E-4</v>
      </c>
    </row>
    <row r="198" spans="2:21" s="132" customFormat="1">
      <c r="B198" s="87" t="s">
        <v>765</v>
      </c>
      <c r="C198" s="84" t="s">
        <v>766</v>
      </c>
      <c r="D198" s="97" t="s">
        <v>124</v>
      </c>
      <c r="E198" s="97" t="s">
        <v>318</v>
      </c>
      <c r="F198" s="84" t="s">
        <v>442</v>
      </c>
      <c r="G198" s="97" t="s">
        <v>443</v>
      </c>
      <c r="H198" s="84" t="s">
        <v>495</v>
      </c>
      <c r="I198" s="84" t="s">
        <v>322</v>
      </c>
      <c r="J198" s="84"/>
      <c r="K198" s="94">
        <v>8.180000000012944</v>
      </c>
      <c r="L198" s="97" t="s">
        <v>168</v>
      </c>
      <c r="M198" s="98">
        <v>3.95E-2</v>
      </c>
      <c r="N198" s="98">
        <v>3.2100000000046369E-2</v>
      </c>
      <c r="O198" s="94">
        <v>192934.07477099999</v>
      </c>
      <c r="P198" s="96">
        <v>107.3</v>
      </c>
      <c r="Q198" s="84"/>
      <c r="R198" s="94">
        <v>207.01826222400004</v>
      </c>
      <c r="S198" s="95">
        <v>8.0385857453931712E-4</v>
      </c>
      <c r="T198" s="95">
        <f t="shared" si="3"/>
        <v>1.9219068319432547E-3</v>
      </c>
      <c r="U198" s="95">
        <f>R198/'סכום נכסי הקרן'!$C$42</f>
        <v>2.1714689028758309E-4</v>
      </c>
    </row>
    <row r="199" spans="2:21" s="132" customFormat="1">
      <c r="B199" s="87" t="s">
        <v>767</v>
      </c>
      <c r="C199" s="84" t="s">
        <v>768</v>
      </c>
      <c r="D199" s="97" t="s">
        <v>124</v>
      </c>
      <c r="E199" s="97" t="s">
        <v>318</v>
      </c>
      <c r="F199" s="84" t="s">
        <v>442</v>
      </c>
      <c r="G199" s="97" t="s">
        <v>443</v>
      </c>
      <c r="H199" s="84" t="s">
        <v>495</v>
      </c>
      <c r="I199" s="84" t="s">
        <v>322</v>
      </c>
      <c r="J199" s="84"/>
      <c r="K199" s="94">
        <v>8.8500000000267605</v>
      </c>
      <c r="L199" s="97" t="s">
        <v>168</v>
      </c>
      <c r="M199" s="98">
        <v>3.95E-2</v>
      </c>
      <c r="N199" s="98">
        <v>3.3800000000035677E-2</v>
      </c>
      <c r="O199" s="94">
        <v>47437.842727000003</v>
      </c>
      <c r="P199" s="96">
        <v>106.35</v>
      </c>
      <c r="Q199" s="84"/>
      <c r="R199" s="94">
        <v>50.450145688999996</v>
      </c>
      <c r="S199" s="95">
        <v>1.9764946487036187E-4</v>
      </c>
      <c r="T199" s="95">
        <f t="shared" si="3"/>
        <v>4.683667934923898E-4</v>
      </c>
      <c r="U199" s="95">
        <f>R199/'סכום נכסי הקרן'!$C$42</f>
        <v>5.2918482327265032E-5</v>
      </c>
    </row>
    <row r="200" spans="2:21" s="132" customFormat="1">
      <c r="B200" s="87" t="s">
        <v>769</v>
      </c>
      <c r="C200" s="84" t="s">
        <v>770</v>
      </c>
      <c r="D200" s="97" t="s">
        <v>124</v>
      </c>
      <c r="E200" s="97" t="s">
        <v>318</v>
      </c>
      <c r="F200" s="84" t="s">
        <v>771</v>
      </c>
      <c r="G200" s="97" t="s">
        <v>376</v>
      </c>
      <c r="H200" s="84" t="s">
        <v>495</v>
      </c>
      <c r="I200" s="84" t="s">
        <v>322</v>
      </c>
      <c r="J200" s="84"/>
      <c r="K200" s="94">
        <v>2.6499999999998782</v>
      </c>
      <c r="L200" s="97" t="s">
        <v>168</v>
      </c>
      <c r="M200" s="98">
        <v>3.9E-2</v>
      </c>
      <c r="N200" s="98">
        <v>5.3800000000003401E-2</v>
      </c>
      <c r="O200" s="94">
        <v>424620.311988</v>
      </c>
      <c r="P200" s="96">
        <v>96.73</v>
      </c>
      <c r="Q200" s="84"/>
      <c r="R200" s="94">
        <v>410.73522779700005</v>
      </c>
      <c r="S200" s="95">
        <v>4.7277478802197864E-4</v>
      </c>
      <c r="T200" s="95">
        <f t="shared" si="3"/>
        <v>3.8131652345176881E-3</v>
      </c>
      <c r="U200" s="95">
        <f>R200/'סכום נכסי הקרן'!$C$42</f>
        <v>4.3083096384595508E-4</v>
      </c>
    </row>
    <row r="201" spans="2:21" s="132" customFormat="1">
      <c r="B201" s="87" t="s">
        <v>772</v>
      </c>
      <c r="C201" s="84" t="s">
        <v>773</v>
      </c>
      <c r="D201" s="97" t="s">
        <v>124</v>
      </c>
      <c r="E201" s="97" t="s">
        <v>318</v>
      </c>
      <c r="F201" s="84" t="s">
        <v>529</v>
      </c>
      <c r="G201" s="97" t="s">
        <v>376</v>
      </c>
      <c r="H201" s="84" t="s">
        <v>495</v>
      </c>
      <c r="I201" s="84" t="s">
        <v>164</v>
      </c>
      <c r="J201" s="84"/>
      <c r="K201" s="94">
        <v>4.0400000000144276</v>
      </c>
      <c r="L201" s="97" t="s">
        <v>168</v>
      </c>
      <c r="M201" s="98">
        <v>5.0499999999999996E-2</v>
      </c>
      <c r="N201" s="98">
        <v>2.2800000000079122E-2</v>
      </c>
      <c r="O201" s="94">
        <v>76807.602811000004</v>
      </c>
      <c r="P201" s="96">
        <v>111.9</v>
      </c>
      <c r="Q201" s="84"/>
      <c r="R201" s="94">
        <v>85.947710118999993</v>
      </c>
      <c r="S201" s="95">
        <v>1.4132007998049888E-4</v>
      </c>
      <c r="T201" s="95">
        <f t="shared" si="3"/>
        <v>7.979174856025549E-4</v>
      </c>
      <c r="U201" s="95">
        <f>R201/'סכום נכסי הקרן'!$C$42</f>
        <v>9.0152809608097536E-5</v>
      </c>
    </row>
    <row r="202" spans="2:21" s="132" customFormat="1">
      <c r="B202" s="87" t="s">
        <v>774</v>
      </c>
      <c r="C202" s="84" t="s">
        <v>775</v>
      </c>
      <c r="D202" s="97" t="s">
        <v>124</v>
      </c>
      <c r="E202" s="97" t="s">
        <v>318</v>
      </c>
      <c r="F202" s="84" t="s">
        <v>457</v>
      </c>
      <c r="G202" s="97" t="s">
        <v>443</v>
      </c>
      <c r="H202" s="84" t="s">
        <v>495</v>
      </c>
      <c r="I202" s="84" t="s">
        <v>164</v>
      </c>
      <c r="J202" s="84"/>
      <c r="K202" s="94">
        <v>4.8599999999936117</v>
      </c>
      <c r="L202" s="97" t="s">
        <v>168</v>
      </c>
      <c r="M202" s="98">
        <v>3.9199999999999999E-2</v>
      </c>
      <c r="N202" s="98">
        <v>2.2799999999963964E-2</v>
      </c>
      <c r="O202" s="94">
        <v>336366.04662799998</v>
      </c>
      <c r="P202" s="96">
        <v>108.9</v>
      </c>
      <c r="Q202" s="84"/>
      <c r="R202" s="94">
        <v>366.30263596899999</v>
      </c>
      <c r="S202" s="95">
        <v>3.504345938319786E-4</v>
      </c>
      <c r="T202" s="95">
        <f t="shared" si="3"/>
        <v>3.4006639369134266E-3</v>
      </c>
      <c r="U202" s="95">
        <f>R202/'סכום נכסי הקרן'!$C$42</f>
        <v>3.8422445174786867E-4</v>
      </c>
    </row>
    <row r="203" spans="2:21" s="132" customFormat="1">
      <c r="B203" s="87" t="s">
        <v>776</v>
      </c>
      <c r="C203" s="84" t="s">
        <v>777</v>
      </c>
      <c r="D203" s="97" t="s">
        <v>124</v>
      </c>
      <c r="E203" s="97" t="s">
        <v>318</v>
      </c>
      <c r="F203" s="84" t="s">
        <v>567</v>
      </c>
      <c r="G203" s="97" t="s">
        <v>568</v>
      </c>
      <c r="H203" s="84" t="s">
        <v>495</v>
      </c>
      <c r="I203" s="84" t="s">
        <v>322</v>
      </c>
      <c r="J203" s="84"/>
      <c r="K203" s="94">
        <v>0.15000000000011271</v>
      </c>
      <c r="L203" s="97" t="s">
        <v>168</v>
      </c>
      <c r="M203" s="98">
        <v>2.4500000000000001E-2</v>
      </c>
      <c r="N203" s="98">
        <v>1.0799999999999097E-2</v>
      </c>
      <c r="O203" s="94">
        <v>1328559.283174</v>
      </c>
      <c r="P203" s="96">
        <v>100.2</v>
      </c>
      <c r="Q203" s="84"/>
      <c r="R203" s="94">
        <v>1331.2164342390001</v>
      </c>
      <c r="S203" s="95">
        <v>4.4643995549794766E-4</v>
      </c>
      <c r="T203" s="95">
        <f t="shared" si="3"/>
        <v>1.2358687259149757E-2</v>
      </c>
      <c r="U203" s="95">
        <f>R203/'סכום נכסי הקרן'!$C$42</f>
        <v>1.396347867522633E-3</v>
      </c>
    </row>
    <row r="204" spans="2:21" s="132" customFormat="1">
      <c r="B204" s="87" t="s">
        <v>778</v>
      </c>
      <c r="C204" s="84" t="s">
        <v>779</v>
      </c>
      <c r="D204" s="97" t="s">
        <v>124</v>
      </c>
      <c r="E204" s="97" t="s">
        <v>318</v>
      </c>
      <c r="F204" s="84" t="s">
        <v>567</v>
      </c>
      <c r="G204" s="97" t="s">
        <v>568</v>
      </c>
      <c r="H204" s="84" t="s">
        <v>495</v>
      </c>
      <c r="I204" s="84" t="s">
        <v>322</v>
      </c>
      <c r="J204" s="84"/>
      <c r="K204" s="94">
        <v>4.9299999999983024</v>
      </c>
      <c r="L204" s="97" t="s">
        <v>168</v>
      </c>
      <c r="M204" s="98">
        <v>1.9E-2</v>
      </c>
      <c r="N204" s="98">
        <v>1.569999999999017E-2</v>
      </c>
      <c r="O204" s="94">
        <v>1098630.8318700001</v>
      </c>
      <c r="P204" s="96">
        <v>101.83</v>
      </c>
      <c r="Q204" s="84"/>
      <c r="R204" s="94">
        <v>1118.7358127299999</v>
      </c>
      <c r="S204" s="95">
        <v>7.6050972787585207E-4</v>
      </c>
      <c r="T204" s="95">
        <f t="shared" si="3"/>
        <v>1.0386069221752506E-2</v>
      </c>
      <c r="U204" s="95">
        <f>R204/'סכום נכסי הקרן'!$C$42</f>
        <v>1.1734713651726713E-3</v>
      </c>
    </row>
    <row r="205" spans="2:21" s="132" customFormat="1">
      <c r="B205" s="87" t="s">
        <v>780</v>
      </c>
      <c r="C205" s="84" t="s">
        <v>781</v>
      </c>
      <c r="D205" s="97" t="s">
        <v>124</v>
      </c>
      <c r="E205" s="97" t="s">
        <v>318</v>
      </c>
      <c r="F205" s="84" t="s">
        <v>567</v>
      </c>
      <c r="G205" s="97" t="s">
        <v>568</v>
      </c>
      <c r="H205" s="84" t="s">
        <v>495</v>
      </c>
      <c r="I205" s="84" t="s">
        <v>322</v>
      </c>
      <c r="J205" s="84"/>
      <c r="K205" s="94">
        <v>3.4799999999920521</v>
      </c>
      <c r="L205" s="97" t="s">
        <v>168</v>
      </c>
      <c r="M205" s="98">
        <v>2.9600000000000001E-2</v>
      </c>
      <c r="N205" s="98">
        <v>1.5899999999989103E-2</v>
      </c>
      <c r="O205" s="94">
        <v>147376.34272399999</v>
      </c>
      <c r="P205" s="96">
        <v>105.86</v>
      </c>
      <c r="Q205" s="84"/>
      <c r="R205" s="94">
        <v>156.01259146299998</v>
      </c>
      <c r="S205" s="95">
        <v>3.6086804097023949E-4</v>
      </c>
      <c r="T205" s="95">
        <f t="shared" si="3"/>
        <v>1.4483826797728296E-3</v>
      </c>
      <c r="U205" s="95">
        <f>R205/'סכום נכסי הקרן'!$C$42</f>
        <v>1.6364570312758656E-4</v>
      </c>
    </row>
    <row r="206" spans="2:21" s="132" customFormat="1">
      <c r="B206" s="87" t="s">
        <v>782</v>
      </c>
      <c r="C206" s="84" t="s">
        <v>783</v>
      </c>
      <c r="D206" s="97" t="s">
        <v>124</v>
      </c>
      <c r="E206" s="97" t="s">
        <v>318</v>
      </c>
      <c r="F206" s="84" t="s">
        <v>573</v>
      </c>
      <c r="G206" s="97" t="s">
        <v>443</v>
      </c>
      <c r="H206" s="84" t="s">
        <v>495</v>
      </c>
      <c r="I206" s="84" t="s">
        <v>164</v>
      </c>
      <c r="J206" s="84"/>
      <c r="K206" s="94">
        <v>5.7100000000008713</v>
      </c>
      <c r="L206" s="97" t="s">
        <v>168</v>
      </c>
      <c r="M206" s="98">
        <v>3.61E-2</v>
      </c>
      <c r="N206" s="98">
        <v>2.4800000000007868E-2</v>
      </c>
      <c r="O206" s="94">
        <v>663273.23157099995</v>
      </c>
      <c r="P206" s="96">
        <v>107.26</v>
      </c>
      <c r="Q206" s="84"/>
      <c r="R206" s="94">
        <v>711.42684607800004</v>
      </c>
      <c r="S206" s="95">
        <v>8.6419965025537457E-4</v>
      </c>
      <c r="T206" s="95">
        <f t="shared" si="3"/>
        <v>6.6047125563526111E-3</v>
      </c>
      <c r="U206" s="95">
        <f>R206/'סכום נכסי הקרן'!$C$42</f>
        <v>7.4623429659449183E-4</v>
      </c>
    </row>
    <row r="207" spans="2:21" s="132" customFormat="1">
      <c r="B207" s="87" t="s">
        <v>784</v>
      </c>
      <c r="C207" s="84" t="s">
        <v>785</v>
      </c>
      <c r="D207" s="97" t="s">
        <v>124</v>
      </c>
      <c r="E207" s="97" t="s">
        <v>318</v>
      </c>
      <c r="F207" s="84" t="s">
        <v>573</v>
      </c>
      <c r="G207" s="97" t="s">
        <v>443</v>
      </c>
      <c r="H207" s="84" t="s">
        <v>495</v>
      </c>
      <c r="I207" s="84" t="s">
        <v>164</v>
      </c>
      <c r="J207" s="84"/>
      <c r="K207" s="94">
        <v>6.6400000000016854</v>
      </c>
      <c r="L207" s="97" t="s">
        <v>168</v>
      </c>
      <c r="M207" s="98">
        <v>3.3000000000000002E-2</v>
      </c>
      <c r="N207" s="98">
        <v>2.8999999999999998E-2</v>
      </c>
      <c r="O207" s="94">
        <v>230368.59800900001</v>
      </c>
      <c r="P207" s="96">
        <v>103.02</v>
      </c>
      <c r="Q207" s="84"/>
      <c r="R207" s="94">
        <v>237.32572969</v>
      </c>
      <c r="S207" s="95">
        <v>7.4711312980265613E-4</v>
      </c>
      <c r="T207" s="95">
        <f t="shared" si="3"/>
        <v>2.2032739352898039E-3</v>
      </c>
      <c r="U207" s="95">
        <f>R207/'סכום נכסי הקרן'!$C$42</f>
        <v>2.4893718860248711E-4</v>
      </c>
    </row>
    <row r="208" spans="2:21" s="132" customFormat="1">
      <c r="B208" s="87" t="s">
        <v>786</v>
      </c>
      <c r="C208" s="84" t="s">
        <v>787</v>
      </c>
      <c r="D208" s="97" t="s">
        <v>124</v>
      </c>
      <c r="E208" s="97" t="s">
        <v>318</v>
      </c>
      <c r="F208" s="84" t="s">
        <v>788</v>
      </c>
      <c r="G208" s="97" t="s">
        <v>155</v>
      </c>
      <c r="H208" s="84" t="s">
        <v>495</v>
      </c>
      <c r="I208" s="84" t="s">
        <v>164</v>
      </c>
      <c r="J208" s="84"/>
      <c r="K208" s="94">
        <v>3.7099999999909179</v>
      </c>
      <c r="L208" s="97" t="s">
        <v>168</v>
      </c>
      <c r="M208" s="98">
        <v>2.75E-2</v>
      </c>
      <c r="N208" s="98">
        <v>2.0899999999973922E-2</v>
      </c>
      <c r="O208" s="94">
        <v>216574.80141099999</v>
      </c>
      <c r="P208" s="96">
        <v>102.69</v>
      </c>
      <c r="Q208" s="84"/>
      <c r="R208" s="94">
        <v>222.40065636200001</v>
      </c>
      <c r="S208" s="95">
        <v>4.6499189235678698E-4</v>
      </c>
      <c r="T208" s="95">
        <f t="shared" si="3"/>
        <v>2.0647132108001951E-3</v>
      </c>
      <c r="U208" s="95">
        <f>R208/'סכום נכסי הקרן'!$C$42</f>
        <v>2.3328188734707148E-4</v>
      </c>
    </row>
    <row r="209" spans="2:21" s="132" customFormat="1">
      <c r="B209" s="87" t="s">
        <v>789</v>
      </c>
      <c r="C209" s="84" t="s">
        <v>790</v>
      </c>
      <c r="D209" s="97" t="s">
        <v>124</v>
      </c>
      <c r="E209" s="97" t="s">
        <v>318</v>
      </c>
      <c r="F209" s="84" t="s">
        <v>788</v>
      </c>
      <c r="G209" s="97" t="s">
        <v>155</v>
      </c>
      <c r="H209" s="84" t="s">
        <v>495</v>
      </c>
      <c r="I209" s="84" t="s">
        <v>164</v>
      </c>
      <c r="J209" s="84"/>
      <c r="K209" s="94">
        <v>4.7600000000030498</v>
      </c>
      <c r="L209" s="97" t="s">
        <v>168</v>
      </c>
      <c r="M209" s="98">
        <v>2.3E-2</v>
      </c>
      <c r="N209" s="98">
        <v>2.6000000000025416E-2</v>
      </c>
      <c r="O209" s="94">
        <v>398143.22625000001</v>
      </c>
      <c r="P209" s="96">
        <v>98.83</v>
      </c>
      <c r="Q209" s="84"/>
      <c r="R209" s="94">
        <v>393.484941655</v>
      </c>
      <c r="S209" s="95">
        <v>1.2637493643849914E-3</v>
      </c>
      <c r="T209" s="95">
        <f t="shared" si="3"/>
        <v>3.6530178038846704E-3</v>
      </c>
      <c r="U209" s="95">
        <f>R209/'סכום נכסי הקרן'!$C$42</f>
        <v>4.1273668582398438E-4</v>
      </c>
    </row>
    <row r="210" spans="2:21" s="132" customFormat="1">
      <c r="B210" s="87" t="s">
        <v>791</v>
      </c>
      <c r="C210" s="84" t="s">
        <v>792</v>
      </c>
      <c r="D210" s="97" t="s">
        <v>124</v>
      </c>
      <c r="E210" s="97" t="s">
        <v>318</v>
      </c>
      <c r="F210" s="84" t="s">
        <v>585</v>
      </c>
      <c r="G210" s="97" t="s">
        <v>372</v>
      </c>
      <c r="H210" s="84" t="s">
        <v>582</v>
      </c>
      <c r="I210" s="84" t="s">
        <v>322</v>
      </c>
      <c r="J210" s="84"/>
      <c r="K210" s="94">
        <v>1.1400000000047594</v>
      </c>
      <c r="L210" s="97" t="s">
        <v>168</v>
      </c>
      <c r="M210" s="98">
        <v>4.2999999999999997E-2</v>
      </c>
      <c r="N210" s="98">
        <v>2.0100000000052604E-2</v>
      </c>
      <c r="O210" s="94">
        <v>155033.139459</v>
      </c>
      <c r="P210" s="96">
        <v>103</v>
      </c>
      <c r="Q210" s="84"/>
      <c r="R210" s="94">
        <v>159.684138816</v>
      </c>
      <c r="S210" s="95">
        <v>5.3692983165684084E-4</v>
      </c>
      <c r="T210" s="95">
        <f t="shared" si="3"/>
        <v>1.4824684259564138E-3</v>
      </c>
      <c r="U210" s="95">
        <f>R210/'סכום נכסי הקרן'!$C$42</f>
        <v>1.6749688553865759E-4</v>
      </c>
    </row>
    <row r="211" spans="2:21" s="132" customFormat="1">
      <c r="B211" s="87" t="s">
        <v>793</v>
      </c>
      <c r="C211" s="84" t="s">
        <v>794</v>
      </c>
      <c r="D211" s="97" t="s">
        <v>124</v>
      </c>
      <c r="E211" s="97" t="s">
        <v>318</v>
      </c>
      <c r="F211" s="84" t="s">
        <v>585</v>
      </c>
      <c r="G211" s="97" t="s">
        <v>372</v>
      </c>
      <c r="H211" s="84" t="s">
        <v>582</v>
      </c>
      <c r="I211" s="84" t="s">
        <v>322</v>
      </c>
      <c r="J211" s="84"/>
      <c r="K211" s="94">
        <v>1.6100000000032357</v>
      </c>
      <c r="L211" s="97" t="s">
        <v>168</v>
      </c>
      <c r="M211" s="98">
        <v>4.2500000000000003E-2</v>
      </c>
      <c r="N211" s="98">
        <v>2.5900000000026475E-2</v>
      </c>
      <c r="O211" s="94">
        <v>130199.496893</v>
      </c>
      <c r="P211" s="96">
        <v>104.44</v>
      </c>
      <c r="Q211" s="84"/>
      <c r="R211" s="94">
        <v>135.98035599599999</v>
      </c>
      <c r="S211" s="95">
        <v>2.650303460776375E-4</v>
      </c>
      <c r="T211" s="95">
        <f t="shared" si="3"/>
        <v>1.2624083131178483E-3</v>
      </c>
      <c r="U211" s="95">
        <f>R211/'סכום נכסי הקרן'!$C$42</f>
        <v>1.4263336542154922E-4</v>
      </c>
    </row>
    <row r="212" spans="2:21" s="132" customFormat="1">
      <c r="B212" s="87" t="s">
        <v>795</v>
      </c>
      <c r="C212" s="84" t="s">
        <v>796</v>
      </c>
      <c r="D212" s="97" t="s">
        <v>124</v>
      </c>
      <c r="E212" s="97" t="s">
        <v>318</v>
      </c>
      <c r="F212" s="84" t="s">
        <v>585</v>
      </c>
      <c r="G212" s="97" t="s">
        <v>372</v>
      </c>
      <c r="H212" s="84" t="s">
        <v>582</v>
      </c>
      <c r="I212" s="84" t="s">
        <v>322</v>
      </c>
      <c r="J212" s="84"/>
      <c r="K212" s="94">
        <v>1.9900000000016458</v>
      </c>
      <c r="L212" s="97" t="s">
        <v>168</v>
      </c>
      <c r="M212" s="98">
        <v>3.7000000000000005E-2</v>
      </c>
      <c r="N212" s="98">
        <v>2.7700000000017256E-2</v>
      </c>
      <c r="O212" s="94">
        <v>240931.49908099999</v>
      </c>
      <c r="P212" s="96">
        <v>103.42</v>
      </c>
      <c r="Q212" s="84"/>
      <c r="R212" s="94">
        <v>249.171367041</v>
      </c>
      <c r="S212" s="95">
        <v>9.1339944085956442E-4</v>
      </c>
      <c r="T212" s="95">
        <f t="shared" si="3"/>
        <v>2.3132459305574261E-3</v>
      </c>
      <c r="U212" s="95">
        <f>R212/'סכום נכסי הקרן'!$C$42</f>
        <v>2.613623886143626E-4</v>
      </c>
    </row>
    <row r="213" spans="2:21" s="132" customFormat="1">
      <c r="B213" s="87" t="s">
        <v>797</v>
      </c>
      <c r="C213" s="84" t="s">
        <v>798</v>
      </c>
      <c r="D213" s="97" t="s">
        <v>124</v>
      </c>
      <c r="E213" s="97" t="s">
        <v>318</v>
      </c>
      <c r="F213" s="84" t="s">
        <v>756</v>
      </c>
      <c r="G213" s="97" t="s">
        <v>568</v>
      </c>
      <c r="H213" s="84" t="s">
        <v>582</v>
      </c>
      <c r="I213" s="84" t="s">
        <v>164</v>
      </c>
      <c r="J213" s="84"/>
      <c r="K213" s="94">
        <v>3.5100000001331346</v>
      </c>
      <c r="L213" s="97" t="s">
        <v>168</v>
      </c>
      <c r="M213" s="98">
        <v>3.7499999999999999E-2</v>
      </c>
      <c r="N213" s="98">
        <v>1.8600000000872266E-2</v>
      </c>
      <c r="O213" s="94">
        <v>8089.2592000000004</v>
      </c>
      <c r="P213" s="96">
        <v>107.71</v>
      </c>
      <c r="Q213" s="84"/>
      <c r="R213" s="94">
        <v>8.7129410840000006</v>
      </c>
      <c r="S213" s="95">
        <v>1.5348761818874697E-5</v>
      </c>
      <c r="T213" s="95">
        <f t="shared" si="3"/>
        <v>8.0888810560778303E-5</v>
      </c>
      <c r="U213" s="95">
        <f>R213/'סכום נכסי הקרן'!$C$42</f>
        <v>9.1392326518630271E-6</v>
      </c>
    </row>
    <row r="214" spans="2:21" s="132" customFormat="1">
      <c r="B214" s="87" t="s">
        <v>799</v>
      </c>
      <c r="C214" s="84" t="s">
        <v>800</v>
      </c>
      <c r="D214" s="97" t="s">
        <v>124</v>
      </c>
      <c r="E214" s="97" t="s">
        <v>318</v>
      </c>
      <c r="F214" s="84" t="s">
        <v>430</v>
      </c>
      <c r="G214" s="97" t="s">
        <v>326</v>
      </c>
      <c r="H214" s="84" t="s">
        <v>582</v>
      </c>
      <c r="I214" s="84" t="s">
        <v>164</v>
      </c>
      <c r="J214" s="84"/>
      <c r="K214" s="94">
        <v>2.6799999999996054</v>
      </c>
      <c r="L214" s="97" t="s">
        <v>168</v>
      </c>
      <c r="M214" s="98">
        <v>3.6000000000000004E-2</v>
      </c>
      <c r="N214" s="98">
        <v>2.3200000000003943E-2</v>
      </c>
      <c r="O214" s="94">
        <f>486815.77175/50000</f>
        <v>9.7363154349999999</v>
      </c>
      <c r="P214" s="96">
        <v>5209200</v>
      </c>
      <c r="Q214" s="84"/>
      <c r="R214" s="94">
        <v>507.18414364</v>
      </c>
      <c r="S214" s="95">
        <f>3104.49443115873%/50000</f>
        <v>6.2089888623174602E-4</v>
      </c>
      <c r="T214" s="95">
        <f t="shared" si="3"/>
        <v>4.7085733415165292E-3</v>
      </c>
      <c r="U214" s="95">
        <f>R214/'סכום נכסי הקרן'!$C$42</f>
        <v>5.3199876383576785E-4</v>
      </c>
    </row>
    <row r="215" spans="2:21" s="132" customFormat="1">
      <c r="B215" s="87" t="s">
        <v>801</v>
      </c>
      <c r="C215" s="84" t="s">
        <v>802</v>
      </c>
      <c r="D215" s="97" t="s">
        <v>124</v>
      </c>
      <c r="E215" s="97" t="s">
        <v>318</v>
      </c>
      <c r="F215" s="84" t="s">
        <v>803</v>
      </c>
      <c r="G215" s="97" t="s">
        <v>748</v>
      </c>
      <c r="H215" s="84" t="s">
        <v>582</v>
      </c>
      <c r="I215" s="84" t="s">
        <v>164</v>
      </c>
      <c r="J215" s="84"/>
      <c r="K215" s="94">
        <v>0.90000000005181979</v>
      </c>
      <c r="L215" s="97" t="s">
        <v>168</v>
      </c>
      <c r="M215" s="98">
        <v>5.5500000000000001E-2</v>
      </c>
      <c r="N215" s="98">
        <v>9.2000000009327572E-3</v>
      </c>
      <c r="O215" s="94">
        <v>3686.9780200000005</v>
      </c>
      <c r="P215" s="96">
        <v>104.68</v>
      </c>
      <c r="Q215" s="84"/>
      <c r="R215" s="94">
        <v>3.8595285420000001</v>
      </c>
      <c r="S215" s="95">
        <v>3.0724816833333337E-4</v>
      </c>
      <c r="T215" s="95">
        <f t="shared" si="3"/>
        <v>3.5830917491345093E-5</v>
      </c>
      <c r="U215" s="95">
        <f>R215/'סכום נכסי הקרן'!$C$42</f>
        <v>4.0483608154561576E-6</v>
      </c>
    </row>
    <row r="216" spans="2:21" s="132" customFormat="1">
      <c r="B216" s="87" t="s">
        <v>804</v>
      </c>
      <c r="C216" s="84" t="s">
        <v>805</v>
      </c>
      <c r="D216" s="97" t="s">
        <v>124</v>
      </c>
      <c r="E216" s="97" t="s">
        <v>318</v>
      </c>
      <c r="F216" s="84" t="s">
        <v>806</v>
      </c>
      <c r="G216" s="97" t="s">
        <v>155</v>
      </c>
      <c r="H216" s="84" t="s">
        <v>582</v>
      </c>
      <c r="I216" s="84" t="s">
        <v>322</v>
      </c>
      <c r="J216" s="84"/>
      <c r="K216" s="94">
        <v>2.149999999976774</v>
      </c>
      <c r="L216" s="97" t="s">
        <v>168</v>
      </c>
      <c r="M216" s="98">
        <v>3.4000000000000002E-2</v>
      </c>
      <c r="N216" s="98">
        <v>2.279999999953549E-2</v>
      </c>
      <c r="O216" s="94">
        <v>20917.177369000001</v>
      </c>
      <c r="P216" s="96">
        <v>102.92</v>
      </c>
      <c r="Q216" s="84"/>
      <c r="R216" s="94">
        <v>21.527958250000005</v>
      </c>
      <c r="S216" s="95">
        <v>3.2977609630549553E-5</v>
      </c>
      <c r="T216" s="95">
        <f t="shared" si="3"/>
        <v>1.9986029055589041E-4</v>
      </c>
      <c r="U216" s="95">
        <f>R216/'סכום נכסי הקרן'!$C$42</f>
        <v>2.2581240601711849E-5</v>
      </c>
    </row>
    <row r="217" spans="2:21" s="132" customFormat="1">
      <c r="B217" s="87" t="s">
        <v>807</v>
      </c>
      <c r="C217" s="84" t="s">
        <v>808</v>
      </c>
      <c r="D217" s="97" t="s">
        <v>124</v>
      </c>
      <c r="E217" s="97" t="s">
        <v>318</v>
      </c>
      <c r="F217" s="84" t="s">
        <v>581</v>
      </c>
      <c r="G217" s="97" t="s">
        <v>326</v>
      </c>
      <c r="H217" s="84" t="s">
        <v>582</v>
      </c>
      <c r="I217" s="84" t="s">
        <v>164</v>
      </c>
      <c r="J217" s="84"/>
      <c r="K217" s="94">
        <v>0.67000000000047666</v>
      </c>
      <c r="L217" s="97" t="s">
        <v>168</v>
      </c>
      <c r="M217" s="98">
        <v>1.6899999999999998E-2</v>
      </c>
      <c r="N217" s="98">
        <v>9.799999999971408E-3</v>
      </c>
      <c r="O217" s="94">
        <v>146008.647903</v>
      </c>
      <c r="P217" s="96">
        <v>100.61</v>
      </c>
      <c r="Q217" s="84"/>
      <c r="R217" s="94">
        <v>146.899295779</v>
      </c>
      <c r="S217" s="95">
        <v>2.8369923425756809E-4</v>
      </c>
      <c r="T217" s="95">
        <f t="shared" si="3"/>
        <v>1.3637770751829946E-3</v>
      </c>
      <c r="U217" s="95">
        <f>R217/'סכום נכסי הקרן'!$C$42</f>
        <v>1.5408652802490603E-4</v>
      </c>
    </row>
    <row r="218" spans="2:21" s="132" customFormat="1">
      <c r="B218" s="87" t="s">
        <v>809</v>
      </c>
      <c r="C218" s="84" t="s">
        <v>810</v>
      </c>
      <c r="D218" s="97" t="s">
        <v>124</v>
      </c>
      <c r="E218" s="97" t="s">
        <v>318</v>
      </c>
      <c r="F218" s="84" t="s">
        <v>811</v>
      </c>
      <c r="G218" s="97" t="s">
        <v>376</v>
      </c>
      <c r="H218" s="84" t="s">
        <v>582</v>
      </c>
      <c r="I218" s="84" t="s">
        <v>164</v>
      </c>
      <c r="J218" s="84"/>
      <c r="K218" s="94">
        <v>2.42999999999325</v>
      </c>
      <c r="L218" s="97" t="s">
        <v>168</v>
      </c>
      <c r="M218" s="98">
        <v>6.7500000000000004E-2</v>
      </c>
      <c r="N218" s="98">
        <v>3.9499999999929362E-2</v>
      </c>
      <c r="O218" s="94">
        <v>117868.578866</v>
      </c>
      <c r="P218" s="96">
        <v>108.09</v>
      </c>
      <c r="Q218" s="84"/>
      <c r="R218" s="94">
        <v>127.40414690199999</v>
      </c>
      <c r="S218" s="95">
        <v>1.4738104141047071E-4</v>
      </c>
      <c r="T218" s="95">
        <f t="shared" si="3"/>
        <v>1.1827888888561486E-3</v>
      </c>
      <c r="U218" s="95">
        <f>R218/'סכום נכסי הקרן'!$C$42</f>
        <v>1.336375545437479E-4</v>
      </c>
    </row>
    <row r="219" spans="2:21" s="132" customFormat="1">
      <c r="B219" s="87" t="s">
        <v>812</v>
      </c>
      <c r="C219" s="84" t="s">
        <v>813</v>
      </c>
      <c r="D219" s="97" t="s">
        <v>124</v>
      </c>
      <c r="E219" s="97" t="s">
        <v>318</v>
      </c>
      <c r="F219" s="84" t="s">
        <v>540</v>
      </c>
      <c r="G219" s="97" t="s">
        <v>376</v>
      </c>
      <c r="H219" s="84" t="s">
        <v>582</v>
      </c>
      <c r="I219" s="84" t="s">
        <v>322</v>
      </c>
      <c r="J219" s="84"/>
      <c r="K219" s="94">
        <v>2.8300000119391719</v>
      </c>
      <c r="L219" s="97" t="s">
        <v>168</v>
      </c>
      <c r="M219" s="98">
        <v>5.74E-2</v>
      </c>
      <c r="N219" s="98">
        <v>1.7400000063899794E-2</v>
      </c>
      <c r="O219" s="94">
        <v>86.584750999999997</v>
      </c>
      <c r="P219" s="96">
        <v>111.6</v>
      </c>
      <c r="Q219" s="94">
        <v>2.0298884E-2</v>
      </c>
      <c r="R219" s="94">
        <v>0.11893622600000001</v>
      </c>
      <c r="S219" s="95">
        <v>6.7318848331144799E-7</v>
      </c>
      <c r="T219" s="95">
        <f t="shared" si="3"/>
        <v>1.1041747856409486E-6</v>
      </c>
      <c r="U219" s="95">
        <f>R219/'סכום נכסי הקרן'!$C$42</f>
        <v>1.2475532999352487E-7</v>
      </c>
    </row>
    <row r="220" spans="2:21" s="132" customFormat="1">
      <c r="B220" s="87" t="s">
        <v>814</v>
      </c>
      <c r="C220" s="84" t="s">
        <v>815</v>
      </c>
      <c r="D220" s="97" t="s">
        <v>124</v>
      </c>
      <c r="E220" s="97" t="s">
        <v>318</v>
      </c>
      <c r="F220" s="84" t="s">
        <v>540</v>
      </c>
      <c r="G220" s="97" t="s">
        <v>376</v>
      </c>
      <c r="H220" s="84" t="s">
        <v>582</v>
      </c>
      <c r="I220" s="84" t="s">
        <v>322</v>
      </c>
      <c r="J220" s="84"/>
      <c r="K220" s="94">
        <v>4.5800000000163896</v>
      </c>
      <c r="L220" s="97" t="s">
        <v>168</v>
      </c>
      <c r="M220" s="98">
        <v>5.6500000000000002E-2</v>
      </c>
      <c r="N220" s="98">
        <v>2.5600000000201725E-2</v>
      </c>
      <c r="O220" s="94">
        <v>13650.624900000001</v>
      </c>
      <c r="P220" s="96">
        <v>116.21</v>
      </c>
      <c r="Q220" s="84"/>
      <c r="R220" s="94">
        <v>15.863391803000001</v>
      </c>
      <c r="S220" s="95">
        <v>1.469463460476472E-4</v>
      </c>
      <c r="T220" s="95">
        <f t="shared" si="3"/>
        <v>1.4727184334582726E-4</v>
      </c>
      <c r="U220" s="95">
        <f>R220/'סכום נכסי הקרן'!$C$42</f>
        <v>1.6639528138381005E-5</v>
      </c>
    </row>
    <row r="221" spans="2:21" s="132" customFormat="1">
      <c r="B221" s="87" t="s">
        <v>816</v>
      </c>
      <c r="C221" s="84" t="s">
        <v>817</v>
      </c>
      <c r="D221" s="97" t="s">
        <v>124</v>
      </c>
      <c r="E221" s="97" t="s">
        <v>318</v>
      </c>
      <c r="F221" s="84" t="s">
        <v>543</v>
      </c>
      <c r="G221" s="97" t="s">
        <v>376</v>
      </c>
      <c r="H221" s="84" t="s">
        <v>582</v>
      </c>
      <c r="I221" s="84" t="s">
        <v>322</v>
      </c>
      <c r="J221" s="84"/>
      <c r="K221" s="94">
        <v>3.2999999999738194</v>
      </c>
      <c r="L221" s="97" t="s">
        <v>168</v>
      </c>
      <c r="M221" s="98">
        <v>3.7000000000000005E-2</v>
      </c>
      <c r="N221" s="98">
        <v>1.7699999999874608E-2</v>
      </c>
      <c r="O221" s="94">
        <v>67541.442548000006</v>
      </c>
      <c r="P221" s="96">
        <v>107.45</v>
      </c>
      <c r="Q221" s="84"/>
      <c r="R221" s="94">
        <v>72.573280083</v>
      </c>
      <c r="S221" s="95">
        <v>2.9875279277138429E-4</v>
      </c>
      <c r="T221" s="95">
        <f t="shared" si="3"/>
        <v>6.7375255356519434E-4</v>
      </c>
      <c r="U221" s="95">
        <f>R221/'סכום נכסי הקרן'!$C$42</f>
        <v>7.6124018812125162E-5</v>
      </c>
    </row>
    <row r="222" spans="2:21" s="132" customFormat="1">
      <c r="B222" s="87" t="s">
        <v>818</v>
      </c>
      <c r="C222" s="84" t="s">
        <v>819</v>
      </c>
      <c r="D222" s="97" t="s">
        <v>124</v>
      </c>
      <c r="E222" s="97" t="s">
        <v>318</v>
      </c>
      <c r="F222" s="84" t="s">
        <v>820</v>
      </c>
      <c r="G222" s="97" t="s">
        <v>372</v>
      </c>
      <c r="H222" s="84" t="s">
        <v>582</v>
      </c>
      <c r="I222" s="84" t="s">
        <v>322</v>
      </c>
      <c r="J222" s="84"/>
      <c r="K222" s="94">
        <v>2.8699999999992634</v>
      </c>
      <c r="L222" s="97" t="s">
        <v>168</v>
      </c>
      <c r="M222" s="98">
        <v>2.9500000000000002E-2</v>
      </c>
      <c r="N222" s="98">
        <v>1.8600000000023941E-2</v>
      </c>
      <c r="O222" s="94">
        <v>209020.52632899999</v>
      </c>
      <c r="P222" s="96">
        <v>103.91</v>
      </c>
      <c r="Q222" s="84"/>
      <c r="R222" s="94">
        <v>217.193228968</v>
      </c>
      <c r="S222" s="95">
        <v>9.7418653300828772E-4</v>
      </c>
      <c r="T222" s="95">
        <f t="shared" si="3"/>
        <v>2.0163687305700022E-3</v>
      </c>
      <c r="U222" s="95">
        <f>R222/'סכום נכסי הקרן'!$C$42</f>
        <v>2.2781968003812432E-4</v>
      </c>
    </row>
    <row r="223" spans="2:21" s="132" customFormat="1">
      <c r="B223" s="87" t="s">
        <v>821</v>
      </c>
      <c r="C223" s="84" t="s">
        <v>822</v>
      </c>
      <c r="D223" s="97" t="s">
        <v>124</v>
      </c>
      <c r="E223" s="97" t="s">
        <v>318</v>
      </c>
      <c r="F223" s="84" t="s">
        <v>479</v>
      </c>
      <c r="G223" s="97" t="s">
        <v>443</v>
      </c>
      <c r="H223" s="84" t="s">
        <v>582</v>
      </c>
      <c r="I223" s="84" t="s">
        <v>164</v>
      </c>
      <c r="J223" s="84"/>
      <c r="K223" s="94">
        <v>8.6699999999925748</v>
      </c>
      <c r="L223" s="97" t="s">
        <v>168</v>
      </c>
      <c r="M223" s="98">
        <v>3.4300000000000004E-2</v>
      </c>
      <c r="N223" s="98">
        <v>3.3099999999953444E-2</v>
      </c>
      <c r="O223" s="94">
        <v>311314.19488000002</v>
      </c>
      <c r="P223" s="96">
        <v>102.1</v>
      </c>
      <c r="Q223" s="84"/>
      <c r="R223" s="94">
        <v>317.85179300800002</v>
      </c>
      <c r="S223" s="95">
        <v>1.2262257557901371E-3</v>
      </c>
      <c r="T223" s="95">
        <f t="shared" si="3"/>
        <v>2.9508581801662311E-3</v>
      </c>
      <c r="U223" s="95">
        <f>R223/'סכום נכסי הקרן'!$C$42</f>
        <v>3.3340309054153609E-4</v>
      </c>
    </row>
    <row r="224" spans="2:21" s="132" customFormat="1">
      <c r="B224" s="87" t="s">
        <v>823</v>
      </c>
      <c r="C224" s="84" t="s">
        <v>824</v>
      </c>
      <c r="D224" s="97" t="s">
        <v>124</v>
      </c>
      <c r="E224" s="97" t="s">
        <v>318</v>
      </c>
      <c r="F224" s="84" t="s">
        <v>611</v>
      </c>
      <c r="G224" s="97" t="s">
        <v>376</v>
      </c>
      <c r="H224" s="84" t="s">
        <v>582</v>
      </c>
      <c r="I224" s="84" t="s">
        <v>164</v>
      </c>
      <c r="J224" s="84"/>
      <c r="K224" s="94">
        <v>3.3699999997364301</v>
      </c>
      <c r="L224" s="97" t="s">
        <v>168</v>
      </c>
      <c r="M224" s="98">
        <v>7.0499999999999993E-2</v>
      </c>
      <c r="N224" s="98">
        <v>2.599999998682152E-2</v>
      </c>
      <c r="O224" s="94">
        <v>129.28066999999999</v>
      </c>
      <c r="P224" s="96">
        <v>117.39</v>
      </c>
      <c r="Q224" s="84"/>
      <c r="R224" s="94">
        <v>0.151762592</v>
      </c>
      <c r="S224" s="95">
        <v>2.7958525481149766E-7</v>
      </c>
      <c r="T224" s="95">
        <f t="shared" si="3"/>
        <v>1.4089267259069978E-6</v>
      </c>
      <c r="U224" s="95">
        <f>R224/'סכום נכסי הקרן'!$C$42</f>
        <v>1.5918776711170132E-7</v>
      </c>
    </row>
    <row r="225" spans="2:21" s="132" customFormat="1">
      <c r="B225" s="87" t="s">
        <v>825</v>
      </c>
      <c r="C225" s="84" t="s">
        <v>826</v>
      </c>
      <c r="D225" s="97" t="s">
        <v>124</v>
      </c>
      <c r="E225" s="97" t="s">
        <v>318</v>
      </c>
      <c r="F225" s="84" t="s">
        <v>614</v>
      </c>
      <c r="G225" s="97" t="s">
        <v>411</v>
      </c>
      <c r="H225" s="84" t="s">
        <v>582</v>
      </c>
      <c r="I225" s="84" t="s">
        <v>322</v>
      </c>
      <c r="J225" s="84"/>
      <c r="K225" s="94">
        <v>3.2100000000050812</v>
      </c>
      <c r="L225" s="97" t="s">
        <v>168</v>
      </c>
      <c r="M225" s="98">
        <v>4.1399999999999999E-2</v>
      </c>
      <c r="N225" s="98">
        <v>3.4900000000035944E-2</v>
      </c>
      <c r="O225" s="94">
        <v>156473.56548200001</v>
      </c>
      <c r="P225" s="96">
        <v>103.14</v>
      </c>
      <c r="Q225" s="84"/>
      <c r="R225" s="94">
        <v>161.38683545799998</v>
      </c>
      <c r="S225" s="95">
        <v>2.1624051225879775E-4</v>
      </c>
      <c r="T225" s="95">
        <f t="shared" si="3"/>
        <v>1.4982758444606118E-3</v>
      </c>
      <c r="U225" s="95">
        <f>R225/'סכום נכסי הקרן'!$C$42</f>
        <v>1.6928288874891226E-4</v>
      </c>
    </row>
    <row r="226" spans="2:21" s="132" customFormat="1">
      <c r="B226" s="87" t="s">
        <v>827</v>
      </c>
      <c r="C226" s="84" t="s">
        <v>828</v>
      </c>
      <c r="D226" s="97" t="s">
        <v>124</v>
      </c>
      <c r="E226" s="97" t="s">
        <v>318</v>
      </c>
      <c r="F226" s="84" t="s">
        <v>614</v>
      </c>
      <c r="G226" s="97" t="s">
        <v>411</v>
      </c>
      <c r="H226" s="84" t="s">
        <v>582</v>
      </c>
      <c r="I226" s="84" t="s">
        <v>322</v>
      </c>
      <c r="J226" s="84"/>
      <c r="K226" s="94">
        <v>5.8799999999961692</v>
      </c>
      <c r="L226" s="97" t="s">
        <v>168</v>
      </c>
      <c r="M226" s="98">
        <v>2.5000000000000001E-2</v>
      </c>
      <c r="N226" s="98">
        <v>5.0499999999957919E-2</v>
      </c>
      <c r="O226" s="94">
        <v>396309.072675</v>
      </c>
      <c r="P226" s="96">
        <v>86.93</v>
      </c>
      <c r="Q226" s="84"/>
      <c r="R226" s="94">
        <v>344.51146808899995</v>
      </c>
      <c r="S226" s="95">
        <v>6.4552074997108828E-4</v>
      </c>
      <c r="T226" s="95">
        <f t="shared" si="3"/>
        <v>3.1983600726327071E-3</v>
      </c>
      <c r="U226" s="95">
        <f>R226/'סכום נכסי הקרן'!$C$42</f>
        <v>3.6136712365496531E-4</v>
      </c>
    </row>
    <row r="227" spans="2:21" s="132" customFormat="1">
      <c r="B227" s="87" t="s">
        <v>829</v>
      </c>
      <c r="C227" s="84" t="s">
        <v>830</v>
      </c>
      <c r="D227" s="97" t="s">
        <v>124</v>
      </c>
      <c r="E227" s="97" t="s">
        <v>318</v>
      </c>
      <c r="F227" s="84" t="s">
        <v>614</v>
      </c>
      <c r="G227" s="97" t="s">
        <v>411</v>
      </c>
      <c r="H227" s="84" t="s">
        <v>582</v>
      </c>
      <c r="I227" s="84" t="s">
        <v>322</v>
      </c>
      <c r="J227" s="84"/>
      <c r="K227" s="94">
        <v>4.4800000000062754</v>
      </c>
      <c r="L227" s="97" t="s">
        <v>168</v>
      </c>
      <c r="M227" s="98">
        <v>3.5499999999999997E-2</v>
      </c>
      <c r="N227" s="98">
        <v>4.4900000000071952E-2</v>
      </c>
      <c r="O227" s="94">
        <v>190629.35887699999</v>
      </c>
      <c r="P227" s="96">
        <v>96.96</v>
      </c>
      <c r="Q227" s="84"/>
      <c r="R227" s="94">
        <v>184.83421788300001</v>
      </c>
      <c r="S227" s="95">
        <v>2.6825251659363329E-4</v>
      </c>
      <c r="T227" s="95">
        <f t="shared" ref="T227:T246" si="4">R227/$R$11</f>
        <v>1.7159555988439884E-3</v>
      </c>
      <c r="U227" s="95">
        <f>R227/'סכום נכסי הקרן'!$C$42</f>
        <v>1.9387746376018977E-4</v>
      </c>
    </row>
    <row r="228" spans="2:21" s="132" customFormat="1">
      <c r="B228" s="87" t="s">
        <v>831</v>
      </c>
      <c r="C228" s="84" t="s">
        <v>832</v>
      </c>
      <c r="D228" s="97" t="s">
        <v>124</v>
      </c>
      <c r="E228" s="97" t="s">
        <v>318</v>
      </c>
      <c r="F228" s="84" t="s">
        <v>833</v>
      </c>
      <c r="G228" s="97" t="s">
        <v>376</v>
      </c>
      <c r="H228" s="84" t="s">
        <v>582</v>
      </c>
      <c r="I228" s="84" t="s">
        <v>322</v>
      </c>
      <c r="J228" s="84"/>
      <c r="K228" s="94">
        <v>4.9300000000008319</v>
      </c>
      <c r="L228" s="97" t="s">
        <v>168</v>
      </c>
      <c r="M228" s="98">
        <v>3.9E-2</v>
      </c>
      <c r="N228" s="98">
        <v>4.780000000000139E-2</v>
      </c>
      <c r="O228" s="94">
        <v>296157.89088600001</v>
      </c>
      <c r="P228" s="96">
        <v>97.3</v>
      </c>
      <c r="Q228" s="84"/>
      <c r="R228" s="94">
        <v>288.16162783200002</v>
      </c>
      <c r="S228" s="95">
        <v>7.0364677442087003E-4</v>
      </c>
      <c r="T228" s="95">
        <f t="shared" si="4"/>
        <v>2.675221960055681E-3</v>
      </c>
      <c r="U228" s="95">
        <f>R228/'סכום נכסי הקרן'!$C$42</f>
        <v>3.0226029680521777E-4</v>
      </c>
    </row>
    <row r="229" spans="2:21" s="132" customFormat="1">
      <c r="B229" s="87" t="s">
        <v>834</v>
      </c>
      <c r="C229" s="84" t="s">
        <v>835</v>
      </c>
      <c r="D229" s="97" t="s">
        <v>124</v>
      </c>
      <c r="E229" s="97" t="s">
        <v>318</v>
      </c>
      <c r="F229" s="84" t="s">
        <v>836</v>
      </c>
      <c r="G229" s="97" t="s">
        <v>411</v>
      </c>
      <c r="H229" s="84" t="s">
        <v>582</v>
      </c>
      <c r="I229" s="84" t="s">
        <v>322</v>
      </c>
      <c r="J229" s="84"/>
      <c r="K229" s="94">
        <v>1.7299999999990161</v>
      </c>
      <c r="L229" s="97" t="s">
        <v>168</v>
      </c>
      <c r="M229" s="98">
        <v>1.47E-2</v>
      </c>
      <c r="N229" s="98">
        <v>1.3799999999992752E-2</v>
      </c>
      <c r="O229" s="94">
        <v>192782.17137600001</v>
      </c>
      <c r="P229" s="96">
        <v>100.2</v>
      </c>
      <c r="Q229" s="84"/>
      <c r="R229" s="94">
        <v>193.16773570300001</v>
      </c>
      <c r="S229" s="95">
        <v>5.8831516155139147E-4</v>
      </c>
      <c r="T229" s="95">
        <f t="shared" si="4"/>
        <v>1.7933219367714547E-3</v>
      </c>
      <c r="U229" s="95">
        <f>R229/'סכום נכסי הקרן'!$C$42</f>
        <v>2.0261870938909529E-4</v>
      </c>
    </row>
    <row r="230" spans="2:21" s="132" customFormat="1">
      <c r="B230" s="87" t="s">
        <v>837</v>
      </c>
      <c r="C230" s="84" t="s">
        <v>838</v>
      </c>
      <c r="D230" s="97" t="s">
        <v>124</v>
      </c>
      <c r="E230" s="97" t="s">
        <v>318</v>
      </c>
      <c r="F230" s="84" t="s">
        <v>836</v>
      </c>
      <c r="G230" s="97" t="s">
        <v>411</v>
      </c>
      <c r="H230" s="84" t="s">
        <v>582</v>
      </c>
      <c r="I230" s="84" t="s">
        <v>322</v>
      </c>
      <c r="J230" s="84"/>
      <c r="K230" s="94">
        <v>3.099999999997038</v>
      </c>
      <c r="L230" s="97" t="s">
        <v>168</v>
      </c>
      <c r="M230" s="98">
        <v>2.1600000000000001E-2</v>
      </c>
      <c r="N230" s="98">
        <v>2.439999999998815E-2</v>
      </c>
      <c r="O230" s="94">
        <v>169239.07233600001</v>
      </c>
      <c r="P230" s="96">
        <v>99.75</v>
      </c>
      <c r="Q230" s="84"/>
      <c r="R230" s="94">
        <v>168.81597460500001</v>
      </c>
      <c r="S230" s="95">
        <v>2.1313858786221732E-4</v>
      </c>
      <c r="T230" s="95">
        <f t="shared" si="4"/>
        <v>1.5672461523391849E-3</v>
      </c>
      <c r="U230" s="95">
        <f>R230/'סכום נכסי הקרן'!$C$42</f>
        <v>1.7707550784422306E-4</v>
      </c>
    </row>
    <row r="231" spans="2:21" s="132" customFormat="1">
      <c r="B231" s="87" t="s">
        <v>839</v>
      </c>
      <c r="C231" s="84" t="s">
        <v>840</v>
      </c>
      <c r="D231" s="97" t="s">
        <v>124</v>
      </c>
      <c r="E231" s="97" t="s">
        <v>318</v>
      </c>
      <c r="F231" s="84" t="s">
        <v>788</v>
      </c>
      <c r="G231" s="97" t="s">
        <v>155</v>
      </c>
      <c r="H231" s="84" t="s">
        <v>582</v>
      </c>
      <c r="I231" s="84" t="s">
        <v>164</v>
      </c>
      <c r="J231" s="84"/>
      <c r="K231" s="94">
        <v>2.5799999999989325</v>
      </c>
      <c r="L231" s="97" t="s">
        <v>168</v>
      </c>
      <c r="M231" s="98">
        <v>2.4E-2</v>
      </c>
      <c r="N231" s="98">
        <v>1.7899999999994663E-2</v>
      </c>
      <c r="O231" s="94">
        <v>128790.509018</v>
      </c>
      <c r="P231" s="96">
        <v>101.81</v>
      </c>
      <c r="Q231" s="84"/>
      <c r="R231" s="94">
        <v>131.12161723299999</v>
      </c>
      <c r="S231" s="95">
        <v>3.4870494036134806E-4</v>
      </c>
      <c r="T231" s="95">
        <f t="shared" si="4"/>
        <v>1.2173009727174484E-3</v>
      </c>
      <c r="U231" s="95">
        <f>R231/'סכום נכסי הקרן'!$C$42</f>
        <v>1.3753690677210129E-4</v>
      </c>
    </row>
    <row r="232" spans="2:21" s="132" customFormat="1">
      <c r="B232" s="87" t="s">
        <v>841</v>
      </c>
      <c r="C232" s="84" t="s">
        <v>842</v>
      </c>
      <c r="D232" s="97" t="s">
        <v>124</v>
      </c>
      <c r="E232" s="97" t="s">
        <v>318</v>
      </c>
      <c r="F232" s="84" t="s">
        <v>843</v>
      </c>
      <c r="G232" s="97" t="s">
        <v>376</v>
      </c>
      <c r="H232" s="84" t="s">
        <v>582</v>
      </c>
      <c r="I232" s="84" t="s">
        <v>322</v>
      </c>
      <c r="J232" s="84"/>
      <c r="K232" s="94">
        <v>1.3900000000002555</v>
      </c>
      <c r="L232" s="97" t="s">
        <v>168</v>
      </c>
      <c r="M232" s="98">
        <v>5.0999999999999997E-2</v>
      </c>
      <c r="N232" s="98">
        <v>2.5100000000005958E-2</v>
      </c>
      <c r="O232" s="94">
        <v>567024.011039</v>
      </c>
      <c r="P232" s="96">
        <v>103.6</v>
      </c>
      <c r="Q232" s="84"/>
      <c r="R232" s="94">
        <v>587.43685651500004</v>
      </c>
      <c r="S232" s="95">
        <v>7.4383315104158468E-4</v>
      </c>
      <c r="T232" s="95">
        <f t="shared" si="4"/>
        <v>5.453619867844494E-3</v>
      </c>
      <c r="U232" s="95">
        <f>R232/'סכום נכסי הקרן'!$C$42</f>
        <v>6.1617794131863359E-4</v>
      </c>
    </row>
    <row r="233" spans="2:21" s="132" customFormat="1">
      <c r="B233" s="87" t="s">
        <v>844</v>
      </c>
      <c r="C233" s="84" t="s">
        <v>845</v>
      </c>
      <c r="D233" s="97" t="s">
        <v>124</v>
      </c>
      <c r="E233" s="97" t="s">
        <v>318</v>
      </c>
      <c r="F233" s="84" t="s">
        <v>846</v>
      </c>
      <c r="G233" s="97" t="s">
        <v>376</v>
      </c>
      <c r="H233" s="84" t="s">
        <v>582</v>
      </c>
      <c r="I233" s="84" t="s">
        <v>322</v>
      </c>
      <c r="J233" s="84"/>
      <c r="K233" s="94">
        <v>5.2100000002447251</v>
      </c>
      <c r="L233" s="97" t="s">
        <v>168</v>
      </c>
      <c r="M233" s="98">
        <v>2.6200000000000001E-2</v>
      </c>
      <c r="N233" s="98">
        <v>2.8700000003782113E-2</v>
      </c>
      <c r="O233" s="94">
        <v>904.12133300000005</v>
      </c>
      <c r="P233" s="96">
        <v>99.43</v>
      </c>
      <c r="Q233" s="84"/>
      <c r="R233" s="94">
        <v>0.89896781799999992</v>
      </c>
      <c r="S233" s="95">
        <v>3.5722184015677726E-6</v>
      </c>
      <c r="T233" s="95">
        <f t="shared" si="4"/>
        <v>8.3457969966043931E-6</v>
      </c>
      <c r="U233" s="95">
        <f>R233/'סכום נכסי הקרן'!$C$42</f>
        <v>9.4295094572909171E-7</v>
      </c>
    </row>
    <row r="234" spans="2:21" s="132" customFormat="1">
      <c r="B234" s="87" t="s">
        <v>847</v>
      </c>
      <c r="C234" s="84" t="s">
        <v>848</v>
      </c>
      <c r="D234" s="97" t="s">
        <v>124</v>
      </c>
      <c r="E234" s="97" t="s">
        <v>318</v>
      </c>
      <c r="F234" s="84" t="s">
        <v>846</v>
      </c>
      <c r="G234" s="97" t="s">
        <v>376</v>
      </c>
      <c r="H234" s="84" t="s">
        <v>582</v>
      </c>
      <c r="I234" s="84" t="s">
        <v>322</v>
      </c>
      <c r="J234" s="84"/>
      <c r="K234" s="94">
        <v>3.3299999999917649</v>
      </c>
      <c r="L234" s="97" t="s">
        <v>168</v>
      </c>
      <c r="M234" s="98">
        <v>3.3500000000000002E-2</v>
      </c>
      <c r="N234" s="98">
        <v>1.8799999999980766E-2</v>
      </c>
      <c r="O234" s="94">
        <v>156070.63614399999</v>
      </c>
      <c r="P234" s="96">
        <v>104.92</v>
      </c>
      <c r="Q234" s="94">
        <v>2.6141831450000002</v>
      </c>
      <c r="R234" s="94">
        <v>166.363494589</v>
      </c>
      <c r="S234" s="95">
        <v>3.2445741624263753E-4</v>
      </c>
      <c r="T234" s="95">
        <f t="shared" si="4"/>
        <v>1.5444779286698418E-3</v>
      </c>
      <c r="U234" s="95">
        <f>R234/'סכום נכסי הקרן'!$C$42</f>
        <v>1.745030371682273E-4</v>
      </c>
    </row>
    <row r="235" spans="2:21" s="132" customFormat="1">
      <c r="B235" s="87" t="s">
        <v>849</v>
      </c>
      <c r="C235" s="84" t="s">
        <v>850</v>
      </c>
      <c r="D235" s="97" t="s">
        <v>124</v>
      </c>
      <c r="E235" s="97" t="s">
        <v>318</v>
      </c>
      <c r="F235" s="84" t="s">
        <v>581</v>
      </c>
      <c r="G235" s="97" t="s">
        <v>326</v>
      </c>
      <c r="H235" s="84" t="s">
        <v>626</v>
      </c>
      <c r="I235" s="84" t="s">
        <v>164</v>
      </c>
      <c r="J235" s="84"/>
      <c r="K235" s="94">
        <v>1.420000000015408</v>
      </c>
      <c r="L235" s="97" t="s">
        <v>168</v>
      </c>
      <c r="M235" s="98">
        <v>2.81E-2</v>
      </c>
      <c r="N235" s="98">
        <v>1.2100000000333844E-2</v>
      </c>
      <c r="O235" s="94">
        <v>19010.162426999999</v>
      </c>
      <c r="P235" s="96">
        <v>102.42</v>
      </c>
      <c r="Q235" s="84"/>
      <c r="R235" s="94">
        <v>19.470207734999999</v>
      </c>
      <c r="S235" s="95">
        <v>1.9693935880780707E-4</v>
      </c>
      <c r="T235" s="95">
        <f t="shared" si="4"/>
        <v>1.8075663887450374E-4</v>
      </c>
      <c r="U235" s="95">
        <f>R235/'סכום נכסי הקרן'!$C$42</f>
        <v>2.0422812062511594E-5</v>
      </c>
    </row>
    <row r="236" spans="2:21" s="132" customFormat="1">
      <c r="B236" s="87" t="s">
        <v>851</v>
      </c>
      <c r="C236" s="84" t="s">
        <v>852</v>
      </c>
      <c r="D236" s="97" t="s">
        <v>124</v>
      </c>
      <c r="E236" s="97" t="s">
        <v>318</v>
      </c>
      <c r="F236" s="84" t="s">
        <v>629</v>
      </c>
      <c r="G236" s="97" t="s">
        <v>376</v>
      </c>
      <c r="H236" s="84" t="s">
        <v>626</v>
      </c>
      <c r="I236" s="84" t="s">
        <v>164</v>
      </c>
      <c r="J236" s="84"/>
      <c r="K236" s="94">
        <v>2.100000016450227</v>
      </c>
      <c r="L236" s="97" t="s">
        <v>168</v>
      </c>
      <c r="M236" s="98">
        <v>4.6500000000000007E-2</v>
      </c>
      <c r="N236" s="98">
        <v>2.3500000027417048E-2</v>
      </c>
      <c r="O236" s="94">
        <v>51.589351999999998</v>
      </c>
      <c r="P236" s="96">
        <v>106.05</v>
      </c>
      <c r="Q236" s="84"/>
      <c r="R236" s="94">
        <v>5.4710491000000007E-2</v>
      </c>
      <c r="S236" s="95">
        <v>3.2044893577720778E-7</v>
      </c>
      <c r="T236" s="95">
        <f t="shared" si="4"/>
        <v>5.0791879567656749E-7</v>
      </c>
      <c r="U236" s="95">
        <f>R236/'סכום נכסי הקרן'!$C$42</f>
        <v>5.7387270374736564E-8</v>
      </c>
    </row>
    <row r="237" spans="2:21" s="132" customFormat="1">
      <c r="B237" s="87" t="s">
        <v>853</v>
      </c>
      <c r="C237" s="84" t="s">
        <v>854</v>
      </c>
      <c r="D237" s="97" t="s">
        <v>124</v>
      </c>
      <c r="E237" s="97" t="s">
        <v>318</v>
      </c>
      <c r="F237" s="84" t="s">
        <v>855</v>
      </c>
      <c r="G237" s="97" t="s">
        <v>443</v>
      </c>
      <c r="H237" s="84" t="s">
        <v>626</v>
      </c>
      <c r="I237" s="84" t="s">
        <v>164</v>
      </c>
      <c r="J237" s="84"/>
      <c r="K237" s="94">
        <v>5.9699999999843856</v>
      </c>
      <c r="L237" s="97" t="s">
        <v>168</v>
      </c>
      <c r="M237" s="98">
        <v>3.27E-2</v>
      </c>
      <c r="N237" s="98">
        <v>2.6999999999978007E-2</v>
      </c>
      <c r="O237" s="94">
        <v>130383.008412</v>
      </c>
      <c r="P237" s="96">
        <v>104.62</v>
      </c>
      <c r="Q237" s="84"/>
      <c r="R237" s="94">
        <v>136.406707329</v>
      </c>
      <c r="S237" s="95">
        <v>5.8467716776681609E-4</v>
      </c>
      <c r="T237" s="95">
        <f t="shared" si="4"/>
        <v>1.2663664544474969E-3</v>
      </c>
      <c r="U237" s="95">
        <f>R237/'סכום נכסי הקרן'!$C$42</f>
        <v>1.4308057652812661E-4</v>
      </c>
    </row>
    <row r="238" spans="2:21" s="132" customFormat="1">
      <c r="B238" s="87" t="s">
        <v>856</v>
      </c>
      <c r="C238" s="84" t="s">
        <v>857</v>
      </c>
      <c r="D238" s="97" t="s">
        <v>124</v>
      </c>
      <c r="E238" s="97" t="s">
        <v>318</v>
      </c>
      <c r="F238" s="84" t="s">
        <v>858</v>
      </c>
      <c r="G238" s="97" t="s">
        <v>859</v>
      </c>
      <c r="H238" s="84" t="s">
        <v>656</v>
      </c>
      <c r="I238" s="84" t="s">
        <v>164</v>
      </c>
      <c r="J238" s="84"/>
      <c r="K238" s="94">
        <v>5.6499999999941251</v>
      </c>
      <c r="L238" s="97" t="s">
        <v>168</v>
      </c>
      <c r="M238" s="98">
        <v>4.4500000000000005E-2</v>
      </c>
      <c r="N238" s="98">
        <v>3.2599999999963804E-2</v>
      </c>
      <c r="O238" s="94">
        <v>291477.14792900003</v>
      </c>
      <c r="P238" s="96">
        <v>108.06</v>
      </c>
      <c r="Q238" s="84"/>
      <c r="R238" s="94">
        <v>314.97020928900002</v>
      </c>
      <c r="S238" s="95">
        <v>9.7942590029905918E-4</v>
      </c>
      <c r="T238" s="95">
        <f t="shared" si="4"/>
        <v>2.9241062628384252E-3</v>
      </c>
      <c r="U238" s="95">
        <f>R238/'סכום נכסי הקרן'!$C$42</f>
        <v>3.3038052172580949E-4</v>
      </c>
    </row>
    <row r="239" spans="2:21" s="132" customFormat="1">
      <c r="B239" s="87" t="s">
        <v>860</v>
      </c>
      <c r="C239" s="84" t="s">
        <v>861</v>
      </c>
      <c r="D239" s="97" t="s">
        <v>124</v>
      </c>
      <c r="E239" s="97" t="s">
        <v>318</v>
      </c>
      <c r="F239" s="84" t="s">
        <v>862</v>
      </c>
      <c r="G239" s="97" t="s">
        <v>376</v>
      </c>
      <c r="H239" s="84" t="s">
        <v>656</v>
      </c>
      <c r="I239" s="84" t="s">
        <v>164</v>
      </c>
      <c r="J239" s="84"/>
      <c r="K239" s="94">
        <v>4.1500000000101274</v>
      </c>
      <c r="L239" s="97" t="s">
        <v>168</v>
      </c>
      <c r="M239" s="98">
        <v>4.2000000000000003E-2</v>
      </c>
      <c r="N239" s="98">
        <v>8.5300000000166284E-2</v>
      </c>
      <c r="O239" s="94">
        <v>250469.452942</v>
      </c>
      <c r="P239" s="96">
        <v>84.76</v>
      </c>
      <c r="Q239" s="84"/>
      <c r="R239" s="94">
        <v>212.297908299</v>
      </c>
      <c r="S239" s="95">
        <v>4.1570261761441409E-4</v>
      </c>
      <c r="T239" s="95">
        <f t="shared" si="4"/>
        <v>1.9709217727159941E-3</v>
      </c>
      <c r="U239" s="95">
        <f>R239/'סכום נכסי הקרן'!$C$42</f>
        <v>2.2268484966705455E-4</v>
      </c>
    </row>
    <row r="240" spans="2:21" s="132" customFormat="1">
      <c r="B240" s="87" t="s">
        <v>863</v>
      </c>
      <c r="C240" s="84" t="s">
        <v>864</v>
      </c>
      <c r="D240" s="97" t="s">
        <v>124</v>
      </c>
      <c r="E240" s="97" t="s">
        <v>318</v>
      </c>
      <c r="F240" s="84" t="s">
        <v>862</v>
      </c>
      <c r="G240" s="97" t="s">
        <v>376</v>
      </c>
      <c r="H240" s="84" t="s">
        <v>656</v>
      </c>
      <c r="I240" s="84" t="s">
        <v>164</v>
      </c>
      <c r="J240" s="84"/>
      <c r="K240" s="94">
        <v>4.749999999998689</v>
      </c>
      <c r="L240" s="97" t="s">
        <v>168</v>
      </c>
      <c r="M240" s="98">
        <v>3.2500000000000001E-2</v>
      </c>
      <c r="N240" s="98">
        <v>5.1399999999998947E-2</v>
      </c>
      <c r="O240" s="94">
        <v>412996.65321199998</v>
      </c>
      <c r="P240" s="96">
        <v>92.31</v>
      </c>
      <c r="Q240" s="84"/>
      <c r="R240" s="94">
        <v>381.23719688599999</v>
      </c>
      <c r="S240" s="95">
        <v>5.5048678249464502E-4</v>
      </c>
      <c r="T240" s="95">
        <f t="shared" si="4"/>
        <v>3.5393127418550776E-3</v>
      </c>
      <c r="U240" s="95">
        <f>R240/'סכום נכסי הקרן'!$C$42</f>
        <v>3.9988970478447281E-4</v>
      </c>
    </row>
    <row r="241" spans="2:21" s="132" customFormat="1">
      <c r="B241" s="87" t="s">
        <v>865</v>
      </c>
      <c r="C241" s="84" t="s">
        <v>866</v>
      </c>
      <c r="D241" s="97" t="s">
        <v>124</v>
      </c>
      <c r="E241" s="97" t="s">
        <v>318</v>
      </c>
      <c r="F241" s="84" t="s">
        <v>661</v>
      </c>
      <c r="G241" s="97" t="s">
        <v>372</v>
      </c>
      <c r="H241" s="84" t="s">
        <v>656</v>
      </c>
      <c r="I241" s="84" t="s">
        <v>164</v>
      </c>
      <c r="J241" s="84"/>
      <c r="K241" s="94">
        <v>1.3400000000035823</v>
      </c>
      <c r="L241" s="97" t="s">
        <v>168</v>
      </c>
      <c r="M241" s="98">
        <v>3.3000000000000002E-2</v>
      </c>
      <c r="N241" s="98">
        <v>2.6299999999914916E-2</v>
      </c>
      <c r="O241" s="94">
        <v>88145.368459999983</v>
      </c>
      <c r="P241" s="96">
        <v>101.34</v>
      </c>
      <c r="Q241" s="84"/>
      <c r="R241" s="94">
        <v>89.326513452</v>
      </c>
      <c r="S241" s="95">
        <v>2.1099360601683982E-4</v>
      </c>
      <c r="T241" s="95">
        <f t="shared" si="4"/>
        <v>8.2928546801977238E-4</v>
      </c>
      <c r="U241" s="95">
        <f>R241/'סכום נכסי הקרן'!$C$42</f>
        <v>9.369692513091257E-5</v>
      </c>
    </row>
    <row r="242" spans="2:21" s="132" customFormat="1">
      <c r="B242" s="87" t="s">
        <v>867</v>
      </c>
      <c r="C242" s="84" t="s">
        <v>868</v>
      </c>
      <c r="D242" s="97" t="s">
        <v>124</v>
      </c>
      <c r="E242" s="97" t="s">
        <v>318</v>
      </c>
      <c r="F242" s="84" t="s">
        <v>667</v>
      </c>
      <c r="G242" s="97" t="s">
        <v>494</v>
      </c>
      <c r="H242" s="84" t="s">
        <v>656</v>
      </c>
      <c r="I242" s="84" t="s">
        <v>322</v>
      </c>
      <c r="J242" s="84"/>
      <c r="K242" s="94">
        <v>1.6800000000029931</v>
      </c>
      <c r="L242" s="97" t="s">
        <v>168</v>
      </c>
      <c r="M242" s="98">
        <v>0.06</v>
      </c>
      <c r="N242" s="98">
        <v>1.6300000000035838E-2</v>
      </c>
      <c r="O242" s="94">
        <v>232940.95123999997</v>
      </c>
      <c r="P242" s="96">
        <v>109</v>
      </c>
      <c r="Q242" s="84"/>
      <c r="R242" s="94">
        <v>253.905629143</v>
      </c>
      <c r="S242" s="95">
        <v>5.677006488245519E-4</v>
      </c>
      <c r="T242" s="95">
        <f t="shared" si="4"/>
        <v>2.3571976601309197E-3</v>
      </c>
      <c r="U242" s="95">
        <f>R242/'סכום נכסי הקרן'!$C$42</f>
        <v>2.6632828042608738E-4</v>
      </c>
    </row>
    <row r="243" spans="2:21" s="132" customFormat="1">
      <c r="B243" s="87" t="s">
        <v>869</v>
      </c>
      <c r="C243" s="84" t="s">
        <v>870</v>
      </c>
      <c r="D243" s="97" t="s">
        <v>124</v>
      </c>
      <c r="E243" s="97" t="s">
        <v>318</v>
      </c>
      <c r="F243" s="84" t="s">
        <v>667</v>
      </c>
      <c r="G243" s="97" t="s">
        <v>494</v>
      </c>
      <c r="H243" s="84" t="s">
        <v>656</v>
      </c>
      <c r="I243" s="84" t="s">
        <v>322</v>
      </c>
      <c r="J243" s="84"/>
      <c r="K243" s="94">
        <v>3.24000000003781</v>
      </c>
      <c r="L243" s="97" t="s">
        <v>168</v>
      </c>
      <c r="M243" s="98">
        <v>5.9000000000000004E-2</v>
      </c>
      <c r="N243" s="98">
        <v>2.4399999999905476E-2</v>
      </c>
      <c r="O243" s="94">
        <v>3740.5341239999998</v>
      </c>
      <c r="P243" s="96">
        <v>113.13</v>
      </c>
      <c r="Q243" s="84"/>
      <c r="R243" s="94">
        <v>4.2316662660000004</v>
      </c>
      <c r="S243" s="95">
        <v>4.2059237981939595E-6</v>
      </c>
      <c r="T243" s="95">
        <f t="shared" si="4"/>
        <v>3.9285752956080719E-5</v>
      </c>
      <c r="U243" s="95">
        <f>R243/'סכום נכסי הקרן'!$C$42</f>
        <v>4.4387058442336752E-6</v>
      </c>
    </row>
    <row r="244" spans="2:21" s="132" customFormat="1">
      <c r="B244" s="87" t="s">
        <v>871</v>
      </c>
      <c r="C244" s="84" t="s">
        <v>872</v>
      </c>
      <c r="D244" s="97" t="s">
        <v>124</v>
      </c>
      <c r="E244" s="97" t="s">
        <v>318</v>
      </c>
      <c r="F244" s="84" t="s">
        <v>670</v>
      </c>
      <c r="G244" s="97" t="s">
        <v>376</v>
      </c>
      <c r="H244" s="84" t="s">
        <v>656</v>
      </c>
      <c r="I244" s="84" t="s">
        <v>322</v>
      </c>
      <c r="J244" s="84"/>
      <c r="K244" s="94">
        <v>3.6699991227265056</v>
      </c>
      <c r="L244" s="97" t="s">
        <v>168</v>
      </c>
      <c r="M244" s="98">
        <v>6.9000000000000006E-2</v>
      </c>
      <c r="N244" s="98">
        <v>0.10419997981763868</v>
      </c>
      <c r="O244" s="94">
        <v>2.1633870000000002</v>
      </c>
      <c r="P244" s="96">
        <v>91.29</v>
      </c>
      <c r="Q244" s="84"/>
      <c r="R244" s="94">
        <v>1.9720189999999998E-3</v>
      </c>
      <c r="S244" s="95">
        <v>3.2701247504009458E-9</v>
      </c>
      <c r="T244" s="95">
        <f t="shared" si="4"/>
        <v>1.8307741298306185E-8</v>
      </c>
      <c r="U244" s="95">
        <f>R244/'סכום נכסי הקרן'!$C$42</f>
        <v>2.0685025023284398E-9</v>
      </c>
    </row>
    <row r="245" spans="2:21" s="132" customFormat="1">
      <c r="B245" s="87" t="s">
        <v>873</v>
      </c>
      <c r="C245" s="84" t="s">
        <v>874</v>
      </c>
      <c r="D245" s="97" t="s">
        <v>124</v>
      </c>
      <c r="E245" s="97" t="s">
        <v>318</v>
      </c>
      <c r="F245" s="84" t="s">
        <v>875</v>
      </c>
      <c r="G245" s="97" t="s">
        <v>376</v>
      </c>
      <c r="H245" s="84" t="s">
        <v>656</v>
      </c>
      <c r="I245" s="84" t="s">
        <v>164</v>
      </c>
      <c r="J245" s="84"/>
      <c r="K245" s="94">
        <v>3.5700000000018028</v>
      </c>
      <c r="L245" s="97" t="s">
        <v>168</v>
      </c>
      <c r="M245" s="98">
        <v>4.5999999999999999E-2</v>
      </c>
      <c r="N245" s="98">
        <v>8.0799999999966954E-2</v>
      </c>
      <c r="O245" s="94">
        <v>149502.84692899999</v>
      </c>
      <c r="P245" s="96">
        <v>89.05</v>
      </c>
      <c r="Q245" s="84"/>
      <c r="R245" s="94">
        <v>133.13228516800001</v>
      </c>
      <c r="S245" s="95">
        <v>5.9092034359288536E-4</v>
      </c>
      <c r="T245" s="95">
        <f t="shared" si="4"/>
        <v>1.2359675212602261E-3</v>
      </c>
      <c r="U245" s="95">
        <f>R245/'סכום נכסי הקרן'!$C$42</f>
        <v>1.3964594915703729E-4</v>
      </c>
    </row>
    <row r="246" spans="2:21" s="132" customFormat="1">
      <c r="B246" s="87" t="s">
        <v>876</v>
      </c>
      <c r="C246" s="84" t="s">
        <v>877</v>
      </c>
      <c r="D246" s="97" t="s">
        <v>124</v>
      </c>
      <c r="E246" s="97" t="s">
        <v>318</v>
      </c>
      <c r="F246" s="84" t="s">
        <v>878</v>
      </c>
      <c r="G246" s="97" t="s">
        <v>372</v>
      </c>
      <c r="H246" s="84" t="s">
        <v>680</v>
      </c>
      <c r="I246" s="84" t="s">
        <v>322</v>
      </c>
      <c r="J246" s="84"/>
      <c r="K246" s="94">
        <v>0.98000000000639398</v>
      </c>
      <c r="L246" s="97" t="s">
        <v>168</v>
      </c>
      <c r="M246" s="98">
        <v>4.7E-2</v>
      </c>
      <c r="N246" s="98">
        <v>1.5200000000059022E-2</v>
      </c>
      <c r="O246" s="94">
        <v>38834.511103999997</v>
      </c>
      <c r="P246" s="96">
        <v>104.71</v>
      </c>
      <c r="Q246" s="84"/>
      <c r="R246" s="94">
        <v>40.663615262999997</v>
      </c>
      <c r="S246" s="95">
        <v>5.8763241913616115E-4</v>
      </c>
      <c r="T246" s="95">
        <f t="shared" si="4"/>
        <v>3.7751104248430608E-4</v>
      </c>
      <c r="U246" s="95">
        <f>R246/'סכום נכסי הקרן'!$C$42</f>
        <v>4.2653133628649853E-5</v>
      </c>
    </row>
    <row r="247" spans="2:21" s="132" customFormat="1">
      <c r="B247" s="83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94"/>
      <c r="P247" s="96"/>
      <c r="Q247" s="84"/>
      <c r="R247" s="84"/>
      <c r="S247" s="84"/>
      <c r="T247" s="95"/>
      <c r="U247" s="84"/>
    </row>
    <row r="248" spans="2:21" s="132" customFormat="1">
      <c r="B248" s="102" t="s">
        <v>47</v>
      </c>
      <c r="C248" s="82"/>
      <c r="D248" s="82"/>
      <c r="E248" s="82"/>
      <c r="F248" s="82"/>
      <c r="G248" s="82"/>
      <c r="H248" s="82"/>
      <c r="I248" s="82"/>
      <c r="J248" s="82"/>
      <c r="K248" s="91">
        <v>4.515107332544841</v>
      </c>
      <c r="L248" s="82"/>
      <c r="M248" s="82"/>
      <c r="N248" s="104">
        <v>5.0214697996109045E-2</v>
      </c>
      <c r="O248" s="91"/>
      <c r="P248" s="93"/>
      <c r="Q248" s="82"/>
      <c r="R248" s="91">
        <v>3456.8520177200003</v>
      </c>
      <c r="S248" s="82"/>
      <c r="T248" s="92">
        <f t="shared" ref="T248:T252" si="5">R248/$R$11</f>
        <v>3.209256728608878E-2</v>
      </c>
      <c r="U248" s="92">
        <f>R248/'סכום נכסי הקרן'!$C$42</f>
        <v>3.625982837301739E-3</v>
      </c>
    </row>
    <row r="249" spans="2:21" s="132" customFormat="1">
      <c r="B249" s="87" t="s">
        <v>879</v>
      </c>
      <c r="C249" s="84" t="s">
        <v>880</v>
      </c>
      <c r="D249" s="97" t="s">
        <v>124</v>
      </c>
      <c r="E249" s="97" t="s">
        <v>318</v>
      </c>
      <c r="F249" s="84" t="s">
        <v>881</v>
      </c>
      <c r="G249" s="97" t="s">
        <v>859</v>
      </c>
      <c r="H249" s="84" t="s">
        <v>394</v>
      </c>
      <c r="I249" s="84" t="s">
        <v>322</v>
      </c>
      <c r="J249" s="84"/>
      <c r="K249" s="94">
        <v>3.2899999999988272</v>
      </c>
      <c r="L249" s="97" t="s">
        <v>168</v>
      </c>
      <c r="M249" s="98">
        <v>3.49E-2</v>
      </c>
      <c r="N249" s="98">
        <v>3.8899999999986792E-2</v>
      </c>
      <c r="O249" s="94">
        <v>1332528.1025119999</v>
      </c>
      <c r="P249" s="96">
        <v>101.13</v>
      </c>
      <c r="Q249" s="84"/>
      <c r="R249" s="94">
        <v>1347.5857047020002</v>
      </c>
      <c r="S249" s="95">
        <v>6.2650605441624287E-4</v>
      </c>
      <c r="T249" s="95">
        <f t="shared" si="5"/>
        <v>1.25106555560468E-2</v>
      </c>
      <c r="U249" s="95">
        <f>R249/'סכום נכסי הקרן'!$C$42</f>
        <v>1.4135180250687857E-3</v>
      </c>
    </row>
    <row r="250" spans="2:21" s="132" customFormat="1">
      <c r="B250" s="87" t="s">
        <v>882</v>
      </c>
      <c r="C250" s="84" t="s">
        <v>883</v>
      </c>
      <c r="D250" s="97" t="s">
        <v>124</v>
      </c>
      <c r="E250" s="97" t="s">
        <v>318</v>
      </c>
      <c r="F250" s="84" t="s">
        <v>884</v>
      </c>
      <c r="G250" s="97" t="s">
        <v>859</v>
      </c>
      <c r="H250" s="84" t="s">
        <v>582</v>
      </c>
      <c r="I250" s="84" t="s">
        <v>164</v>
      </c>
      <c r="J250" s="84"/>
      <c r="K250" s="94">
        <v>5.3800000000023713</v>
      </c>
      <c r="L250" s="97" t="s">
        <v>168</v>
      </c>
      <c r="M250" s="98">
        <v>4.6900000000000004E-2</v>
      </c>
      <c r="N250" s="98">
        <v>5.7500000000030076E-2</v>
      </c>
      <c r="O250" s="94">
        <v>591596.93400000001</v>
      </c>
      <c r="P250" s="96">
        <v>98.34</v>
      </c>
      <c r="Q250" s="84"/>
      <c r="R250" s="94">
        <v>581.77642089900007</v>
      </c>
      <c r="S250" s="95">
        <v>2.745800465093668E-4</v>
      </c>
      <c r="T250" s="95">
        <f t="shared" si="5"/>
        <v>5.4010697702574799E-3</v>
      </c>
      <c r="U250" s="95">
        <f>R250/'סכום נכסי הקרן'!$C$42</f>
        <v>6.1024056179238915E-4</v>
      </c>
    </row>
    <row r="251" spans="2:21" s="132" customFormat="1">
      <c r="B251" s="87" t="s">
        <v>885</v>
      </c>
      <c r="C251" s="84" t="s">
        <v>886</v>
      </c>
      <c r="D251" s="97" t="s">
        <v>124</v>
      </c>
      <c r="E251" s="97" t="s">
        <v>318</v>
      </c>
      <c r="F251" s="84" t="s">
        <v>884</v>
      </c>
      <c r="G251" s="97" t="s">
        <v>859</v>
      </c>
      <c r="H251" s="84" t="s">
        <v>582</v>
      </c>
      <c r="I251" s="84" t="s">
        <v>164</v>
      </c>
      <c r="J251" s="84"/>
      <c r="K251" s="94">
        <v>5.5399999999997096</v>
      </c>
      <c r="L251" s="97" t="s">
        <v>168</v>
      </c>
      <c r="M251" s="98">
        <v>4.6900000000000004E-2</v>
      </c>
      <c r="N251" s="98">
        <v>5.8499999999992731E-2</v>
      </c>
      <c r="O251" s="94">
        <v>1382213.8122459999</v>
      </c>
      <c r="P251" s="96">
        <v>99.48</v>
      </c>
      <c r="Q251" s="84"/>
      <c r="R251" s="94">
        <v>1375.0263072599998</v>
      </c>
      <c r="S251" s="95">
        <v>7.7448319600508452E-4</v>
      </c>
      <c r="T251" s="95">
        <f t="shared" si="5"/>
        <v>1.2765407387901105E-2</v>
      </c>
      <c r="U251" s="95">
        <f>R251/'סכום נכסי הקרן'!$C$42</f>
        <v>1.4423011935152472E-3</v>
      </c>
    </row>
    <row r="252" spans="2:21" s="132" customFormat="1">
      <c r="B252" s="87" t="s">
        <v>887</v>
      </c>
      <c r="C252" s="84" t="s">
        <v>888</v>
      </c>
      <c r="D252" s="97" t="s">
        <v>124</v>
      </c>
      <c r="E252" s="97" t="s">
        <v>318</v>
      </c>
      <c r="F252" s="84" t="s">
        <v>667</v>
      </c>
      <c r="G252" s="97" t="s">
        <v>494</v>
      </c>
      <c r="H252" s="84" t="s">
        <v>656</v>
      </c>
      <c r="I252" s="84" t="s">
        <v>322</v>
      </c>
      <c r="J252" s="84"/>
      <c r="K252" s="94">
        <v>2.7999999999921297</v>
      </c>
      <c r="L252" s="97" t="s">
        <v>168</v>
      </c>
      <c r="M252" s="98">
        <v>6.7000000000000004E-2</v>
      </c>
      <c r="N252" s="98">
        <v>4.769999999984062E-2</v>
      </c>
      <c r="O252" s="94">
        <v>151539.19179099999</v>
      </c>
      <c r="P252" s="96">
        <v>100.61</v>
      </c>
      <c r="Q252" s="84"/>
      <c r="R252" s="94">
        <v>152.46358485900001</v>
      </c>
      <c r="S252" s="95">
        <v>1.2583207613321297E-4</v>
      </c>
      <c r="T252" s="95">
        <f t="shared" si="5"/>
        <v>1.4154345718833967E-3</v>
      </c>
      <c r="U252" s="95">
        <f>R252/'סכום נכסי הקרן'!$C$42</f>
        <v>1.5992305692531664E-4</v>
      </c>
    </row>
    <row r="253" spans="2:21" s="132" customFormat="1">
      <c r="B253" s="140"/>
    </row>
    <row r="254" spans="2:21" s="132" customFormat="1">
      <c r="B254" s="140"/>
    </row>
    <row r="255" spans="2:21" s="132" customFormat="1">
      <c r="B255" s="140"/>
    </row>
    <row r="256" spans="2:21" s="132" customFormat="1">
      <c r="B256" s="141" t="s">
        <v>253</v>
      </c>
      <c r="C256" s="142"/>
      <c r="D256" s="142"/>
      <c r="E256" s="142"/>
      <c r="F256" s="142"/>
      <c r="G256" s="142"/>
      <c r="H256" s="142"/>
      <c r="I256" s="142"/>
      <c r="J256" s="142"/>
      <c r="K256" s="142"/>
    </row>
    <row r="257" spans="2:11" s="132" customFormat="1">
      <c r="B257" s="141" t="s">
        <v>116</v>
      </c>
      <c r="C257" s="142"/>
      <c r="D257" s="142"/>
      <c r="E257" s="142"/>
      <c r="F257" s="142"/>
      <c r="G257" s="142"/>
      <c r="H257" s="142"/>
      <c r="I257" s="142"/>
      <c r="J257" s="142"/>
      <c r="K257" s="142"/>
    </row>
    <row r="258" spans="2:11" s="132" customFormat="1">
      <c r="B258" s="141" t="s">
        <v>236</v>
      </c>
      <c r="C258" s="142"/>
      <c r="D258" s="142"/>
      <c r="E258" s="142"/>
      <c r="F258" s="142"/>
      <c r="G258" s="142"/>
      <c r="H258" s="142"/>
      <c r="I258" s="142"/>
      <c r="J258" s="142"/>
      <c r="K258" s="142"/>
    </row>
    <row r="259" spans="2:11" s="132" customFormat="1">
      <c r="B259" s="141" t="s">
        <v>244</v>
      </c>
      <c r="C259" s="142"/>
      <c r="D259" s="142"/>
      <c r="E259" s="142"/>
      <c r="F259" s="142"/>
      <c r="G259" s="142"/>
      <c r="H259" s="142"/>
      <c r="I259" s="142"/>
      <c r="J259" s="142"/>
      <c r="K259" s="142"/>
    </row>
    <row r="260" spans="2:11" s="132" customFormat="1">
      <c r="B260" s="173" t="s">
        <v>249</v>
      </c>
      <c r="C260" s="173"/>
      <c r="D260" s="173"/>
      <c r="E260" s="173"/>
      <c r="F260" s="173"/>
      <c r="G260" s="173"/>
      <c r="H260" s="173"/>
      <c r="I260" s="173"/>
      <c r="J260" s="173"/>
      <c r="K260" s="173"/>
    </row>
    <row r="261" spans="2:11" s="132" customFormat="1">
      <c r="B261" s="140"/>
    </row>
    <row r="262" spans="2:11" s="132" customFormat="1">
      <c r="B262" s="140"/>
    </row>
    <row r="263" spans="2:11" s="132" customFormat="1">
      <c r="B263" s="140"/>
    </row>
    <row r="264" spans="2:11" s="132" customFormat="1">
      <c r="B264" s="140"/>
    </row>
    <row r="265" spans="2:11" s="132" customFormat="1">
      <c r="B265" s="140"/>
    </row>
    <row r="266" spans="2:11" s="132" customFormat="1">
      <c r="B266" s="140"/>
    </row>
    <row r="267" spans="2:11" s="132" customFormat="1">
      <c r="B267" s="140"/>
    </row>
    <row r="268" spans="2:11" s="132" customFormat="1">
      <c r="B268" s="140"/>
    </row>
    <row r="269" spans="2:11" s="132" customFormat="1">
      <c r="B269" s="140"/>
    </row>
    <row r="270" spans="2:11" s="132" customFormat="1">
      <c r="B270" s="140"/>
    </row>
    <row r="271" spans="2:11" s="132" customFormat="1">
      <c r="B271" s="140"/>
    </row>
    <row r="272" spans="2:11" s="132" customFormat="1">
      <c r="B272" s="140"/>
    </row>
    <row r="273" spans="2:2" s="132" customFormat="1">
      <c r="B273" s="140"/>
    </row>
    <row r="274" spans="2:2" s="132" customFormat="1">
      <c r="B274" s="140"/>
    </row>
    <row r="275" spans="2:2" s="132" customFormat="1">
      <c r="B275" s="140"/>
    </row>
    <row r="276" spans="2:2" s="132" customFormat="1">
      <c r="B276" s="140"/>
    </row>
    <row r="277" spans="2:2" s="132" customFormat="1">
      <c r="B277" s="140"/>
    </row>
    <row r="278" spans="2:2" s="132" customFormat="1">
      <c r="B278" s="140"/>
    </row>
    <row r="279" spans="2:2" s="132" customFormat="1">
      <c r="B279" s="140"/>
    </row>
    <row r="280" spans="2:2" s="132" customFormat="1">
      <c r="B280" s="140"/>
    </row>
    <row r="281" spans="2:2" s="132" customFormat="1">
      <c r="B281" s="140"/>
    </row>
    <row r="282" spans="2:2" s="132" customFormat="1">
      <c r="B282" s="140"/>
    </row>
    <row r="283" spans="2:2" s="132" customFormat="1">
      <c r="B283" s="140"/>
    </row>
    <row r="284" spans="2:2" s="132" customFormat="1">
      <c r="B284" s="140"/>
    </row>
    <row r="285" spans="2:2" s="132" customFormat="1">
      <c r="B285" s="140"/>
    </row>
    <row r="286" spans="2:2" s="132" customFormat="1">
      <c r="B286" s="140"/>
    </row>
    <row r="287" spans="2:2" s="132" customFormat="1">
      <c r="B287" s="140"/>
    </row>
    <row r="288" spans="2:2" s="132" customFormat="1">
      <c r="B288" s="140"/>
    </row>
    <row r="289" spans="2:6" s="132" customFormat="1">
      <c r="B289" s="140"/>
    </row>
    <row r="290" spans="2:6" s="132" customFormat="1">
      <c r="B290" s="140"/>
    </row>
    <row r="291" spans="2:6" s="132" customFormat="1">
      <c r="B291" s="140"/>
    </row>
    <row r="292" spans="2:6" s="132" customFormat="1">
      <c r="B292" s="140"/>
    </row>
    <row r="293" spans="2:6" s="132" customFormat="1">
      <c r="B293" s="140"/>
    </row>
    <row r="294" spans="2:6" s="132" customFormat="1">
      <c r="B294" s="140"/>
    </row>
    <row r="295" spans="2:6" s="132" customFormat="1">
      <c r="B295" s="140"/>
    </row>
    <row r="296" spans="2:6" s="132" customFormat="1">
      <c r="B296" s="140"/>
    </row>
    <row r="297" spans="2:6" s="132" customFormat="1">
      <c r="B297" s="140"/>
    </row>
    <row r="298" spans="2:6" s="132" customFormat="1">
      <c r="B298" s="140"/>
    </row>
    <row r="299" spans="2:6" s="132" customFormat="1">
      <c r="B299" s="140"/>
    </row>
    <row r="300" spans="2:6" s="132" customFormat="1">
      <c r="B300" s="140"/>
    </row>
    <row r="301" spans="2:6" s="132" customFormat="1">
      <c r="B301" s="140"/>
    </row>
    <row r="302" spans="2:6">
      <c r="C302" s="1"/>
      <c r="D302" s="1"/>
      <c r="E302" s="1"/>
      <c r="F302" s="1"/>
    </row>
    <row r="303" spans="2:6">
      <c r="C303" s="1"/>
      <c r="D303" s="1"/>
      <c r="E303" s="1"/>
      <c r="F303" s="1"/>
    </row>
    <row r="304" spans="2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0:K260"/>
  </mergeCells>
  <phoneticPr fontId="5" type="noConversion"/>
  <conditionalFormatting sqref="B12:B252">
    <cfRule type="cellIs" dxfId="10" priority="2" operator="equal">
      <formula>"NR3"</formula>
    </cfRule>
  </conditionalFormatting>
  <conditionalFormatting sqref="B12:B252">
    <cfRule type="containsText" dxfId="9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$BC$7:$BC$24</formula1>
    </dataValidation>
    <dataValidation allowBlank="1" showInputMessage="1" showErrorMessage="1" sqref="H2 B34 Q9 B36 B258 B260"/>
    <dataValidation type="list" allowBlank="1" showInputMessage="1" showErrorMessage="1" sqref="I12:I35 I261:I828 I37:I259">
      <formula1>$BE$7:$BE$10</formula1>
    </dataValidation>
    <dataValidation type="list" allowBlank="1" showInputMessage="1" showErrorMessage="1" sqref="E12:E35 E261:E822 E37:E259">
      <formula1>$BA$7:$BA$24</formula1>
    </dataValidation>
    <dataValidation type="list" allowBlank="1" showInputMessage="1" showErrorMessage="1" sqref="L12:L828">
      <formula1>$BF$7:$BF$20</formula1>
    </dataValidation>
    <dataValidation type="list" allowBlank="1" showInputMessage="1" showErrorMessage="1" sqref="G12:G35 G261:G555 G37:G259">
      <formula1>$BC$7:$BC$29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G176" sqref="G176"/>
    </sheetView>
  </sheetViews>
  <sheetFormatPr defaultColWidth="9.140625" defaultRowHeight="18"/>
  <cols>
    <col min="1" max="1" width="6.28515625" style="1" customWidth="1"/>
    <col min="2" max="2" width="44.285156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183</v>
      </c>
      <c r="C1" s="78" t="s" vm="1">
        <v>254</v>
      </c>
    </row>
    <row r="2" spans="2:62">
      <c r="B2" s="57" t="s">
        <v>182</v>
      </c>
      <c r="C2" s="78" t="s">
        <v>255</v>
      </c>
    </row>
    <row r="3" spans="2:62">
      <c r="B3" s="57" t="s">
        <v>184</v>
      </c>
      <c r="C3" s="78" t="s">
        <v>256</v>
      </c>
    </row>
    <row r="4" spans="2:62">
      <c r="B4" s="57" t="s">
        <v>185</v>
      </c>
      <c r="C4" s="78">
        <v>12145</v>
      </c>
    </row>
    <row r="6" spans="2:62" ht="26.25" customHeight="1">
      <c r="B6" s="170" t="s">
        <v>213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  <c r="BJ6" s="3"/>
    </row>
    <row r="7" spans="2:62" ht="26.25" customHeight="1">
      <c r="B7" s="170" t="s">
        <v>93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2"/>
      <c r="BF7" s="3"/>
      <c r="BJ7" s="3"/>
    </row>
    <row r="8" spans="2:62" s="3" customFormat="1" ht="78.75">
      <c r="B8" s="23" t="s">
        <v>119</v>
      </c>
      <c r="C8" s="31" t="s">
        <v>45</v>
      </c>
      <c r="D8" s="31" t="s">
        <v>123</v>
      </c>
      <c r="E8" s="31" t="s">
        <v>229</v>
      </c>
      <c r="F8" s="31" t="s">
        <v>121</v>
      </c>
      <c r="G8" s="31" t="s">
        <v>65</v>
      </c>
      <c r="H8" s="31" t="s">
        <v>105</v>
      </c>
      <c r="I8" s="14" t="s">
        <v>238</v>
      </c>
      <c r="J8" s="14" t="s">
        <v>237</v>
      </c>
      <c r="K8" s="31" t="s">
        <v>252</v>
      </c>
      <c r="L8" s="14" t="s">
        <v>62</v>
      </c>
      <c r="M8" s="14" t="s">
        <v>59</v>
      </c>
      <c r="N8" s="14" t="s">
        <v>186</v>
      </c>
      <c r="O8" s="15" t="s">
        <v>188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245</v>
      </c>
      <c r="J9" s="17"/>
      <c r="K9" s="17" t="s">
        <v>241</v>
      </c>
      <c r="L9" s="17" t="s">
        <v>241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9" t="s">
        <v>30</v>
      </c>
      <c r="C11" s="80"/>
      <c r="D11" s="80"/>
      <c r="E11" s="80"/>
      <c r="F11" s="80"/>
      <c r="G11" s="80"/>
      <c r="H11" s="80"/>
      <c r="I11" s="88"/>
      <c r="J11" s="90"/>
      <c r="K11" s="88">
        <v>198.59205047499998</v>
      </c>
      <c r="L11" s="88">
        <v>61223.850599962003</v>
      </c>
      <c r="M11" s="80"/>
      <c r="N11" s="89">
        <f>L11/$L$11</f>
        <v>1</v>
      </c>
      <c r="O11" s="89">
        <f>L11/'סכום נכסי הקרן'!$C$42</f>
        <v>6.4219304260356505E-2</v>
      </c>
      <c r="BF11" s="1"/>
      <c r="BG11" s="3"/>
      <c r="BH11" s="1"/>
      <c r="BJ11" s="1"/>
    </row>
    <row r="12" spans="2:62" s="132" customFormat="1" ht="20.25">
      <c r="B12" s="81" t="s">
        <v>234</v>
      </c>
      <c r="C12" s="82"/>
      <c r="D12" s="82"/>
      <c r="E12" s="82"/>
      <c r="F12" s="82"/>
      <c r="G12" s="82"/>
      <c r="H12" s="82"/>
      <c r="I12" s="91"/>
      <c r="J12" s="93"/>
      <c r="K12" s="91">
        <v>178.94183636299999</v>
      </c>
      <c r="L12" s="91">
        <v>47085.821783070998</v>
      </c>
      <c r="M12" s="82"/>
      <c r="N12" s="92">
        <f t="shared" ref="N12:N40" si="0">L12/$L$11</f>
        <v>0.76907645176927542</v>
      </c>
      <c r="O12" s="92">
        <f>L12/'סכום נכסי הקרן'!$C$42</f>
        <v>4.9389554655646491E-2</v>
      </c>
      <c r="BG12" s="138"/>
    </row>
    <row r="13" spans="2:62" s="132" customFormat="1">
      <c r="B13" s="102" t="s">
        <v>889</v>
      </c>
      <c r="C13" s="82"/>
      <c r="D13" s="82"/>
      <c r="E13" s="82"/>
      <c r="F13" s="82"/>
      <c r="G13" s="82"/>
      <c r="H13" s="82"/>
      <c r="I13" s="91"/>
      <c r="J13" s="93"/>
      <c r="K13" s="91">
        <v>93.306904563000003</v>
      </c>
      <c r="L13" s="91">
        <v>34128.500661395999</v>
      </c>
      <c r="M13" s="82"/>
      <c r="N13" s="92">
        <f t="shared" si="0"/>
        <v>0.55743799723399268</v>
      </c>
      <c r="O13" s="92">
        <f>L13/'סכום נכסי הקרן'!$C$42</f>
        <v>3.5798280350653543E-2</v>
      </c>
    </row>
    <row r="14" spans="2:62" s="132" customFormat="1">
      <c r="B14" s="87" t="s">
        <v>890</v>
      </c>
      <c r="C14" s="84" t="s">
        <v>891</v>
      </c>
      <c r="D14" s="97" t="s">
        <v>124</v>
      </c>
      <c r="E14" s="97" t="s">
        <v>318</v>
      </c>
      <c r="F14" s="84" t="s">
        <v>892</v>
      </c>
      <c r="G14" s="97" t="s">
        <v>194</v>
      </c>
      <c r="H14" s="97" t="s">
        <v>168</v>
      </c>
      <c r="I14" s="94">
        <v>4856.9987529999999</v>
      </c>
      <c r="J14" s="96">
        <v>19820</v>
      </c>
      <c r="K14" s="84"/>
      <c r="L14" s="94">
        <v>962.65715417899992</v>
      </c>
      <c r="M14" s="95">
        <v>9.579920577960681E-5</v>
      </c>
      <c r="N14" s="95">
        <f t="shared" si="0"/>
        <v>1.5723564342089869E-2</v>
      </c>
      <c r="O14" s="95">
        <f>L14/'סכום נכסי הקרן'!$C$42</f>
        <v>1.0097563625419616E-3</v>
      </c>
    </row>
    <row r="15" spans="2:62" s="132" customFormat="1">
      <c r="B15" s="87" t="s">
        <v>893</v>
      </c>
      <c r="C15" s="84" t="s">
        <v>894</v>
      </c>
      <c r="D15" s="97" t="s">
        <v>124</v>
      </c>
      <c r="E15" s="97" t="s">
        <v>318</v>
      </c>
      <c r="F15" s="84">
        <v>29389</v>
      </c>
      <c r="G15" s="97" t="s">
        <v>895</v>
      </c>
      <c r="H15" s="97" t="s">
        <v>168</v>
      </c>
      <c r="I15" s="94">
        <v>1379.7687350000001</v>
      </c>
      <c r="J15" s="96">
        <v>46950</v>
      </c>
      <c r="K15" s="94">
        <v>3.6582637180000002</v>
      </c>
      <c r="L15" s="94">
        <v>651.459685025</v>
      </c>
      <c r="M15" s="95">
        <v>1.294113607103496E-5</v>
      </c>
      <c r="N15" s="95">
        <f t="shared" si="0"/>
        <v>1.0640619278941667E-2</v>
      </c>
      <c r="O15" s="95">
        <f>L15/'סכום נכסי הקרן'!$C$42</f>
        <v>6.8333316699297018E-4</v>
      </c>
    </row>
    <row r="16" spans="2:62" s="132" customFormat="1" ht="20.25">
      <c r="B16" s="87" t="s">
        <v>896</v>
      </c>
      <c r="C16" s="84" t="s">
        <v>897</v>
      </c>
      <c r="D16" s="97" t="s">
        <v>124</v>
      </c>
      <c r="E16" s="97" t="s">
        <v>318</v>
      </c>
      <c r="F16" s="84" t="s">
        <v>393</v>
      </c>
      <c r="G16" s="97" t="s">
        <v>376</v>
      </c>
      <c r="H16" s="97" t="s">
        <v>168</v>
      </c>
      <c r="I16" s="94">
        <v>10005.526062999999</v>
      </c>
      <c r="J16" s="96">
        <v>5416</v>
      </c>
      <c r="K16" s="84"/>
      <c r="L16" s="94">
        <v>541.89929157100005</v>
      </c>
      <c r="M16" s="95">
        <v>7.609379025182183E-5</v>
      </c>
      <c r="N16" s="95">
        <f t="shared" si="0"/>
        <v>8.8511141697339823E-3</v>
      </c>
      <c r="O16" s="95">
        <f>L16/'סכום נכסי הקרן'!$C$42</f>
        <v>5.684123939092994E-4</v>
      </c>
      <c r="BF16" s="138"/>
    </row>
    <row r="17" spans="2:15" s="132" customFormat="1">
      <c r="B17" s="87" t="s">
        <v>898</v>
      </c>
      <c r="C17" s="84" t="s">
        <v>899</v>
      </c>
      <c r="D17" s="97" t="s">
        <v>124</v>
      </c>
      <c r="E17" s="97" t="s">
        <v>318</v>
      </c>
      <c r="F17" s="84" t="s">
        <v>696</v>
      </c>
      <c r="G17" s="97" t="s">
        <v>697</v>
      </c>
      <c r="H17" s="97" t="s">
        <v>168</v>
      </c>
      <c r="I17" s="94">
        <v>3148.2606900000001</v>
      </c>
      <c r="J17" s="96">
        <v>46960</v>
      </c>
      <c r="K17" s="84"/>
      <c r="L17" s="94">
        <v>1478.4232200019999</v>
      </c>
      <c r="M17" s="95">
        <v>7.3638043830281447E-5</v>
      </c>
      <c r="N17" s="95">
        <f t="shared" si="0"/>
        <v>2.4147831368236703E-2</v>
      </c>
      <c r="O17" s="95">
        <f>L17/'סכום נכסי הקרן'!$C$42</f>
        <v>1.5507569298645737E-3</v>
      </c>
    </row>
    <row r="18" spans="2:15" s="132" customFormat="1">
      <c r="B18" s="87" t="s">
        <v>900</v>
      </c>
      <c r="C18" s="84" t="s">
        <v>901</v>
      </c>
      <c r="D18" s="97" t="s">
        <v>124</v>
      </c>
      <c r="E18" s="97" t="s">
        <v>318</v>
      </c>
      <c r="F18" s="84" t="s">
        <v>401</v>
      </c>
      <c r="G18" s="97" t="s">
        <v>376</v>
      </c>
      <c r="H18" s="97" t="s">
        <v>168</v>
      </c>
      <c r="I18" s="94">
        <v>22550.111339999999</v>
      </c>
      <c r="J18" s="96">
        <v>2050</v>
      </c>
      <c r="K18" s="94">
        <v>11.503744067</v>
      </c>
      <c r="L18" s="94">
        <v>473.781026537</v>
      </c>
      <c r="M18" s="95">
        <v>6.4613080945054397E-5</v>
      </c>
      <c r="N18" s="95">
        <f t="shared" si="0"/>
        <v>7.738504224974279E-3</v>
      </c>
      <c r="O18" s="95">
        <f>L18/'סכום נכסי הקרן'!$C$42</f>
        <v>4.9696135734367752E-4</v>
      </c>
    </row>
    <row r="19" spans="2:15" s="132" customFormat="1">
      <c r="B19" s="87" t="s">
        <v>902</v>
      </c>
      <c r="C19" s="84" t="s">
        <v>903</v>
      </c>
      <c r="D19" s="97" t="s">
        <v>124</v>
      </c>
      <c r="E19" s="97" t="s">
        <v>318</v>
      </c>
      <c r="F19" s="84" t="s">
        <v>410</v>
      </c>
      <c r="G19" s="97" t="s">
        <v>411</v>
      </c>
      <c r="H19" s="97" t="s">
        <v>168</v>
      </c>
      <c r="I19" s="94">
        <v>339225.78821000003</v>
      </c>
      <c r="J19" s="96">
        <v>255.1</v>
      </c>
      <c r="K19" s="84"/>
      <c r="L19" s="94">
        <v>865.36498573099993</v>
      </c>
      <c r="M19" s="95">
        <v>1.226640881595603E-4</v>
      </c>
      <c r="N19" s="95">
        <f t="shared" si="0"/>
        <v>1.4134442333353286E-2</v>
      </c>
      <c r="O19" s="95">
        <f>L19/'סכום נכסי הקרן'!$C$42</f>
        <v>9.0770405275607811E-4</v>
      </c>
    </row>
    <row r="20" spans="2:15" s="132" customFormat="1">
      <c r="B20" s="87" t="s">
        <v>904</v>
      </c>
      <c r="C20" s="84" t="s">
        <v>905</v>
      </c>
      <c r="D20" s="97" t="s">
        <v>124</v>
      </c>
      <c r="E20" s="97" t="s">
        <v>318</v>
      </c>
      <c r="F20" s="84" t="s">
        <v>357</v>
      </c>
      <c r="G20" s="97" t="s">
        <v>326</v>
      </c>
      <c r="H20" s="97" t="s">
        <v>168</v>
      </c>
      <c r="I20" s="94">
        <v>8576.0339999999997</v>
      </c>
      <c r="J20" s="96">
        <v>8642</v>
      </c>
      <c r="K20" s="84"/>
      <c r="L20" s="94">
        <v>741.14085824400013</v>
      </c>
      <c r="M20" s="95">
        <v>8.5478227657439379E-5</v>
      </c>
      <c r="N20" s="95">
        <f t="shared" si="0"/>
        <v>1.2105427067739188E-2</v>
      </c>
      <c r="O20" s="95">
        <f>L20/'סכום נכסי הקרן'!$C$42</f>
        <v>7.7740210406469822E-4</v>
      </c>
    </row>
    <row r="21" spans="2:15" s="132" customFormat="1">
      <c r="B21" s="87" t="s">
        <v>906</v>
      </c>
      <c r="C21" s="84" t="s">
        <v>907</v>
      </c>
      <c r="D21" s="97" t="s">
        <v>124</v>
      </c>
      <c r="E21" s="97" t="s">
        <v>318</v>
      </c>
      <c r="F21" s="84" t="s">
        <v>667</v>
      </c>
      <c r="G21" s="97" t="s">
        <v>494</v>
      </c>
      <c r="H21" s="97" t="s">
        <v>168</v>
      </c>
      <c r="I21" s="94">
        <v>160614.10094199999</v>
      </c>
      <c r="J21" s="96">
        <v>179.3</v>
      </c>
      <c r="K21" s="84"/>
      <c r="L21" s="94">
        <v>287.98108298099999</v>
      </c>
      <c r="M21" s="95">
        <v>5.0116708334219004E-5</v>
      </c>
      <c r="N21" s="95">
        <f t="shared" si="0"/>
        <v>4.7037401300136245E-3</v>
      </c>
      <c r="O21" s="95">
        <f>L21/'סכום נכסי הקרן'!$C$42</f>
        <v>3.0207091857099383E-4</v>
      </c>
    </row>
    <row r="22" spans="2:15" s="132" customFormat="1">
      <c r="B22" s="87" t="s">
        <v>908</v>
      </c>
      <c r="C22" s="84" t="s">
        <v>909</v>
      </c>
      <c r="D22" s="97" t="s">
        <v>124</v>
      </c>
      <c r="E22" s="97" t="s">
        <v>318</v>
      </c>
      <c r="F22" s="84" t="s">
        <v>430</v>
      </c>
      <c r="G22" s="97" t="s">
        <v>326</v>
      </c>
      <c r="H22" s="97" t="s">
        <v>168</v>
      </c>
      <c r="I22" s="94">
        <v>108381.36150299999</v>
      </c>
      <c r="J22" s="96">
        <v>1277</v>
      </c>
      <c r="K22" s="84"/>
      <c r="L22" s="94">
        <v>1384.029986392</v>
      </c>
      <c r="M22" s="95">
        <v>9.3109776021113464E-5</v>
      </c>
      <c r="N22" s="95">
        <f t="shared" si="0"/>
        <v>2.2606059122861816E-2</v>
      </c>
      <c r="O22" s="95">
        <f>L22/'סכום נכסי הקרן'!$C$42</f>
        <v>1.4517453889386709E-3</v>
      </c>
    </row>
    <row r="23" spans="2:15" s="132" customFormat="1">
      <c r="B23" s="87" t="s">
        <v>910</v>
      </c>
      <c r="C23" s="84" t="s">
        <v>911</v>
      </c>
      <c r="D23" s="97" t="s">
        <v>124</v>
      </c>
      <c r="E23" s="97" t="s">
        <v>318</v>
      </c>
      <c r="F23" s="84" t="s">
        <v>912</v>
      </c>
      <c r="G23" s="97" t="s">
        <v>859</v>
      </c>
      <c r="H23" s="97" t="s">
        <v>168</v>
      </c>
      <c r="I23" s="94">
        <v>173845.10720399997</v>
      </c>
      <c r="J23" s="96">
        <v>1121</v>
      </c>
      <c r="K23" s="84"/>
      <c r="L23" s="94">
        <v>1948.8036518850001</v>
      </c>
      <c r="M23" s="95">
        <v>1.4810268480785268E-4</v>
      </c>
      <c r="N23" s="95">
        <f t="shared" si="0"/>
        <v>3.1830791967309056E-2</v>
      </c>
      <c r="O23" s="95">
        <f>L23/'סכום נכסי הקרן'!$C$42</f>
        <v>2.0441513141967321E-3</v>
      </c>
    </row>
    <row r="24" spans="2:15" s="132" customFormat="1">
      <c r="B24" s="87" t="s">
        <v>913</v>
      </c>
      <c r="C24" s="84" t="s">
        <v>914</v>
      </c>
      <c r="D24" s="97" t="s">
        <v>124</v>
      </c>
      <c r="E24" s="97" t="s">
        <v>318</v>
      </c>
      <c r="F24" s="84" t="s">
        <v>573</v>
      </c>
      <c r="G24" s="97" t="s">
        <v>443</v>
      </c>
      <c r="H24" s="97" t="s">
        <v>168</v>
      </c>
      <c r="I24" s="94">
        <v>24249.970984</v>
      </c>
      <c r="J24" s="96">
        <v>1955</v>
      </c>
      <c r="K24" s="84"/>
      <c r="L24" s="94">
        <v>474.08693273900002</v>
      </c>
      <c r="M24" s="95">
        <v>9.469119998716728E-5</v>
      </c>
      <c r="N24" s="95">
        <f t="shared" si="0"/>
        <v>7.7435007451049521E-3</v>
      </c>
      <c r="O24" s="95">
        <f>L24/'סכום נכסי הקרן'!$C$42</f>
        <v>4.9728223039019221E-4</v>
      </c>
    </row>
    <row r="25" spans="2:15" s="132" customFormat="1">
      <c r="B25" s="87" t="s">
        <v>915</v>
      </c>
      <c r="C25" s="84" t="s">
        <v>916</v>
      </c>
      <c r="D25" s="97" t="s">
        <v>124</v>
      </c>
      <c r="E25" s="97" t="s">
        <v>318</v>
      </c>
      <c r="F25" s="84" t="s">
        <v>442</v>
      </c>
      <c r="G25" s="97" t="s">
        <v>443</v>
      </c>
      <c r="H25" s="97" t="s">
        <v>168</v>
      </c>
      <c r="I25" s="94">
        <v>20308.016199000002</v>
      </c>
      <c r="J25" s="96">
        <v>2484</v>
      </c>
      <c r="K25" s="84"/>
      <c r="L25" s="94">
        <v>504.45112239299999</v>
      </c>
      <c r="M25" s="95">
        <v>9.4729603658100985E-5</v>
      </c>
      <c r="N25" s="95">
        <f t="shared" si="0"/>
        <v>8.2394543539754603E-3</v>
      </c>
      <c r="O25" s="95">
        <f>L25/'סכום נכסי הקרן'!$C$42</f>
        <v>5.2913202609726918E-4</v>
      </c>
    </row>
    <row r="26" spans="2:15" s="132" customFormat="1">
      <c r="B26" s="87" t="s">
        <v>917</v>
      </c>
      <c r="C26" s="84" t="s">
        <v>918</v>
      </c>
      <c r="D26" s="97" t="s">
        <v>124</v>
      </c>
      <c r="E26" s="97" t="s">
        <v>318</v>
      </c>
      <c r="F26" s="84" t="s">
        <v>919</v>
      </c>
      <c r="G26" s="97" t="s">
        <v>568</v>
      </c>
      <c r="H26" s="97" t="s">
        <v>168</v>
      </c>
      <c r="I26" s="94">
        <v>257.01593200000002</v>
      </c>
      <c r="J26" s="96">
        <v>84650</v>
      </c>
      <c r="K26" s="84"/>
      <c r="L26" s="94">
        <v>217.56398606600001</v>
      </c>
      <c r="M26" s="95">
        <v>3.3385339185061134E-5</v>
      </c>
      <c r="N26" s="95">
        <f t="shared" si="0"/>
        <v>3.5535822058558181E-3</v>
      </c>
      <c r="O26" s="95">
        <f>L26/'סכום נכסי הקרן'!$C$42</f>
        <v>2.2820857689204361E-4</v>
      </c>
    </row>
    <row r="27" spans="2:15" s="132" customFormat="1">
      <c r="B27" s="87" t="s">
        <v>920</v>
      </c>
      <c r="C27" s="84" t="s">
        <v>921</v>
      </c>
      <c r="D27" s="97" t="s">
        <v>124</v>
      </c>
      <c r="E27" s="97" t="s">
        <v>318</v>
      </c>
      <c r="F27" s="84" t="s">
        <v>922</v>
      </c>
      <c r="G27" s="97" t="s">
        <v>923</v>
      </c>
      <c r="H27" s="97" t="s">
        <v>168</v>
      </c>
      <c r="I27" s="94">
        <v>3965.702828</v>
      </c>
      <c r="J27" s="96">
        <v>5985</v>
      </c>
      <c r="K27" s="84"/>
      <c r="L27" s="94">
        <v>237.347314031</v>
      </c>
      <c r="M27" s="95">
        <v>3.745381757375463E-5</v>
      </c>
      <c r="N27" s="95">
        <f t="shared" si="0"/>
        <v>3.8767132695039491E-3</v>
      </c>
      <c r="O27" s="95">
        <f>L27/'סכום נכסי הקרן'!$C$42</f>
        <v>2.4895982898443555E-4</v>
      </c>
    </row>
    <row r="28" spans="2:15" s="132" customFormat="1">
      <c r="B28" s="87" t="s">
        <v>924</v>
      </c>
      <c r="C28" s="84" t="s">
        <v>925</v>
      </c>
      <c r="D28" s="97" t="s">
        <v>124</v>
      </c>
      <c r="E28" s="97" t="s">
        <v>318</v>
      </c>
      <c r="F28" s="84" t="s">
        <v>926</v>
      </c>
      <c r="G28" s="97" t="s">
        <v>494</v>
      </c>
      <c r="H28" s="97" t="s">
        <v>168</v>
      </c>
      <c r="I28" s="94">
        <v>10249.854109</v>
      </c>
      <c r="J28" s="96">
        <v>5692</v>
      </c>
      <c r="K28" s="84"/>
      <c r="L28" s="94">
        <v>583.42169587599994</v>
      </c>
      <c r="M28" s="95">
        <v>9.4068630095916606E-6</v>
      </c>
      <c r="N28" s="95">
        <f t="shared" si="0"/>
        <v>9.5293205206593463E-3</v>
      </c>
      <c r="O28" s="95">
        <f>L28/'סכום נכסי הקרן'!$C$42</f>
        <v>6.1196633391068147E-4</v>
      </c>
    </row>
    <row r="29" spans="2:15" s="132" customFormat="1">
      <c r="B29" s="87" t="s">
        <v>927</v>
      </c>
      <c r="C29" s="84" t="s">
        <v>928</v>
      </c>
      <c r="D29" s="97" t="s">
        <v>124</v>
      </c>
      <c r="E29" s="97" t="s">
        <v>318</v>
      </c>
      <c r="F29" s="84" t="s">
        <v>881</v>
      </c>
      <c r="G29" s="97" t="s">
        <v>859</v>
      </c>
      <c r="H29" s="97" t="s">
        <v>168</v>
      </c>
      <c r="I29" s="94">
        <v>5518189.0155509999</v>
      </c>
      <c r="J29" s="96">
        <v>38.700000000000003</v>
      </c>
      <c r="K29" s="84"/>
      <c r="L29" s="94">
        <v>2135.539149014</v>
      </c>
      <c r="M29" s="95">
        <v>4.260398075830174E-4</v>
      </c>
      <c r="N29" s="95">
        <f t="shared" si="0"/>
        <v>3.4880836930164034E-2</v>
      </c>
      <c r="O29" s="95">
        <f>L29/'סכום נכסי הקרן'!$C$42</f>
        <v>2.2400230796740836E-3</v>
      </c>
    </row>
    <row r="30" spans="2:15" s="132" customFormat="1">
      <c r="B30" s="87" t="s">
        <v>929</v>
      </c>
      <c r="C30" s="84" t="s">
        <v>930</v>
      </c>
      <c r="D30" s="97" t="s">
        <v>124</v>
      </c>
      <c r="E30" s="97" t="s">
        <v>318</v>
      </c>
      <c r="F30" s="84" t="s">
        <v>734</v>
      </c>
      <c r="G30" s="97" t="s">
        <v>494</v>
      </c>
      <c r="H30" s="97" t="s">
        <v>168</v>
      </c>
      <c r="I30" s="94">
        <v>112657.69323999999</v>
      </c>
      <c r="J30" s="96">
        <v>1919</v>
      </c>
      <c r="K30" s="84"/>
      <c r="L30" s="94">
        <v>2161.9011332790001</v>
      </c>
      <c r="M30" s="95">
        <v>8.7993120606022534E-5</v>
      </c>
      <c r="N30" s="95">
        <f t="shared" si="0"/>
        <v>3.5311420501871242E-2</v>
      </c>
      <c r="O30" s="95">
        <f>L30/'סכום נכסי הקרן'!$C$42</f>
        <v>2.2676748570750597E-3</v>
      </c>
    </row>
    <row r="31" spans="2:15" s="132" customFormat="1">
      <c r="B31" s="87" t="s">
        <v>931</v>
      </c>
      <c r="C31" s="84" t="s">
        <v>932</v>
      </c>
      <c r="D31" s="97" t="s">
        <v>124</v>
      </c>
      <c r="E31" s="97" t="s">
        <v>318</v>
      </c>
      <c r="F31" s="84" t="s">
        <v>325</v>
      </c>
      <c r="G31" s="97" t="s">
        <v>326</v>
      </c>
      <c r="H31" s="97" t="s">
        <v>168</v>
      </c>
      <c r="I31" s="94">
        <v>177963.69222800003</v>
      </c>
      <c r="J31" s="96">
        <v>2382</v>
      </c>
      <c r="K31" s="94">
        <v>32.736599142999999</v>
      </c>
      <c r="L31" s="94">
        <v>4271.8317480249998</v>
      </c>
      <c r="M31" s="95">
        <v>1.1910979360433825E-4</v>
      </c>
      <c r="N31" s="95">
        <f t="shared" si="0"/>
        <v>6.9773980338761171E-2</v>
      </c>
      <c r="O31" s="95">
        <f>L31/'סכום נכסי הקרן'!$C$42</f>
        <v>4.4808364728310358E-3</v>
      </c>
    </row>
    <row r="32" spans="2:15" s="132" customFormat="1">
      <c r="B32" s="87" t="s">
        <v>933</v>
      </c>
      <c r="C32" s="84" t="s">
        <v>934</v>
      </c>
      <c r="D32" s="97" t="s">
        <v>124</v>
      </c>
      <c r="E32" s="97" t="s">
        <v>318</v>
      </c>
      <c r="F32" s="84" t="s">
        <v>331</v>
      </c>
      <c r="G32" s="97" t="s">
        <v>326</v>
      </c>
      <c r="H32" s="97" t="s">
        <v>168</v>
      </c>
      <c r="I32" s="94">
        <v>29462.451019</v>
      </c>
      <c r="J32" s="96">
        <v>7460</v>
      </c>
      <c r="K32" s="84"/>
      <c r="L32" s="94">
        <v>2197.8988459820002</v>
      </c>
      <c r="M32" s="95">
        <v>1.2606125523502724E-4</v>
      </c>
      <c r="N32" s="95">
        <f t="shared" si="0"/>
        <v>3.5899389281198922E-2</v>
      </c>
      <c r="O32" s="95">
        <f>L32/'סכום נכסי הקרן'!$C$42</f>
        <v>2.3054338030102949E-3</v>
      </c>
    </row>
    <row r="33" spans="2:15" s="132" customFormat="1">
      <c r="B33" s="87" t="s">
        <v>935</v>
      </c>
      <c r="C33" s="84" t="s">
        <v>936</v>
      </c>
      <c r="D33" s="97" t="s">
        <v>124</v>
      </c>
      <c r="E33" s="97" t="s">
        <v>318</v>
      </c>
      <c r="F33" s="84" t="s">
        <v>468</v>
      </c>
      <c r="G33" s="97" t="s">
        <v>376</v>
      </c>
      <c r="H33" s="97" t="s">
        <v>168</v>
      </c>
      <c r="I33" s="94">
        <v>5643.9312120000004</v>
      </c>
      <c r="J33" s="96">
        <v>18410</v>
      </c>
      <c r="K33" s="84"/>
      <c r="L33" s="94">
        <v>1039.047736215</v>
      </c>
      <c r="M33" s="95">
        <v>1.25973234602207E-4</v>
      </c>
      <c r="N33" s="95">
        <f t="shared" si="0"/>
        <v>1.6971290208519566E-2</v>
      </c>
      <c r="O33" s="95">
        <f>L33/'סכום נכסי הקרן'!$C$42</f>
        <v>1.0898844495917273E-3</v>
      </c>
    </row>
    <row r="34" spans="2:15" s="132" customFormat="1">
      <c r="B34" s="87" t="s">
        <v>937</v>
      </c>
      <c r="C34" s="84" t="s">
        <v>938</v>
      </c>
      <c r="D34" s="97" t="s">
        <v>124</v>
      </c>
      <c r="E34" s="97" t="s">
        <v>318</v>
      </c>
      <c r="F34" s="84" t="s">
        <v>939</v>
      </c>
      <c r="G34" s="97" t="s">
        <v>196</v>
      </c>
      <c r="H34" s="97" t="s">
        <v>168</v>
      </c>
      <c r="I34" s="94">
        <v>1024.5387720000001</v>
      </c>
      <c r="J34" s="96">
        <v>44590</v>
      </c>
      <c r="K34" s="84"/>
      <c r="L34" s="94">
        <v>456.84183863999999</v>
      </c>
      <c r="M34" s="95">
        <v>1.6517499785941627E-5</v>
      </c>
      <c r="N34" s="95">
        <f t="shared" si="0"/>
        <v>7.4618279341006283E-3</v>
      </c>
      <c r="O34" s="95">
        <f>L34/'סכום נכסי הקרן'!$C$42</f>
        <v>4.7919339843843572E-4</v>
      </c>
    </row>
    <row r="35" spans="2:15" s="132" customFormat="1">
      <c r="B35" s="87" t="s">
        <v>940</v>
      </c>
      <c r="C35" s="84" t="s">
        <v>941</v>
      </c>
      <c r="D35" s="97" t="s">
        <v>124</v>
      </c>
      <c r="E35" s="97" t="s">
        <v>318</v>
      </c>
      <c r="F35" s="84" t="s">
        <v>346</v>
      </c>
      <c r="G35" s="97" t="s">
        <v>326</v>
      </c>
      <c r="H35" s="97" t="s">
        <v>168</v>
      </c>
      <c r="I35" s="94">
        <v>164944.09121399999</v>
      </c>
      <c r="J35" s="96">
        <v>2415</v>
      </c>
      <c r="K35" s="84"/>
      <c r="L35" s="94">
        <v>3983.3998028139999</v>
      </c>
      <c r="M35" s="95">
        <v>1.2358872659421491E-4</v>
      </c>
      <c r="N35" s="95">
        <f t="shared" si="0"/>
        <v>6.506287604877424E-2</v>
      </c>
      <c r="O35" s="95">
        <f>L35/'סכום נכסי הקרן'!$C$42</f>
        <v>4.1782926330300946E-3</v>
      </c>
    </row>
    <row r="36" spans="2:15" s="132" customFormat="1">
      <c r="B36" s="87" t="s">
        <v>942</v>
      </c>
      <c r="C36" s="84" t="s">
        <v>943</v>
      </c>
      <c r="D36" s="97" t="s">
        <v>124</v>
      </c>
      <c r="E36" s="97" t="s">
        <v>318</v>
      </c>
      <c r="F36" s="84" t="s">
        <v>567</v>
      </c>
      <c r="G36" s="97" t="s">
        <v>568</v>
      </c>
      <c r="H36" s="97" t="s">
        <v>168</v>
      </c>
      <c r="I36" s="94">
        <v>2444.4567040000002</v>
      </c>
      <c r="J36" s="96">
        <v>54120</v>
      </c>
      <c r="K36" s="84"/>
      <c r="L36" s="94">
        <v>1322.939968443</v>
      </c>
      <c r="M36" s="95">
        <v>2.4042669772089749E-4</v>
      </c>
      <c r="N36" s="95">
        <f t="shared" si="0"/>
        <v>2.1608245078982683E-2</v>
      </c>
      <c r="O36" s="95">
        <f>L36/'סכום נכסי הקרן'!$C$42</f>
        <v>1.3876664652595402E-3</v>
      </c>
    </row>
    <row r="37" spans="2:15" s="132" customFormat="1">
      <c r="B37" s="87" t="s">
        <v>944</v>
      </c>
      <c r="C37" s="84" t="s">
        <v>945</v>
      </c>
      <c r="D37" s="97" t="s">
        <v>124</v>
      </c>
      <c r="E37" s="97" t="s">
        <v>318</v>
      </c>
      <c r="F37" s="84" t="s">
        <v>946</v>
      </c>
      <c r="G37" s="97" t="s">
        <v>494</v>
      </c>
      <c r="H37" s="97" t="s">
        <v>168</v>
      </c>
      <c r="I37" s="94">
        <v>2636.0702700000002</v>
      </c>
      <c r="J37" s="96">
        <v>17330</v>
      </c>
      <c r="K37" s="84"/>
      <c r="L37" s="94">
        <v>456.83097783299996</v>
      </c>
      <c r="M37" s="95">
        <v>1.8876632223030259E-5</v>
      </c>
      <c r="N37" s="95">
        <f t="shared" si="0"/>
        <v>7.4616505390675885E-3</v>
      </c>
      <c r="O37" s="95">
        <f>L37/'סכום נכסי הקרן'!$C$42</f>
        <v>4.791820062528346E-4</v>
      </c>
    </row>
    <row r="38" spans="2:15" s="132" customFormat="1">
      <c r="B38" s="87" t="s">
        <v>947</v>
      </c>
      <c r="C38" s="84" t="s">
        <v>948</v>
      </c>
      <c r="D38" s="97" t="s">
        <v>124</v>
      </c>
      <c r="E38" s="97" t="s">
        <v>318</v>
      </c>
      <c r="F38" s="84" t="s">
        <v>375</v>
      </c>
      <c r="G38" s="97" t="s">
        <v>376</v>
      </c>
      <c r="H38" s="97" t="s">
        <v>168</v>
      </c>
      <c r="I38" s="94">
        <v>12707.450260999998</v>
      </c>
      <c r="J38" s="96">
        <v>21190</v>
      </c>
      <c r="K38" s="84"/>
      <c r="L38" s="94">
        <v>2692.708710331</v>
      </c>
      <c r="M38" s="95">
        <v>1.0478404433938831E-4</v>
      </c>
      <c r="N38" s="95">
        <f t="shared" si="0"/>
        <v>4.3981368109712968E-2</v>
      </c>
      <c r="O38" s="95">
        <f>L38/'סכום נכסי הקרן'!$C$42</f>
        <v>2.8244528604243978E-3</v>
      </c>
    </row>
    <row r="39" spans="2:15" s="132" customFormat="1">
      <c r="B39" s="87" t="s">
        <v>949</v>
      </c>
      <c r="C39" s="84" t="s">
        <v>950</v>
      </c>
      <c r="D39" s="97" t="s">
        <v>124</v>
      </c>
      <c r="E39" s="97" t="s">
        <v>318</v>
      </c>
      <c r="F39" s="84" t="s">
        <v>744</v>
      </c>
      <c r="G39" s="97" t="s">
        <v>155</v>
      </c>
      <c r="H39" s="97" t="s">
        <v>168</v>
      </c>
      <c r="I39" s="94">
        <v>27921.904353000002</v>
      </c>
      <c r="J39" s="96">
        <v>2398</v>
      </c>
      <c r="K39" s="94">
        <v>18.667815898000001</v>
      </c>
      <c r="L39" s="94">
        <v>688.23508228200001</v>
      </c>
      <c r="M39" s="95">
        <v>1.1724187331152986E-4</v>
      </c>
      <c r="N39" s="95">
        <f t="shared" si="0"/>
        <v>1.1241290371932718E-2</v>
      </c>
      <c r="O39" s="95">
        <f>L39/'סכום נכסי הקרן'!$C$42</f>
        <v>7.2190784667416344E-4</v>
      </c>
    </row>
    <row r="40" spans="2:15" s="132" customFormat="1">
      <c r="B40" s="87" t="s">
        <v>951</v>
      </c>
      <c r="C40" s="84" t="s">
        <v>952</v>
      </c>
      <c r="D40" s="97" t="s">
        <v>124</v>
      </c>
      <c r="E40" s="97" t="s">
        <v>318</v>
      </c>
      <c r="F40" s="84" t="s">
        <v>747</v>
      </c>
      <c r="G40" s="97" t="s">
        <v>748</v>
      </c>
      <c r="H40" s="97" t="s">
        <v>168</v>
      </c>
      <c r="I40" s="94">
        <v>15409.565936999999</v>
      </c>
      <c r="J40" s="96">
        <v>8710</v>
      </c>
      <c r="K40" s="94">
        <v>26.740481737</v>
      </c>
      <c r="L40" s="94">
        <v>1368.9136748860001</v>
      </c>
      <c r="M40" s="95">
        <v>1.3370238954157912E-4</v>
      </c>
      <c r="N40" s="95">
        <f t="shared" si="0"/>
        <v>2.2359156790553936E-2</v>
      </c>
      <c r="O40" s="95">
        <f>L40/'סכום נכסי הקרן'!$C$42</f>
        <v>1.4358894929375995E-3</v>
      </c>
    </row>
    <row r="41" spans="2:15" s="132" customFormat="1">
      <c r="B41" s="83"/>
      <c r="C41" s="84"/>
      <c r="D41" s="84"/>
      <c r="E41" s="84"/>
      <c r="F41" s="84"/>
      <c r="G41" s="84"/>
      <c r="H41" s="84"/>
      <c r="I41" s="94"/>
      <c r="J41" s="96"/>
      <c r="K41" s="84"/>
      <c r="L41" s="84"/>
      <c r="M41" s="84"/>
      <c r="N41" s="95"/>
      <c r="O41" s="84"/>
    </row>
    <row r="42" spans="2:15" s="132" customFormat="1">
      <c r="B42" s="102" t="s">
        <v>953</v>
      </c>
      <c r="C42" s="82"/>
      <c r="D42" s="82"/>
      <c r="E42" s="82"/>
      <c r="F42" s="82"/>
      <c r="G42" s="82"/>
      <c r="H42" s="82"/>
      <c r="I42" s="91"/>
      <c r="J42" s="93"/>
      <c r="K42" s="91">
        <v>73.936571490000006</v>
      </c>
      <c r="L42" s="91">
        <v>11099.251738397003</v>
      </c>
      <c r="M42" s="82"/>
      <c r="N42" s="92">
        <f t="shared" ref="N42:N81" si="1">L42/$L$11</f>
        <v>0.18128967109435437</v>
      </c>
      <c r="O42" s="92">
        <f>L42/'סכום נכסי הקרן'!$C$42</f>
        <v>1.1642296547268302E-2</v>
      </c>
    </row>
    <row r="43" spans="2:15" s="132" customFormat="1">
      <c r="B43" s="87" t="s">
        <v>954</v>
      </c>
      <c r="C43" s="84" t="s">
        <v>955</v>
      </c>
      <c r="D43" s="97" t="s">
        <v>124</v>
      </c>
      <c r="E43" s="97" t="s">
        <v>318</v>
      </c>
      <c r="F43" s="84" t="s">
        <v>956</v>
      </c>
      <c r="G43" s="97" t="s">
        <v>957</v>
      </c>
      <c r="H43" s="97" t="s">
        <v>168</v>
      </c>
      <c r="I43" s="94">
        <v>65438.050844999998</v>
      </c>
      <c r="J43" s="96">
        <v>381.8</v>
      </c>
      <c r="K43" s="84"/>
      <c r="L43" s="94">
        <v>249.84247812999999</v>
      </c>
      <c r="M43" s="95">
        <v>2.2044464849993694E-4</v>
      </c>
      <c r="N43" s="95">
        <f t="shared" si="1"/>
        <v>4.0808030805261873E-3</v>
      </c>
      <c r="O43" s="95">
        <f>L43/'סכום נכסי הקרן'!$C$42</f>
        <v>2.6206633465491135E-4</v>
      </c>
    </row>
    <row r="44" spans="2:15" s="132" customFormat="1">
      <c r="B44" s="87" t="s">
        <v>958</v>
      </c>
      <c r="C44" s="84" t="s">
        <v>959</v>
      </c>
      <c r="D44" s="97" t="s">
        <v>124</v>
      </c>
      <c r="E44" s="97" t="s">
        <v>318</v>
      </c>
      <c r="F44" s="84" t="s">
        <v>858</v>
      </c>
      <c r="G44" s="97" t="s">
        <v>859</v>
      </c>
      <c r="H44" s="97" t="s">
        <v>168</v>
      </c>
      <c r="I44" s="94">
        <v>24086.901914999999</v>
      </c>
      <c r="J44" s="96">
        <v>2206</v>
      </c>
      <c r="K44" s="84"/>
      <c r="L44" s="94">
        <v>531.35705623500007</v>
      </c>
      <c r="M44" s="95">
        <v>1.8263326081933599E-4</v>
      </c>
      <c r="N44" s="95">
        <f t="shared" si="1"/>
        <v>8.6789225281973664E-3</v>
      </c>
      <c r="O44" s="95">
        <f>L44/'סכום נכסי הקרן'!$C$42</f>
        <v>5.5735436649036922E-4</v>
      </c>
    </row>
    <row r="45" spans="2:15" s="132" customFormat="1">
      <c r="B45" s="87" t="s">
        <v>960</v>
      </c>
      <c r="C45" s="84" t="s">
        <v>961</v>
      </c>
      <c r="D45" s="97" t="s">
        <v>124</v>
      </c>
      <c r="E45" s="97" t="s">
        <v>318</v>
      </c>
      <c r="F45" s="84" t="s">
        <v>629</v>
      </c>
      <c r="G45" s="97" t="s">
        <v>376</v>
      </c>
      <c r="H45" s="97" t="s">
        <v>168</v>
      </c>
      <c r="I45" s="94">
        <v>28118.378918999995</v>
      </c>
      <c r="J45" s="96">
        <v>418.1</v>
      </c>
      <c r="K45" s="84"/>
      <c r="L45" s="94">
        <v>117.56294225300002</v>
      </c>
      <c r="M45" s="95">
        <v>1.3342666455575916E-4</v>
      </c>
      <c r="N45" s="95">
        <f t="shared" si="1"/>
        <v>1.9202147708931097E-3</v>
      </c>
      <c r="O45" s="95">
        <f>L45/'סכום נכסי הקרן'!$C$42</f>
        <v>1.2331485661721539E-4</v>
      </c>
    </row>
    <row r="46" spans="2:15" s="132" customFormat="1">
      <c r="B46" s="87" t="s">
        <v>962</v>
      </c>
      <c r="C46" s="84" t="s">
        <v>963</v>
      </c>
      <c r="D46" s="97" t="s">
        <v>124</v>
      </c>
      <c r="E46" s="97" t="s">
        <v>318</v>
      </c>
      <c r="F46" s="84" t="s">
        <v>855</v>
      </c>
      <c r="G46" s="97" t="s">
        <v>443</v>
      </c>
      <c r="H46" s="97" t="s">
        <v>168</v>
      </c>
      <c r="I46" s="94">
        <v>1850.0001669999997</v>
      </c>
      <c r="J46" s="96">
        <v>17190</v>
      </c>
      <c r="K46" s="94">
        <v>3.1516380720000003</v>
      </c>
      <c r="L46" s="94">
        <v>321.16666674100003</v>
      </c>
      <c r="M46" s="95">
        <v>1.2606549469833313E-4</v>
      </c>
      <c r="N46" s="95">
        <f t="shared" si="1"/>
        <v>5.2457769904005244E-3</v>
      </c>
      <c r="O46" s="95">
        <f>L46/'סכום נכסי הקרן'!$C$42</f>
        <v>3.3688014862850855E-4</v>
      </c>
    </row>
    <row r="47" spans="2:15" s="132" customFormat="1">
      <c r="B47" s="87" t="s">
        <v>964</v>
      </c>
      <c r="C47" s="84" t="s">
        <v>965</v>
      </c>
      <c r="D47" s="97" t="s">
        <v>124</v>
      </c>
      <c r="E47" s="97" t="s">
        <v>318</v>
      </c>
      <c r="F47" s="84" t="s">
        <v>966</v>
      </c>
      <c r="G47" s="97" t="s">
        <v>967</v>
      </c>
      <c r="H47" s="97" t="s">
        <v>168</v>
      </c>
      <c r="I47" s="94">
        <v>26620.188536000001</v>
      </c>
      <c r="J47" s="96">
        <v>1260</v>
      </c>
      <c r="K47" s="84"/>
      <c r="L47" s="94">
        <v>335.41437555800002</v>
      </c>
      <c r="M47" s="95">
        <v>2.4463743771760584E-4</v>
      </c>
      <c r="N47" s="95">
        <f t="shared" si="1"/>
        <v>5.4784919973362173E-3</v>
      </c>
      <c r="O47" s="95">
        <f>L47/'סכום נכסי הקרן'!$C$42</f>
        <v>3.518249444648628E-4</v>
      </c>
    </row>
    <row r="48" spans="2:15" s="132" customFormat="1">
      <c r="B48" s="87" t="s">
        <v>968</v>
      </c>
      <c r="C48" s="84" t="s">
        <v>969</v>
      </c>
      <c r="D48" s="97" t="s">
        <v>124</v>
      </c>
      <c r="E48" s="97" t="s">
        <v>318</v>
      </c>
      <c r="F48" s="84" t="s">
        <v>970</v>
      </c>
      <c r="G48" s="97" t="s">
        <v>196</v>
      </c>
      <c r="H48" s="97" t="s">
        <v>168</v>
      </c>
      <c r="I48" s="94">
        <v>383.24065799999994</v>
      </c>
      <c r="J48" s="96">
        <v>2909</v>
      </c>
      <c r="K48" s="84"/>
      <c r="L48" s="94">
        <v>11.148470737999999</v>
      </c>
      <c r="M48" s="95">
        <v>1.1306281185408619E-5</v>
      </c>
      <c r="N48" s="95">
        <f t="shared" si="1"/>
        <v>1.8209358981427604E-4</v>
      </c>
      <c r="O48" s="95">
        <f>L48/'סכום נכסי הקרן'!$C$42</f>
        <v>1.1693923648143548E-5</v>
      </c>
    </row>
    <row r="49" spans="2:15" s="132" customFormat="1">
      <c r="B49" s="87" t="s">
        <v>971</v>
      </c>
      <c r="C49" s="84" t="s">
        <v>972</v>
      </c>
      <c r="D49" s="97" t="s">
        <v>124</v>
      </c>
      <c r="E49" s="97" t="s">
        <v>318</v>
      </c>
      <c r="F49" s="84" t="s">
        <v>756</v>
      </c>
      <c r="G49" s="97" t="s">
        <v>568</v>
      </c>
      <c r="H49" s="97" t="s">
        <v>168</v>
      </c>
      <c r="I49" s="94">
        <v>788.69150000000013</v>
      </c>
      <c r="J49" s="96">
        <v>93000</v>
      </c>
      <c r="K49" s="84"/>
      <c r="L49" s="94">
        <v>733.48309537199998</v>
      </c>
      <c r="M49" s="95">
        <v>2.1829233054138303E-4</v>
      </c>
      <c r="N49" s="95">
        <f t="shared" si="1"/>
        <v>1.1980348968322735E-2</v>
      </c>
      <c r="O49" s="95">
        <f>L49/'סכום נכסי הקרן'!$C$42</f>
        <v>7.693696755419659E-4</v>
      </c>
    </row>
    <row r="50" spans="2:15" s="132" customFormat="1">
      <c r="B50" s="87" t="s">
        <v>973</v>
      </c>
      <c r="C50" s="84" t="s">
        <v>974</v>
      </c>
      <c r="D50" s="97" t="s">
        <v>124</v>
      </c>
      <c r="E50" s="97" t="s">
        <v>318</v>
      </c>
      <c r="F50" s="84" t="s">
        <v>975</v>
      </c>
      <c r="G50" s="97" t="s">
        <v>194</v>
      </c>
      <c r="H50" s="97" t="s">
        <v>168</v>
      </c>
      <c r="I50" s="94">
        <v>75100.014081999994</v>
      </c>
      <c r="J50" s="96">
        <v>224.8</v>
      </c>
      <c r="K50" s="84"/>
      <c r="L50" s="94">
        <v>168.82483164499996</v>
      </c>
      <c r="M50" s="95">
        <v>1.3994040068398829E-4</v>
      </c>
      <c r="N50" s="95">
        <f t="shared" si="1"/>
        <v>2.7575010390657254E-3</v>
      </c>
      <c r="O50" s="95">
        <f>L50/'סכום נכסי הקרן'!$C$42</f>
        <v>1.7708479822601105E-4</v>
      </c>
    </row>
    <row r="51" spans="2:15" s="132" customFormat="1">
      <c r="B51" s="87" t="s">
        <v>976</v>
      </c>
      <c r="C51" s="84" t="s">
        <v>977</v>
      </c>
      <c r="D51" s="97" t="s">
        <v>124</v>
      </c>
      <c r="E51" s="97" t="s">
        <v>318</v>
      </c>
      <c r="F51" s="84" t="s">
        <v>978</v>
      </c>
      <c r="G51" s="97" t="s">
        <v>194</v>
      </c>
      <c r="H51" s="97" t="s">
        <v>168</v>
      </c>
      <c r="I51" s="94">
        <v>54596.147906999999</v>
      </c>
      <c r="J51" s="96">
        <v>581</v>
      </c>
      <c r="K51" s="84"/>
      <c r="L51" s="94">
        <v>317.20361934199997</v>
      </c>
      <c r="M51" s="95">
        <v>1.3549583911562089E-4</v>
      </c>
      <c r="N51" s="95">
        <f t="shared" si="1"/>
        <v>5.1810465404179724E-3</v>
      </c>
      <c r="O51" s="95">
        <f>L51/'סכום נכסי הקרן'!$C$42</f>
        <v>3.3272320416616926E-4</v>
      </c>
    </row>
    <row r="52" spans="2:15" s="132" customFormat="1">
      <c r="B52" s="87" t="s">
        <v>979</v>
      </c>
      <c r="C52" s="84" t="s">
        <v>980</v>
      </c>
      <c r="D52" s="97" t="s">
        <v>124</v>
      </c>
      <c r="E52" s="97" t="s">
        <v>318</v>
      </c>
      <c r="F52" s="84" t="s">
        <v>981</v>
      </c>
      <c r="G52" s="97" t="s">
        <v>450</v>
      </c>
      <c r="H52" s="97" t="s">
        <v>168</v>
      </c>
      <c r="I52" s="94">
        <v>769.64933799999994</v>
      </c>
      <c r="J52" s="96">
        <v>18230</v>
      </c>
      <c r="K52" s="84"/>
      <c r="L52" s="94">
        <v>140.307074245</v>
      </c>
      <c r="M52" s="95">
        <v>1.5218286913547241E-4</v>
      </c>
      <c r="N52" s="95">
        <f t="shared" si="1"/>
        <v>2.2917061385401829E-3</v>
      </c>
      <c r="O52" s="95">
        <f>L52/'סכום נכסי הקרן'!$C$42</f>
        <v>1.4717177378623876E-4</v>
      </c>
    </row>
    <row r="53" spans="2:15" s="132" customFormat="1">
      <c r="B53" s="87" t="s">
        <v>982</v>
      </c>
      <c r="C53" s="84" t="s">
        <v>983</v>
      </c>
      <c r="D53" s="97" t="s">
        <v>124</v>
      </c>
      <c r="E53" s="97" t="s">
        <v>318</v>
      </c>
      <c r="F53" s="84" t="s">
        <v>984</v>
      </c>
      <c r="G53" s="97" t="s">
        <v>985</v>
      </c>
      <c r="H53" s="97" t="s">
        <v>168</v>
      </c>
      <c r="I53" s="94">
        <v>4436.1124010000003</v>
      </c>
      <c r="J53" s="96">
        <v>4841</v>
      </c>
      <c r="K53" s="84"/>
      <c r="L53" s="94">
        <v>214.752201313</v>
      </c>
      <c r="M53" s="95">
        <v>1.7937653921874035E-4</v>
      </c>
      <c r="N53" s="95">
        <f t="shared" si="1"/>
        <v>3.5076559087437289E-3</v>
      </c>
      <c r="O53" s="95">
        <f>L53/'סכום נכסי הקרן'!$C$42</f>
        <v>2.2525922204425083E-4</v>
      </c>
    </row>
    <row r="54" spans="2:15" s="132" customFormat="1">
      <c r="B54" s="87" t="s">
        <v>986</v>
      </c>
      <c r="C54" s="84" t="s">
        <v>987</v>
      </c>
      <c r="D54" s="97" t="s">
        <v>124</v>
      </c>
      <c r="E54" s="97" t="s">
        <v>318</v>
      </c>
      <c r="F54" s="84" t="s">
        <v>427</v>
      </c>
      <c r="G54" s="97" t="s">
        <v>376</v>
      </c>
      <c r="H54" s="97" t="s">
        <v>168</v>
      </c>
      <c r="I54" s="94">
        <v>526.66813300000001</v>
      </c>
      <c r="J54" s="96">
        <v>173600</v>
      </c>
      <c r="K54" s="94">
        <v>49.296071390999991</v>
      </c>
      <c r="L54" s="94">
        <v>963.59194954899999</v>
      </c>
      <c r="M54" s="95">
        <v>2.46480355960323E-4</v>
      </c>
      <c r="N54" s="95">
        <f t="shared" si="1"/>
        <v>1.5738832825872569E-2</v>
      </c>
      <c r="O54" s="95">
        <f>L54/'סכום נכסי הקרן'!$C$42</f>
        <v>1.0107368939475971E-3</v>
      </c>
    </row>
    <row r="55" spans="2:15" s="132" customFormat="1">
      <c r="B55" s="87" t="s">
        <v>988</v>
      </c>
      <c r="C55" s="84" t="s">
        <v>989</v>
      </c>
      <c r="D55" s="97" t="s">
        <v>124</v>
      </c>
      <c r="E55" s="97" t="s">
        <v>318</v>
      </c>
      <c r="F55" s="84" t="s">
        <v>990</v>
      </c>
      <c r="G55" s="97" t="s">
        <v>376</v>
      </c>
      <c r="H55" s="97" t="s">
        <v>168</v>
      </c>
      <c r="I55" s="94">
        <v>2043.82393</v>
      </c>
      <c r="J55" s="96">
        <v>5933</v>
      </c>
      <c r="K55" s="84"/>
      <c r="L55" s="94">
        <v>121.26007376699999</v>
      </c>
      <c r="M55" s="95">
        <v>1.139559837760427E-4</v>
      </c>
      <c r="N55" s="95">
        <f t="shared" si="1"/>
        <v>1.9806018827420052E-3</v>
      </c>
      <c r="O55" s="95">
        <f>L55/'סכום נכסי הקרן'!$C$42</f>
        <v>1.2719287492644378E-4</v>
      </c>
    </row>
    <row r="56" spans="2:15" s="132" customFormat="1">
      <c r="B56" s="87" t="s">
        <v>991</v>
      </c>
      <c r="C56" s="84" t="s">
        <v>992</v>
      </c>
      <c r="D56" s="97" t="s">
        <v>124</v>
      </c>
      <c r="E56" s="97" t="s">
        <v>318</v>
      </c>
      <c r="F56" s="84" t="s">
        <v>993</v>
      </c>
      <c r="G56" s="97" t="s">
        <v>372</v>
      </c>
      <c r="H56" s="97" t="s">
        <v>168</v>
      </c>
      <c r="I56" s="94">
        <v>1598.337945</v>
      </c>
      <c r="J56" s="96">
        <v>19360</v>
      </c>
      <c r="K56" s="94">
        <v>4.3954293479999995</v>
      </c>
      <c r="L56" s="94">
        <v>313.833655454</v>
      </c>
      <c r="M56" s="95">
        <v>3.0334490310862785E-4</v>
      </c>
      <c r="N56" s="95">
        <f t="shared" si="1"/>
        <v>5.1260032222506888E-3</v>
      </c>
      <c r="O56" s="95">
        <f>L56/'סכום נכסי הקרן'!$C$42</f>
        <v>3.2918836056928483E-4</v>
      </c>
    </row>
    <row r="57" spans="2:15" s="132" customFormat="1">
      <c r="B57" s="87" t="s">
        <v>994</v>
      </c>
      <c r="C57" s="84" t="s">
        <v>995</v>
      </c>
      <c r="D57" s="97" t="s">
        <v>124</v>
      </c>
      <c r="E57" s="97" t="s">
        <v>318</v>
      </c>
      <c r="F57" s="84" t="s">
        <v>996</v>
      </c>
      <c r="G57" s="97" t="s">
        <v>967</v>
      </c>
      <c r="H57" s="97" t="s">
        <v>168</v>
      </c>
      <c r="I57" s="94">
        <v>2098.575687</v>
      </c>
      <c r="J57" s="96">
        <v>7529</v>
      </c>
      <c r="K57" s="84"/>
      <c r="L57" s="94">
        <v>158.001763485</v>
      </c>
      <c r="M57" s="95">
        <v>1.4956157887715055E-4</v>
      </c>
      <c r="N57" s="95">
        <f t="shared" si="1"/>
        <v>2.580722413514743E-3</v>
      </c>
      <c r="O57" s="95">
        <f>L57/'סכום נכסי הקרן'!$C$42</f>
        <v>1.6573219788502489E-4</v>
      </c>
    </row>
    <row r="58" spans="2:15" s="132" customFormat="1">
      <c r="B58" s="87" t="s">
        <v>997</v>
      </c>
      <c r="C58" s="84" t="s">
        <v>998</v>
      </c>
      <c r="D58" s="97" t="s">
        <v>124</v>
      </c>
      <c r="E58" s="97" t="s">
        <v>318</v>
      </c>
      <c r="F58" s="84" t="s">
        <v>999</v>
      </c>
      <c r="G58" s="97" t="s">
        <v>1000</v>
      </c>
      <c r="H58" s="97" t="s">
        <v>168</v>
      </c>
      <c r="I58" s="94">
        <v>1204.086879</v>
      </c>
      <c r="J58" s="96">
        <v>14890</v>
      </c>
      <c r="K58" s="94">
        <v>2.2517713150000001</v>
      </c>
      <c r="L58" s="94">
        <v>181.540307547</v>
      </c>
      <c r="M58" s="95">
        <v>1.7727191711928596E-4</v>
      </c>
      <c r="N58" s="95">
        <f t="shared" si="1"/>
        <v>2.9651893137723137E-3</v>
      </c>
      <c r="O58" s="95">
        <f>L58/'סכום נכסי הקרן'!$C$42</f>
        <v>1.9042239473070194E-4</v>
      </c>
    </row>
    <row r="59" spans="2:15" s="132" customFormat="1">
      <c r="B59" s="87" t="s">
        <v>1001</v>
      </c>
      <c r="C59" s="84" t="s">
        <v>1002</v>
      </c>
      <c r="D59" s="97" t="s">
        <v>124</v>
      </c>
      <c r="E59" s="97" t="s">
        <v>318</v>
      </c>
      <c r="F59" s="84" t="s">
        <v>1003</v>
      </c>
      <c r="G59" s="97" t="s">
        <v>1000</v>
      </c>
      <c r="H59" s="97" t="s">
        <v>168</v>
      </c>
      <c r="I59" s="94">
        <v>5019.3231720000003</v>
      </c>
      <c r="J59" s="96">
        <v>10110</v>
      </c>
      <c r="K59" s="84"/>
      <c r="L59" s="94">
        <v>507.45357273399998</v>
      </c>
      <c r="M59" s="95">
        <v>2.2325291476633322E-4</v>
      </c>
      <c r="N59" s="95">
        <f t="shared" si="1"/>
        <v>8.2884948882048087E-3</v>
      </c>
      <c r="O59" s="95">
        <f>L59/'סכום נכסי הקרן'!$C$42</f>
        <v>5.3228137508603418E-4</v>
      </c>
    </row>
    <row r="60" spans="2:15" s="132" customFormat="1">
      <c r="B60" s="87" t="s">
        <v>1004</v>
      </c>
      <c r="C60" s="84" t="s">
        <v>1005</v>
      </c>
      <c r="D60" s="97" t="s">
        <v>124</v>
      </c>
      <c r="E60" s="97" t="s">
        <v>318</v>
      </c>
      <c r="F60" s="84" t="s">
        <v>529</v>
      </c>
      <c r="G60" s="97" t="s">
        <v>376</v>
      </c>
      <c r="H60" s="97" t="s">
        <v>168</v>
      </c>
      <c r="I60" s="94">
        <v>464.26860499999998</v>
      </c>
      <c r="J60" s="96">
        <v>50880</v>
      </c>
      <c r="K60" s="84"/>
      <c r="L60" s="94">
        <v>236.21986643799997</v>
      </c>
      <c r="M60" s="95">
        <v>8.5913682461690596E-5</v>
      </c>
      <c r="N60" s="95">
        <f t="shared" si="1"/>
        <v>3.8582980998935501E-3</v>
      </c>
      <c r="O60" s="95">
        <f>L60/'סכום נכסי הקרן'!$C$42</f>
        <v>2.4777721960421927E-4</v>
      </c>
    </row>
    <row r="61" spans="2:15" s="132" customFormat="1">
      <c r="B61" s="87" t="s">
        <v>1006</v>
      </c>
      <c r="C61" s="84" t="s">
        <v>1007</v>
      </c>
      <c r="D61" s="97" t="s">
        <v>124</v>
      </c>
      <c r="E61" s="97" t="s">
        <v>318</v>
      </c>
      <c r="F61" s="84" t="s">
        <v>1008</v>
      </c>
      <c r="G61" s="97" t="s">
        <v>443</v>
      </c>
      <c r="H61" s="97" t="s">
        <v>168</v>
      </c>
      <c r="I61" s="94">
        <v>6584.627132999999</v>
      </c>
      <c r="J61" s="96">
        <v>4960</v>
      </c>
      <c r="K61" s="84"/>
      <c r="L61" s="94">
        <v>326.59750581399999</v>
      </c>
      <c r="M61" s="95">
        <v>1.1847357617059735E-4</v>
      </c>
      <c r="N61" s="95">
        <f t="shared" si="1"/>
        <v>5.3344816213536667E-3</v>
      </c>
      <c r="O61" s="95">
        <f>L61/'סכום נכסי הקרן'!$C$42</f>
        <v>3.4257669831299107E-4</v>
      </c>
    </row>
    <row r="62" spans="2:15" s="132" customFormat="1">
      <c r="B62" s="87" t="s">
        <v>1009</v>
      </c>
      <c r="C62" s="84" t="s">
        <v>1010</v>
      </c>
      <c r="D62" s="97" t="s">
        <v>124</v>
      </c>
      <c r="E62" s="97" t="s">
        <v>318</v>
      </c>
      <c r="F62" s="84" t="s">
        <v>1011</v>
      </c>
      <c r="G62" s="97" t="s">
        <v>1000</v>
      </c>
      <c r="H62" s="97" t="s">
        <v>168</v>
      </c>
      <c r="I62" s="94">
        <v>14106.045334</v>
      </c>
      <c r="J62" s="96">
        <v>4616</v>
      </c>
      <c r="K62" s="84"/>
      <c r="L62" s="94">
        <v>651.13505260700003</v>
      </c>
      <c r="M62" s="95">
        <v>2.2720341113272198E-4</v>
      </c>
      <c r="N62" s="95">
        <f t="shared" si="1"/>
        <v>1.0635316894089706E-2</v>
      </c>
      <c r="O62" s="95">
        <f>L62/'סכום נכסי הקרן'!$C$42</f>
        <v>6.8299265152685655E-4</v>
      </c>
    </row>
    <row r="63" spans="2:15" s="132" customFormat="1">
      <c r="B63" s="87" t="s">
        <v>1012</v>
      </c>
      <c r="C63" s="84" t="s">
        <v>1013</v>
      </c>
      <c r="D63" s="97" t="s">
        <v>124</v>
      </c>
      <c r="E63" s="97" t="s">
        <v>318</v>
      </c>
      <c r="F63" s="84" t="s">
        <v>1014</v>
      </c>
      <c r="G63" s="97" t="s">
        <v>985</v>
      </c>
      <c r="H63" s="97" t="s">
        <v>168</v>
      </c>
      <c r="I63" s="94">
        <v>25301.113580000001</v>
      </c>
      <c r="J63" s="96">
        <v>2329</v>
      </c>
      <c r="K63" s="84"/>
      <c r="L63" s="94">
        <v>589.26293528099995</v>
      </c>
      <c r="M63" s="95">
        <v>2.3500104357233794E-4</v>
      </c>
      <c r="N63" s="95">
        <f t="shared" si="1"/>
        <v>9.6247284270186955E-3</v>
      </c>
      <c r="O63" s="95">
        <f>L63/'סכום נכסי הקרן'!$C$42</f>
        <v>6.1809336327801618E-4</v>
      </c>
    </row>
    <row r="64" spans="2:15" s="132" customFormat="1">
      <c r="B64" s="87" t="s">
        <v>1015</v>
      </c>
      <c r="C64" s="84" t="s">
        <v>1016</v>
      </c>
      <c r="D64" s="97" t="s">
        <v>124</v>
      </c>
      <c r="E64" s="97" t="s">
        <v>318</v>
      </c>
      <c r="F64" s="84" t="s">
        <v>479</v>
      </c>
      <c r="G64" s="97" t="s">
        <v>443</v>
      </c>
      <c r="H64" s="97" t="s">
        <v>168</v>
      </c>
      <c r="I64" s="94">
        <v>6071.7991650000004</v>
      </c>
      <c r="J64" s="96">
        <v>4649</v>
      </c>
      <c r="K64" s="84"/>
      <c r="L64" s="94">
        <v>282.277943177</v>
      </c>
      <c r="M64" s="95">
        <v>9.5963550804226288E-5</v>
      </c>
      <c r="N64" s="95">
        <f t="shared" si="1"/>
        <v>4.6105878740200501E-3</v>
      </c>
      <c r="O64" s="95">
        <f>L64/'סכום נכסי הקרן'!$C$42</f>
        <v>2.960887455008039E-4</v>
      </c>
    </row>
    <row r="65" spans="2:15" s="132" customFormat="1">
      <c r="B65" s="87" t="s">
        <v>1017</v>
      </c>
      <c r="C65" s="84" t="s">
        <v>1018</v>
      </c>
      <c r="D65" s="97" t="s">
        <v>124</v>
      </c>
      <c r="E65" s="97" t="s">
        <v>318</v>
      </c>
      <c r="F65" s="84" t="s">
        <v>1019</v>
      </c>
      <c r="G65" s="97" t="s">
        <v>923</v>
      </c>
      <c r="H65" s="97" t="s">
        <v>168</v>
      </c>
      <c r="I65" s="94">
        <v>499.59389099999999</v>
      </c>
      <c r="J65" s="96">
        <v>9165</v>
      </c>
      <c r="K65" s="84"/>
      <c r="L65" s="94">
        <v>45.787780064000003</v>
      </c>
      <c r="M65" s="95">
        <v>1.789536317804904E-5</v>
      </c>
      <c r="N65" s="95">
        <f t="shared" si="1"/>
        <v>7.4787488234247745E-4</v>
      </c>
      <c r="O65" s="95">
        <f>L65/'סכום נכסי הקרן'!$C$42</f>
        <v>4.802800461782989E-5</v>
      </c>
    </row>
    <row r="66" spans="2:15" s="132" customFormat="1">
      <c r="B66" s="87" t="s">
        <v>1020</v>
      </c>
      <c r="C66" s="84" t="s">
        <v>1021</v>
      </c>
      <c r="D66" s="97" t="s">
        <v>124</v>
      </c>
      <c r="E66" s="97" t="s">
        <v>318</v>
      </c>
      <c r="F66" s="84" t="s">
        <v>1022</v>
      </c>
      <c r="G66" s="97" t="s">
        <v>859</v>
      </c>
      <c r="H66" s="97" t="s">
        <v>168</v>
      </c>
      <c r="I66" s="94">
        <v>17669.294990999999</v>
      </c>
      <c r="J66" s="96">
        <v>2322</v>
      </c>
      <c r="K66" s="84"/>
      <c r="L66" s="94">
        <v>410.281029692</v>
      </c>
      <c r="M66" s="95">
        <v>1.7997259042532062E-4</v>
      </c>
      <c r="N66" s="95">
        <f t="shared" si="1"/>
        <v>6.7013267814986901E-3</v>
      </c>
      <c r="O66" s="95">
        <f>L66/'סכום נכסי הקרן'!$C$42</f>
        <v>4.3035454352913997E-4</v>
      </c>
    </row>
    <row r="67" spans="2:15" s="132" customFormat="1">
      <c r="B67" s="87" t="s">
        <v>1023</v>
      </c>
      <c r="C67" s="84" t="s">
        <v>1024</v>
      </c>
      <c r="D67" s="97" t="s">
        <v>124</v>
      </c>
      <c r="E67" s="97" t="s">
        <v>318</v>
      </c>
      <c r="F67" s="84" t="s">
        <v>1025</v>
      </c>
      <c r="G67" s="97" t="s">
        <v>196</v>
      </c>
      <c r="H67" s="97" t="s">
        <v>168</v>
      </c>
      <c r="I67" s="94">
        <v>750.41207099999997</v>
      </c>
      <c r="J67" s="96">
        <v>5548</v>
      </c>
      <c r="K67" s="84"/>
      <c r="L67" s="94">
        <v>41.632861720999998</v>
      </c>
      <c r="M67" s="95">
        <v>1.5069630574069586E-5</v>
      </c>
      <c r="N67" s="95">
        <f t="shared" si="1"/>
        <v>6.800105075557896E-4</v>
      </c>
      <c r="O67" s="95">
        <f>L67/'סכום נכסי הקרן'!$C$42</f>
        <v>4.3669801684964715E-5</v>
      </c>
    </row>
    <row r="68" spans="2:15" s="132" customFormat="1">
      <c r="B68" s="87" t="s">
        <v>1026</v>
      </c>
      <c r="C68" s="84" t="s">
        <v>1027</v>
      </c>
      <c r="D68" s="97" t="s">
        <v>124</v>
      </c>
      <c r="E68" s="97" t="s">
        <v>318</v>
      </c>
      <c r="F68" s="84" t="s">
        <v>614</v>
      </c>
      <c r="G68" s="97" t="s">
        <v>411</v>
      </c>
      <c r="H68" s="97" t="s">
        <v>168</v>
      </c>
      <c r="I68" s="94">
        <v>7451.6684279999999</v>
      </c>
      <c r="J68" s="96">
        <v>1324</v>
      </c>
      <c r="K68" s="84"/>
      <c r="L68" s="94">
        <v>98.660089985000013</v>
      </c>
      <c r="M68" s="95">
        <v>6.412976072674128E-5</v>
      </c>
      <c r="N68" s="95">
        <f t="shared" si="1"/>
        <v>1.611464960439147E-3</v>
      </c>
      <c r="O68" s="95">
        <f>L68/'סכום נכסי הקרן'!$C$42</f>
        <v>1.0348715859934494E-4</v>
      </c>
    </row>
    <row r="69" spans="2:15" s="132" customFormat="1">
      <c r="B69" s="87" t="s">
        <v>1028</v>
      </c>
      <c r="C69" s="84" t="s">
        <v>1029</v>
      </c>
      <c r="D69" s="97" t="s">
        <v>124</v>
      </c>
      <c r="E69" s="97" t="s">
        <v>318</v>
      </c>
      <c r="F69" s="84" t="s">
        <v>1030</v>
      </c>
      <c r="G69" s="97" t="s">
        <v>155</v>
      </c>
      <c r="H69" s="97" t="s">
        <v>168</v>
      </c>
      <c r="I69" s="94">
        <v>2282.3169459999999</v>
      </c>
      <c r="J69" s="96">
        <v>9567</v>
      </c>
      <c r="K69" s="84"/>
      <c r="L69" s="94">
        <v>218.349262256</v>
      </c>
      <c r="M69" s="95">
        <v>2.0950465968390302E-4</v>
      </c>
      <c r="N69" s="95">
        <f t="shared" si="1"/>
        <v>3.5664085175350847E-3</v>
      </c>
      <c r="O69" s="95">
        <f>L69/'סכום נכסי הקרן'!$C$42</f>
        <v>2.290322737043126E-4</v>
      </c>
    </row>
    <row r="70" spans="2:15" s="132" customFormat="1">
      <c r="B70" s="87" t="s">
        <v>1031</v>
      </c>
      <c r="C70" s="84" t="s">
        <v>1032</v>
      </c>
      <c r="D70" s="97" t="s">
        <v>124</v>
      </c>
      <c r="E70" s="97" t="s">
        <v>318</v>
      </c>
      <c r="F70" s="84" t="s">
        <v>1033</v>
      </c>
      <c r="G70" s="97" t="s">
        <v>494</v>
      </c>
      <c r="H70" s="97" t="s">
        <v>168</v>
      </c>
      <c r="I70" s="94">
        <v>1447.4655950000001</v>
      </c>
      <c r="J70" s="96">
        <v>15630</v>
      </c>
      <c r="K70" s="84"/>
      <c r="L70" s="94">
        <v>226.23887243000001</v>
      </c>
      <c r="M70" s="95">
        <v>1.5159954094882098E-4</v>
      </c>
      <c r="N70" s="95">
        <f t="shared" si="1"/>
        <v>3.6952734957533106E-3</v>
      </c>
      <c r="O70" s="95">
        <f>L70/'סכום נכסי הקרן'!$C$42</f>
        <v>2.3730789294901307E-4</v>
      </c>
    </row>
    <row r="71" spans="2:15" s="132" customFormat="1">
      <c r="B71" s="87" t="s">
        <v>1034</v>
      </c>
      <c r="C71" s="84" t="s">
        <v>1035</v>
      </c>
      <c r="D71" s="97" t="s">
        <v>124</v>
      </c>
      <c r="E71" s="97" t="s">
        <v>318</v>
      </c>
      <c r="F71" s="84" t="s">
        <v>836</v>
      </c>
      <c r="G71" s="97" t="s">
        <v>411</v>
      </c>
      <c r="H71" s="97" t="s">
        <v>168</v>
      </c>
      <c r="I71" s="94">
        <v>14086.635093000001</v>
      </c>
      <c r="J71" s="96">
        <v>1396</v>
      </c>
      <c r="K71" s="84"/>
      <c r="L71" s="94">
        <v>196.64942590199999</v>
      </c>
      <c r="M71" s="95">
        <v>8.6261018193946939E-5</v>
      </c>
      <c r="N71" s="95">
        <f t="shared" si="1"/>
        <v>3.2119741567205842E-3</v>
      </c>
      <c r="O71" s="95">
        <f>L71/'סכום נכסי הקרן'!$C$42</f>
        <v>2.0627074564684122E-4</v>
      </c>
    </row>
    <row r="72" spans="2:15" s="132" customFormat="1">
      <c r="B72" s="87" t="s">
        <v>1036</v>
      </c>
      <c r="C72" s="84" t="s">
        <v>1037</v>
      </c>
      <c r="D72" s="97" t="s">
        <v>124</v>
      </c>
      <c r="E72" s="97" t="s">
        <v>318</v>
      </c>
      <c r="F72" s="84" t="s">
        <v>1038</v>
      </c>
      <c r="G72" s="97" t="s">
        <v>967</v>
      </c>
      <c r="H72" s="97" t="s">
        <v>168</v>
      </c>
      <c r="I72" s="94">
        <v>354.94634400000001</v>
      </c>
      <c r="J72" s="96">
        <v>27900</v>
      </c>
      <c r="K72" s="84"/>
      <c r="L72" s="94">
        <v>99.030029853000016</v>
      </c>
      <c r="M72" s="95">
        <v>1.5152316349643675E-4</v>
      </c>
      <c r="N72" s="95">
        <f t="shared" si="1"/>
        <v>1.6175073747004974E-3</v>
      </c>
      <c r="O72" s="95">
        <f>L72/'סכום נכסי הקרן'!$C$42</f>
        <v>1.0387519823926173E-4</v>
      </c>
    </row>
    <row r="73" spans="2:15" s="132" customFormat="1">
      <c r="B73" s="87" t="s">
        <v>1039</v>
      </c>
      <c r="C73" s="84" t="s">
        <v>1040</v>
      </c>
      <c r="D73" s="97" t="s">
        <v>124</v>
      </c>
      <c r="E73" s="97" t="s">
        <v>318</v>
      </c>
      <c r="F73" s="84" t="s">
        <v>1041</v>
      </c>
      <c r="G73" s="97" t="s">
        <v>1042</v>
      </c>
      <c r="H73" s="97" t="s">
        <v>168</v>
      </c>
      <c r="I73" s="94">
        <v>3283.306431</v>
      </c>
      <c r="J73" s="96">
        <v>2055</v>
      </c>
      <c r="K73" s="84"/>
      <c r="L73" s="94">
        <v>67.471947146999995</v>
      </c>
      <c r="M73" s="95">
        <v>8.1537324877189497E-5</v>
      </c>
      <c r="N73" s="95">
        <f t="shared" si="1"/>
        <v>1.1020533090586411E-3</v>
      </c>
      <c r="O73" s="95">
        <f>L73/'סכום נכסי הקרן'!$C$42</f>
        <v>7.0773096765569578E-5</v>
      </c>
    </row>
    <row r="74" spans="2:15" s="132" customFormat="1">
      <c r="B74" s="87" t="s">
        <v>1043</v>
      </c>
      <c r="C74" s="84" t="s">
        <v>1044</v>
      </c>
      <c r="D74" s="97" t="s">
        <v>124</v>
      </c>
      <c r="E74" s="97" t="s">
        <v>318</v>
      </c>
      <c r="F74" s="84" t="s">
        <v>1045</v>
      </c>
      <c r="G74" s="97" t="s">
        <v>748</v>
      </c>
      <c r="H74" s="97" t="s">
        <v>168</v>
      </c>
      <c r="I74" s="94">
        <v>2487.445991</v>
      </c>
      <c r="J74" s="96">
        <v>8913</v>
      </c>
      <c r="K74" s="94">
        <v>6.9219129439999998</v>
      </c>
      <c r="L74" s="94">
        <v>228.627974131</v>
      </c>
      <c r="M74" s="95">
        <v>1.9776897371138094E-4</v>
      </c>
      <c r="N74" s="95">
        <f t="shared" si="1"/>
        <v>3.734295897604681E-3</v>
      </c>
      <c r="O74" s="95">
        <f>L74/'סכום נכסי הקרן'!$C$42</f>
        <v>2.3981388444647614E-4</v>
      </c>
    </row>
    <row r="75" spans="2:15" s="132" customFormat="1">
      <c r="B75" s="87" t="s">
        <v>1046</v>
      </c>
      <c r="C75" s="84" t="s">
        <v>1047</v>
      </c>
      <c r="D75" s="97" t="s">
        <v>124</v>
      </c>
      <c r="E75" s="97" t="s">
        <v>318</v>
      </c>
      <c r="F75" s="84" t="s">
        <v>1048</v>
      </c>
      <c r="G75" s="97" t="s">
        <v>1042</v>
      </c>
      <c r="H75" s="97" t="s">
        <v>168</v>
      </c>
      <c r="I75" s="94">
        <v>13537.783829</v>
      </c>
      <c r="J75" s="96">
        <v>310.8</v>
      </c>
      <c r="K75" s="84"/>
      <c r="L75" s="94">
        <v>42.075432139999997</v>
      </c>
      <c r="M75" s="95">
        <v>4.7720862144967224E-5</v>
      </c>
      <c r="N75" s="95">
        <f t="shared" si="1"/>
        <v>6.8723923320213563E-4</v>
      </c>
      <c r="O75" s="95">
        <f>L75/'סכום נכסי הקרן'!$C$42</f>
        <v>4.4134025416662049E-5</v>
      </c>
    </row>
    <row r="76" spans="2:15" s="132" customFormat="1">
      <c r="B76" s="87" t="s">
        <v>1049</v>
      </c>
      <c r="C76" s="84" t="s">
        <v>1050</v>
      </c>
      <c r="D76" s="97" t="s">
        <v>124</v>
      </c>
      <c r="E76" s="97" t="s">
        <v>318</v>
      </c>
      <c r="F76" s="84" t="s">
        <v>486</v>
      </c>
      <c r="G76" s="97" t="s">
        <v>376</v>
      </c>
      <c r="H76" s="97" t="s">
        <v>168</v>
      </c>
      <c r="I76" s="94">
        <v>24253.813751000002</v>
      </c>
      <c r="J76" s="96">
        <v>1598</v>
      </c>
      <c r="K76" s="84"/>
      <c r="L76" s="94">
        <v>387.57594374500002</v>
      </c>
      <c r="M76" s="95">
        <v>1.3748225638809063E-4</v>
      </c>
      <c r="N76" s="95">
        <f t="shared" si="1"/>
        <v>6.3304731725782786E-3</v>
      </c>
      <c r="O76" s="95">
        <f>L76/'סכום נכסי הקרן'!$C$42</f>
        <v>4.0653858278182883E-4</v>
      </c>
    </row>
    <row r="77" spans="2:15" s="132" customFormat="1">
      <c r="B77" s="87" t="s">
        <v>1051</v>
      </c>
      <c r="C77" s="84" t="s">
        <v>1052</v>
      </c>
      <c r="D77" s="97" t="s">
        <v>124</v>
      </c>
      <c r="E77" s="97" t="s">
        <v>318</v>
      </c>
      <c r="F77" s="84" t="s">
        <v>1053</v>
      </c>
      <c r="G77" s="97" t="s">
        <v>155</v>
      </c>
      <c r="H77" s="97" t="s">
        <v>168</v>
      </c>
      <c r="I77" s="94">
        <v>1080.7243169999999</v>
      </c>
      <c r="J77" s="96">
        <v>19400</v>
      </c>
      <c r="K77" s="84"/>
      <c r="L77" s="94">
        <v>209.66051757600002</v>
      </c>
      <c r="M77" s="95">
        <v>7.8452165472778899E-5</v>
      </c>
      <c r="N77" s="95">
        <f t="shared" si="1"/>
        <v>3.4244908727797357E-3</v>
      </c>
      <c r="O77" s="95">
        <f>L77/'סכום נכסי הקרן'!$C$42</f>
        <v>2.1991842129585564E-4</v>
      </c>
    </row>
    <row r="78" spans="2:15" s="132" customFormat="1">
      <c r="B78" s="87" t="s">
        <v>1054</v>
      </c>
      <c r="C78" s="84" t="s">
        <v>1055</v>
      </c>
      <c r="D78" s="97" t="s">
        <v>124</v>
      </c>
      <c r="E78" s="97" t="s">
        <v>318</v>
      </c>
      <c r="F78" s="84" t="s">
        <v>1056</v>
      </c>
      <c r="G78" s="97" t="s">
        <v>859</v>
      </c>
      <c r="H78" s="97" t="s">
        <v>168</v>
      </c>
      <c r="I78" s="94">
        <v>168509.65541000001</v>
      </c>
      <c r="J78" s="96">
        <v>270.8</v>
      </c>
      <c r="K78" s="84"/>
      <c r="L78" s="94">
        <v>456.32414685800001</v>
      </c>
      <c r="M78" s="95">
        <v>1.4994399962341208E-4</v>
      </c>
      <c r="N78" s="95">
        <f t="shared" si="1"/>
        <v>7.4533722133818744E-3</v>
      </c>
      <c r="O78" s="95">
        <f>L78/'סכום נכסי הקרן'!$C$42</f>
        <v>4.7865037793685743E-4</v>
      </c>
    </row>
    <row r="79" spans="2:15" s="132" customFormat="1">
      <c r="B79" s="87" t="s">
        <v>1057</v>
      </c>
      <c r="C79" s="84" t="s">
        <v>1058</v>
      </c>
      <c r="D79" s="97" t="s">
        <v>124</v>
      </c>
      <c r="E79" s="97" t="s">
        <v>318</v>
      </c>
      <c r="F79" s="84" t="s">
        <v>652</v>
      </c>
      <c r="G79" s="97" t="s">
        <v>376</v>
      </c>
      <c r="H79" s="97" t="s">
        <v>168</v>
      </c>
      <c r="I79" s="94">
        <v>15328.614549</v>
      </c>
      <c r="J79" s="96">
        <v>840.1</v>
      </c>
      <c r="K79" s="84"/>
      <c r="L79" s="94">
        <v>128.77569083500001</v>
      </c>
      <c r="M79" s="95">
        <v>3.8273129284044127E-5</v>
      </c>
      <c r="N79" s="95">
        <f t="shared" si="1"/>
        <v>2.1033582431203685E-3</v>
      </c>
      <c r="O79" s="95">
        <f>L79/'סכום נכסי הקרן'!$C$42</f>
        <v>1.3507620298347587E-4</v>
      </c>
    </row>
    <row r="80" spans="2:15" s="132" customFormat="1">
      <c r="B80" s="87" t="s">
        <v>1059</v>
      </c>
      <c r="C80" s="84" t="s">
        <v>1060</v>
      </c>
      <c r="D80" s="97" t="s">
        <v>124</v>
      </c>
      <c r="E80" s="97" t="s">
        <v>318</v>
      </c>
      <c r="F80" s="84" t="s">
        <v>846</v>
      </c>
      <c r="G80" s="97" t="s">
        <v>376</v>
      </c>
      <c r="H80" s="97" t="s">
        <v>168</v>
      </c>
      <c r="I80" s="94">
        <v>40104.865405999997</v>
      </c>
      <c r="J80" s="96">
        <v>1224</v>
      </c>
      <c r="K80" s="94">
        <v>7.9197484199999995</v>
      </c>
      <c r="L80" s="94">
        <v>498.80330098899998</v>
      </c>
      <c r="M80" s="95">
        <v>1.1313906019478038E-4</v>
      </c>
      <c r="N80" s="95">
        <f t="shared" si="1"/>
        <v>8.147205641281725E-3</v>
      </c>
      <c r="O80" s="95">
        <f>L80/'סכום נכסי הקרן'!$C$42</f>
        <v>5.2320787794916414E-4</v>
      </c>
    </row>
    <row r="81" spans="2:15" s="132" customFormat="1">
      <c r="B81" s="87" t="s">
        <v>1061</v>
      </c>
      <c r="C81" s="84" t="s">
        <v>1062</v>
      </c>
      <c r="D81" s="97" t="s">
        <v>124</v>
      </c>
      <c r="E81" s="97" t="s">
        <v>318</v>
      </c>
      <c r="F81" s="84" t="s">
        <v>884</v>
      </c>
      <c r="G81" s="97" t="s">
        <v>859</v>
      </c>
      <c r="H81" s="97" t="s">
        <v>168</v>
      </c>
      <c r="I81" s="94">
        <v>17693.863946000001</v>
      </c>
      <c r="J81" s="96">
        <v>1532</v>
      </c>
      <c r="K81" s="84"/>
      <c r="L81" s="94">
        <v>271.06999564799997</v>
      </c>
      <c r="M81" s="95">
        <v>1.999406608303222E-4</v>
      </c>
      <c r="N81" s="95">
        <f t="shared" si="1"/>
        <v>4.4275228198104909E-3</v>
      </c>
      <c r="O81" s="95">
        <f>L81/'סכום נכסי הקרן'!$C$42</f>
        <v>2.843324350850815E-4</v>
      </c>
    </row>
    <row r="82" spans="2:15" s="132" customFormat="1">
      <c r="B82" s="83"/>
      <c r="C82" s="84"/>
      <c r="D82" s="84"/>
      <c r="E82" s="84"/>
      <c r="F82" s="84"/>
      <c r="G82" s="84"/>
      <c r="H82" s="84"/>
      <c r="I82" s="94"/>
      <c r="J82" s="96"/>
      <c r="K82" s="84"/>
      <c r="L82" s="84"/>
      <c r="M82" s="84"/>
      <c r="N82" s="95"/>
      <c r="O82" s="84"/>
    </row>
    <row r="83" spans="2:15" s="132" customFormat="1">
      <c r="B83" s="102" t="s">
        <v>29</v>
      </c>
      <c r="C83" s="82"/>
      <c r="D83" s="82"/>
      <c r="E83" s="82"/>
      <c r="F83" s="82"/>
      <c r="G83" s="82"/>
      <c r="H83" s="82"/>
      <c r="I83" s="91"/>
      <c r="J83" s="93"/>
      <c r="K83" s="91">
        <v>11.69836031</v>
      </c>
      <c r="L83" s="91">
        <v>1858.0693832780003</v>
      </c>
      <c r="M83" s="82"/>
      <c r="N83" s="92">
        <f t="shared" ref="N83:N119" si="2">L83/$L$11</f>
        <v>3.0348783440928385E-2</v>
      </c>
      <c r="O83" s="92">
        <f>L83/'סכום נכסי הקרן'!$C$42</f>
        <v>1.9489777577246493E-3</v>
      </c>
    </row>
    <row r="84" spans="2:15" s="132" customFormat="1">
      <c r="B84" s="87" t="s">
        <v>1063</v>
      </c>
      <c r="C84" s="84" t="s">
        <v>1064</v>
      </c>
      <c r="D84" s="97" t="s">
        <v>124</v>
      </c>
      <c r="E84" s="97" t="s">
        <v>318</v>
      </c>
      <c r="F84" s="84" t="s">
        <v>1065</v>
      </c>
      <c r="G84" s="97" t="s">
        <v>1042</v>
      </c>
      <c r="H84" s="97" t="s">
        <v>168</v>
      </c>
      <c r="I84" s="94">
        <v>4976.9777379999996</v>
      </c>
      <c r="J84" s="96">
        <v>638.20000000000005</v>
      </c>
      <c r="K84" s="84"/>
      <c r="L84" s="94">
        <v>31.763071916000001</v>
      </c>
      <c r="M84" s="95">
        <v>1.9324844075534268E-4</v>
      </c>
      <c r="N84" s="95">
        <f t="shared" si="2"/>
        <v>5.188022576943194E-4</v>
      </c>
      <c r="O84" s="95">
        <f>L84/'סכום נכסי הקרן'!$C$42</f>
        <v>3.3317120037831386E-5</v>
      </c>
    </row>
    <row r="85" spans="2:15" s="132" customFormat="1">
      <c r="B85" s="87" t="s">
        <v>1066</v>
      </c>
      <c r="C85" s="84" t="s">
        <v>1067</v>
      </c>
      <c r="D85" s="97" t="s">
        <v>124</v>
      </c>
      <c r="E85" s="97" t="s">
        <v>318</v>
      </c>
      <c r="F85" s="84" t="s">
        <v>1068</v>
      </c>
      <c r="G85" s="97" t="s">
        <v>985</v>
      </c>
      <c r="H85" s="97" t="s">
        <v>168</v>
      </c>
      <c r="I85" s="94">
        <v>903.42157699999996</v>
      </c>
      <c r="J85" s="96">
        <v>3139</v>
      </c>
      <c r="K85" s="84"/>
      <c r="L85" s="94">
        <v>28.358403301999999</v>
      </c>
      <c r="M85" s="95">
        <v>1.8300440869252206E-4</v>
      </c>
      <c r="N85" s="95">
        <f t="shared" si="2"/>
        <v>4.6319208975100954E-4</v>
      </c>
      <c r="O85" s="95">
        <f>L85/'סכום נכסי הקרן'!$C$42</f>
        <v>2.974587374271044E-5</v>
      </c>
    </row>
    <row r="86" spans="2:15" s="132" customFormat="1">
      <c r="B86" s="87" t="s">
        <v>1069</v>
      </c>
      <c r="C86" s="84" t="s">
        <v>1070</v>
      </c>
      <c r="D86" s="97" t="s">
        <v>124</v>
      </c>
      <c r="E86" s="97" t="s">
        <v>318</v>
      </c>
      <c r="F86" s="84" t="s">
        <v>1071</v>
      </c>
      <c r="G86" s="97" t="s">
        <v>155</v>
      </c>
      <c r="H86" s="97" t="s">
        <v>168</v>
      </c>
      <c r="I86" s="94">
        <v>11808.687142000001</v>
      </c>
      <c r="J86" s="96">
        <v>480.4</v>
      </c>
      <c r="K86" s="94">
        <v>0.57983014399999999</v>
      </c>
      <c r="L86" s="94">
        <v>57.308763184</v>
      </c>
      <c r="M86" s="95">
        <v>2.1475064772431756E-4</v>
      </c>
      <c r="N86" s="95">
        <f t="shared" si="2"/>
        <v>9.3605290458544869E-4</v>
      </c>
      <c r="O86" s="95">
        <f>L86/'סכום נכסי הקרן'!$C$42</f>
        <v>6.0112666283363392E-5</v>
      </c>
    </row>
    <row r="87" spans="2:15" s="132" customFormat="1">
      <c r="B87" s="87" t="s">
        <v>1072</v>
      </c>
      <c r="C87" s="84" t="s">
        <v>1073</v>
      </c>
      <c r="D87" s="97" t="s">
        <v>124</v>
      </c>
      <c r="E87" s="97" t="s">
        <v>318</v>
      </c>
      <c r="F87" s="84" t="s">
        <v>1074</v>
      </c>
      <c r="G87" s="97" t="s">
        <v>372</v>
      </c>
      <c r="H87" s="97" t="s">
        <v>168</v>
      </c>
      <c r="I87" s="94">
        <v>3758.8559700000001</v>
      </c>
      <c r="J87" s="96">
        <v>2148</v>
      </c>
      <c r="K87" s="84"/>
      <c r="L87" s="94">
        <v>80.740226238000005</v>
      </c>
      <c r="M87" s="95">
        <v>2.8315836730007982E-4</v>
      </c>
      <c r="N87" s="95">
        <f t="shared" si="2"/>
        <v>1.3187707967856912E-3</v>
      </c>
      <c r="O87" s="95">
        <f>L87/'סכום נכסי הקרן'!$C$42</f>
        <v>8.4690543048453079E-5</v>
      </c>
    </row>
    <row r="88" spans="2:15" s="132" customFormat="1">
      <c r="B88" s="87" t="s">
        <v>1075</v>
      </c>
      <c r="C88" s="84" t="s">
        <v>1076</v>
      </c>
      <c r="D88" s="97" t="s">
        <v>124</v>
      </c>
      <c r="E88" s="97" t="s">
        <v>318</v>
      </c>
      <c r="F88" s="84" t="s">
        <v>1077</v>
      </c>
      <c r="G88" s="97" t="s">
        <v>155</v>
      </c>
      <c r="H88" s="97" t="s">
        <v>168</v>
      </c>
      <c r="I88" s="94">
        <v>405.86745300000001</v>
      </c>
      <c r="J88" s="96">
        <v>6464</v>
      </c>
      <c r="K88" s="84"/>
      <c r="L88" s="94">
        <v>26.235272131999999</v>
      </c>
      <c r="M88" s="95">
        <v>4.0445187144992526E-5</v>
      </c>
      <c r="N88" s="95">
        <f t="shared" si="2"/>
        <v>4.2851391859394548E-4</v>
      </c>
      <c r="O88" s="95">
        <f>L88/'סכום נכסי הקרן'!$C$42</f>
        <v>2.7518865717982225E-5</v>
      </c>
    </row>
    <row r="89" spans="2:15" s="132" customFormat="1">
      <c r="B89" s="87" t="s">
        <v>1078</v>
      </c>
      <c r="C89" s="84" t="s">
        <v>1079</v>
      </c>
      <c r="D89" s="97" t="s">
        <v>124</v>
      </c>
      <c r="E89" s="97" t="s">
        <v>318</v>
      </c>
      <c r="F89" s="84" t="s">
        <v>1080</v>
      </c>
      <c r="G89" s="97" t="s">
        <v>1081</v>
      </c>
      <c r="H89" s="97" t="s">
        <v>168</v>
      </c>
      <c r="I89" s="94">
        <v>55446.029655999999</v>
      </c>
      <c r="J89" s="96">
        <v>135.69999999999999</v>
      </c>
      <c r="K89" s="84"/>
      <c r="L89" s="94">
        <v>75.240262254000001</v>
      </c>
      <c r="M89" s="95">
        <v>1.8559307172590311E-4</v>
      </c>
      <c r="N89" s="95">
        <f t="shared" si="2"/>
        <v>1.2289371138320185E-3</v>
      </c>
      <c r="O89" s="95">
        <f>L89/'סכום נכסי הקרן'!$C$42</f>
        <v>7.8921486430022779E-5</v>
      </c>
    </row>
    <row r="90" spans="2:15" s="132" customFormat="1">
      <c r="B90" s="87" t="s">
        <v>1082</v>
      </c>
      <c r="C90" s="84" t="s">
        <v>1083</v>
      </c>
      <c r="D90" s="97" t="s">
        <v>124</v>
      </c>
      <c r="E90" s="97" t="s">
        <v>318</v>
      </c>
      <c r="F90" s="84" t="s">
        <v>1084</v>
      </c>
      <c r="G90" s="97" t="s">
        <v>450</v>
      </c>
      <c r="H90" s="97" t="s">
        <v>168</v>
      </c>
      <c r="I90" s="94">
        <v>5916.5307670000002</v>
      </c>
      <c r="J90" s="96">
        <v>231.6</v>
      </c>
      <c r="K90" s="84"/>
      <c r="L90" s="94">
        <v>13.702685250999998</v>
      </c>
      <c r="M90" s="95">
        <v>3.0650301932267043E-4</v>
      </c>
      <c r="N90" s="95">
        <f t="shared" si="2"/>
        <v>2.2381286241751841E-4</v>
      </c>
      <c r="O90" s="95">
        <f>L90/'סכום נכסי הקרן'!$C$42</f>
        <v>1.4373106308971926E-5</v>
      </c>
    </row>
    <row r="91" spans="2:15" s="132" customFormat="1">
      <c r="B91" s="87" t="s">
        <v>1085</v>
      </c>
      <c r="C91" s="84" t="s">
        <v>1086</v>
      </c>
      <c r="D91" s="97" t="s">
        <v>124</v>
      </c>
      <c r="E91" s="97" t="s">
        <v>318</v>
      </c>
      <c r="F91" s="84" t="s">
        <v>1087</v>
      </c>
      <c r="G91" s="97" t="s">
        <v>193</v>
      </c>
      <c r="H91" s="97" t="s">
        <v>168</v>
      </c>
      <c r="I91" s="94">
        <v>3551.0857259999993</v>
      </c>
      <c r="J91" s="96">
        <v>918.2</v>
      </c>
      <c r="K91" s="84"/>
      <c r="L91" s="94">
        <v>32.606069130999998</v>
      </c>
      <c r="M91" s="95">
        <v>1.1938923963464343E-4</v>
      </c>
      <c r="N91" s="95">
        <f t="shared" si="2"/>
        <v>5.325713559581343E-4</v>
      </c>
      <c r="O91" s="95">
        <f>L91/'סכום נכסי הקרן'!$C$42</f>
        <v>3.4201361948626059E-5</v>
      </c>
    </row>
    <row r="92" spans="2:15" s="132" customFormat="1">
      <c r="B92" s="87" t="s">
        <v>1088</v>
      </c>
      <c r="C92" s="84" t="s">
        <v>1089</v>
      </c>
      <c r="D92" s="97" t="s">
        <v>124</v>
      </c>
      <c r="E92" s="97" t="s">
        <v>318</v>
      </c>
      <c r="F92" s="84" t="s">
        <v>1090</v>
      </c>
      <c r="G92" s="97" t="s">
        <v>568</v>
      </c>
      <c r="H92" s="97" t="s">
        <v>168</v>
      </c>
      <c r="I92" s="94">
        <v>3722.5973700000004</v>
      </c>
      <c r="J92" s="96">
        <v>2280</v>
      </c>
      <c r="K92" s="84"/>
      <c r="L92" s="94">
        <v>84.875220044000002</v>
      </c>
      <c r="M92" s="95">
        <v>1.329794750075499E-4</v>
      </c>
      <c r="N92" s="95">
        <f t="shared" si="2"/>
        <v>1.3863097340704128E-3</v>
      </c>
      <c r="O92" s="95">
        <f>L92/'סכום נכסי הקרן'!$C$42</f>
        <v>8.9027846611361758E-5</v>
      </c>
    </row>
    <row r="93" spans="2:15" s="132" customFormat="1">
      <c r="B93" s="87" t="s">
        <v>1091</v>
      </c>
      <c r="C93" s="84" t="s">
        <v>1092</v>
      </c>
      <c r="D93" s="97" t="s">
        <v>124</v>
      </c>
      <c r="E93" s="97" t="s">
        <v>318</v>
      </c>
      <c r="F93" s="84" t="s">
        <v>1093</v>
      </c>
      <c r="G93" s="97" t="s">
        <v>372</v>
      </c>
      <c r="H93" s="97" t="s">
        <v>168</v>
      </c>
      <c r="I93" s="94">
        <v>1987.273175</v>
      </c>
      <c r="J93" s="96">
        <v>1951</v>
      </c>
      <c r="K93" s="84"/>
      <c r="L93" s="94">
        <v>38.771699642999998</v>
      </c>
      <c r="M93" s="95">
        <v>2.9872980994857503E-4</v>
      </c>
      <c r="N93" s="95">
        <f t="shared" si="2"/>
        <v>6.3327770571529622E-4</v>
      </c>
      <c r="O93" s="95">
        <f>L93/'סכום נכסי הקרן'!$C$42</f>
        <v>4.0668653664631114E-5</v>
      </c>
    </row>
    <row r="94" spans="2:15" s="132" customFormat="1">
      <c r="B94" s="87" t="s">
        <v>1094</v>
      </c>
      <c r="C94" s="84" t="s">
        <v>1095</v>
      </c>
      <c r="D94" s="97" t="s">
        <v>124</v>
      </c>
      <c r="E94" s="97" t="s">
        <v>318</v>
      </c>
      <c r="F94" s="84" t="s">
        <v>1096</v>
      </c>
      <c r="G94" s="97" t="s">
        <v>967</v>
      </c>
      <c r="H94" s="97" t="s">
        <v>168</v>
      </c>
      <c r="I94" s="94">
        <v>330.28789899999998</v>
      </c>
      <c r="J94" s="96">
        <v>0</v>
      </c>
      <c r="K94" s="84"/>
      <c r="L94" s="94">
        <v>3.2499999999999996E-7</v>
      </c>
      <c r="M94" s="95">
        <v>2.089198700006515E-4</v>
      </c>
      <c r="N94" s="95">
        <f t="shared" si="2"/>
        <v>5.3083887539768964E-12</v>
      </c>
      <c r="O94" s="95">
        <f>L94/'סכום נכסי הקרן'!$C$42</f>
        <v>3.409010325238971E-13</v>
      </c>
    </row>
    <row r="95" spans="2:15" s="132" customFormat="1">
      <c r="B95" s="87" t="s">
        <v>1097</v>
      </c>
      <c r="C95" s="84" t="s">
        <v>1098</v>
      </c>
      <c r="D95" s="97" t="s">
        <v>124</v>
      </c>
      <c r="E95" s="97" t="s">
        <v>318</v>
      </c>
      <c r="F95" s="84" t="s">
        <v>1099</v>
      </c>
      <c r="G95" s="97" t="s">
        <v>568</v>
      </c>
      <c r="H95" s="97" t="s">
        <v>168</v>
      </c>
      <c r="I95" s="94">
        <v>1712.758675</v>
      </c>
      <c r="J95" s="96">
        <v>10530</v>
      </c>
      <c r="K95" s="84"/>
      <c r="L95" s="94">
        <v>180.353488478</v>
      </c>
      <c r="M95" s="95">
        <v>4.714312655044776E-5</v>
      </c>
      <c r="N95" s="95">
        <f t="shared" si="2"/>
        <v>2.945804399929591E-3</v>
      </c>
      <c r="O95" s="95">
        <f>L95/'סכום נכסי הקרן'!$C$42</f>
        <v>1.8917750905057533E-4</v>
      </c>
    </row>
    <row r="96" spans="2:15" s="132" customFormat="1">
      <c r="B96" s="87" t="s">
        <v>1100</v>
      </c>
      <c r="C96" s="84" t="s">
        <v>1101</v>
      </c>
      <c r="D96" s="97" t="s">
        <v>124</v>
      </c>
      <c r="E96" s="97" t="s">
        <v>318</v>
      </c>
      <c r="F96" s="84" t="s">
        <v>1102</v>
      </c>
      <c r="G96" s="97" t="s">
        <v>1081</v>
      </c>
      <c r="H96" s="97" t="s">
        <v>168</v>
      </c>
      <c r="I96" s="94">
        <v>3700.2628519999998</v>
      </c>
      <c r="J96" s="96">
        <v>712.4</v>
      </c>
      <c r="K96" s="84"/>
      <c r="L96" s="94">
        <v>26.360672593</v>
      </c>
      <c r="M96" s="95">
        <v>1.3673950849186258E-4</v>
      </c>
      <c r="N96" s="95">
        <f t="shared" si="2"/>
        <v>4.3056214750753294E-4</v>
      </c>
      <c r="O96" s="95">
        <f>L96/'סכום נכסי הקרן'!$C$42</f>
        <v>2.7650401553778758E-5</v>
      </c>
    </row>
    <row r="97" spans="2:15" s="132" customFormat="1">
      <c r="B97" s="87" t="s">
        <v>1103</v>
      </c>
      <c r="C97" s="84" t="s">
        <v>1104</v>
      </c>
      <c r="D97" s="97" t="s">
        <v>124</v>
      </c>
      <c r="E97" s="97" t="s">
        <v>318</v>
      </c>
      <c r="F97" s="84" t="s">
        <v>1105</v>
      </c>
      <c r="G97" s="97" t="s">
        <v>191</v>
      </c>
      <c r="H97" s="97" t="s">
        <v>168</v>
      </c>
      <c r="I97" s="94">
        <v>2289.0692749999998</v>
      </c>
      <c r="J97" s="96">
        <v>700.1</v>
      </c>
      <c r="K97" s="84"/>
      <c r="L97" s="94">
        <v>16.025774009999999</v>
      </c>
      <c r="M97" s="95">
        <v>3.7945339064248844E-4</v>
      </c>
      <c r="N97" s="95">
        <f t="shared" si="2"/>
        <v>2.6175704162602841E-4</v>
      </c>
      <c r="O97" s="95">
        <f>L97/'סכום נכסי הקרן'!$C$42</f>
        <v>1.6809855098472723E-5</v>
      </c>
    </row>
    <row r="98" spans="2:15" s="132" customFormat="1">
      <c r="B98" s="87" t="s">
        <v>1106</v>
      </c>
      <c r="C98" s="84" t="s">
        <v>1107</v>
      </c>
      <c r="D98" s="97" t="s">
        <v>124</v>
      </c>
      <c r="E98" s="97" t="s">
        <v>318</v>
      </c>
      <c r="F98" s="84" t="s">
        <v>1108</v>
      </c>
      <c r="G98" s="97" t="s">
        <v>194</v>
      </c>
      <c r="H98" s="97" t="s">
        <v>168</v>
      </c>
      <c r="I98" s="94">
        <v>5230.4858130000002</v>
      </c>
      <c r="J98" s="96">
        <v>355</v>
      </c>
      <c r="K98" s="84"/>
      <c r="L98" s="94">
        <v>18.568224645999997</v>
      </c>
      <c r="M98" s="95">
        <v>3.3912815675161224E-4</v>
      </c>
      <c r="N98" s="95">
        <f t="shared" si="2"/>
        <v>3.0328416889890167E-4</v>
      </c>
      <c r="O98" s="95">
        <f>L98/'סכום נכסי הקרן'!$C$42</f>
        <v>1.9476698319867919E-5</v>
      </c>
    </row>
    <row r="99" spans="2:15" s="132" customFormat="1">
      <c r="B99" s="87" t="s">
        <v>1109</v>
      </c>
      <c r="C99" s="84" t="s">
        <v>1110</v>
      </c>
      <c r="D99" s="97" t="s">
        <v>124</v>
      </c>
      <c r="E99" s="97" t="s">
        <v>318</v>
      </c>
      <c r="F99" s="84" t="s">
        <v>1111</v>
      </c>
      <c r="G99" s="97" t="s">
        <v>494</v>
      </c>
      <c r="H99" s="97" t="s">
        <v>168</v>
      </c>
      <c r="I99" s="94">
        <v>7322.2859600000002</v>
      </c>
      <c r="J99" s="96">
        <v>680.1</v>
      </c>
      <c r="K99" s="84"/>
      <c r="L99" s="94">
        <v>49.798866847999996</v>
      </c>
      <c r="M99" s="95">
        <v>2.1390279890901563E-4</v>
      </c>
      <c r="N99" s="95">
        <f t="shared" si="2"/>
        <v>8.1338998380528038E-4</v>
      </c>
      <c r="O99" s="95">
        <f>L99/'סכום נכסי הקרן'!$C$42</f>
        <v>5.223533885231775E-5</v>
      </c>
    </row>
    <row r="100" spans="2:15" s="132" customFormat="1">
      <c r="B100" s="87" t="s">
        <v>1112</v>
      </c>
      <c r="C100" s="84" t="s">
        <v>1113</v>
      </c>
      <c r="D100" s="97" t="s">
        <v>124</v>
      </c>
      <c r="E100" s="97" t="s">
        <v>318</v>
      </c>
      <c r="F100" s="84" t="s">
        <v>1114</v>
      </c>
      <c r="G100" s="97" t="s">
        <v>494</v>
      </c>
      <c r="H100" s="97" t="s">
        <v>168</v>
      </c>
      <c r="I100" s="94">
        <v>4571.4809059999998</v>
      </c>
      <c r="J100" s="96">
        <v>1647</v>
      </c>
      <c r="K100" s="84"/>
      <c r="L100" s="94">
        <v>75.292290517999987</v>
      </c>
      <c r="M100" s="95">
        <v>3.0115619732503138E-4</v>
      </c>
      <c r="N100" s="95">
        <f t="shared" si="2"/>
        <v>1.2297869176828076E-3</v>
      </c>
      <c r="O100" s="95">
        <f>L100/'סכום נכסי הקרן'!$C$42</f>
        <v>7.8976060242078237E-5</v>
      </c>
    </row>
    <row r="101" spans="2:15" s="132" customFormat="1">
      <c r="B101" s="87" t="s">
        <v>1115</v>
      </c>
      <c r="C101" s="84" t="s">
        <v>1116</v>
      </c>
      <c r="D101" s="97" t="s">
        <v>124</v>
      </c>
      <c r="E101" s="97" t="s">
        <v>318</v>
      </c>
      <c r="F101" s="84" t="s">
        <v>1117</v>
      </c>
      <c r="G101" s="97" t="s">
        <v>859</v>
      </c>
      <c r="H101" s="97" t="s">
        <v>168</v>
      </c>
      <c r="I101" s="94">
        <v>4302.7160299999996</v>
      </c>
      <c r="J101" s="96">
        <v>1130</v>
      </c>
      <c r="K101" s="84"/>
      <c r="L101" s="94">
        <v>48.620691139000002</v>
      </c>
      <c r="M101" s="95">
        <v>2.1512504524773759E-4</v>
      </c>
      <c r="N101" s="95">
        <f t="shared" si="2"/>
        <v>7.9414624631646703E-4</v>
      </c>
      <c r="O101" s="95">
        <f>L101/'סכום נכסי הקרן'!$C$42</f>
        <v>5.0999519419417218E-5</v>
      </c>
    </row>
    <row r="102" spans="2:15" s="132" customFormat="1">
      <c r="B102" s="87" t="s">
        <v>1118</v>
      </c>
      <c r="C102" s="84" t="s">
        <v>1119</v>
      </c>
      <c r="D102" s="97" t="s">
        <v>124</v>
      </c>
      <c r="E102" s="97" t="s">
        <v>318</v>
      </c>
      <c r="F102" s="84" t="s">
        <v>1120</v>
      </c>
      <c r="G102" s="97" t="s">
        <v>748</v>
      </c>
      <c r="H102" s="97" t="s">
        <v>168</v>
      </c>
      <c r="I102" s="94">
        <v>3171.2275089999998</v>
      </c>
      <c r="J102" s="96">
        <v>1444</v>
      </c>
      <c r="K102" s="84"/>
      <c r="L102" s="94">
        <v>45.792525225999995</v>
      </c>
      <c r="M102" s="95">
        <v>2.1947209011510073E-4</v>
      </c>
      <c r="N102" s="95">
        <f t="shared" si="2"/>
        <v>7.479523874643131E-4</v>
      </c>
      <c r="O102" s="95">
        <f>L102/'סכום נכסי הקרן'!$C$42</f>
        <v>4.8032981942830782E-5</v>
      </c>
    </row>
    <row r="103" spans="2:15" s="132" customFormat="1">
      <c r="B103" s="87" t="s">
        <v>1121</v>
      </c>
      <c r="C103" s="84" t="s">
        <v>1122</v>
      </c>
      <c r="D103" s="97" t="s">
        <v>124</v>
      </c>
      <c r="E103" s="97" t="s">
        <v>318</v>
      </c>
      <c r="F103" s="84" t="s">
        <v>1123</v>
      </c>
      <c r="G103" s="97" t="s">
        <v>967</v>
      </c>
      <c r="H103" s="97" t="s">
        <v>168</v>
      </c>
      <c r="I103" s="94">
        <v>2366.9942900000001</v>
      </c>
      <c r="J103" s="96">
        <v>1406</v>
      </c>
      <c r="K103" s="84"/>
      <c r="L103" s="94">
        <v>33.279939712000001</v>
      </c>
      <c r="M103" s="95">
        <v>1.9258730645620601E-4</v>
      </c>
      <c r="N103" s="95">
        <f t="shared" si="2"/>
        <v>5.4357802369295371E-4</v>
      </c>
      <c r="O103" s="95">
        <f>L103/'סכום נכסי הקרן'!$C$42</f>
        <v>3.4908202492781073E-5</v>
      </c>
    </row>
    <row r="104" spans="2:15" s="132" customFormat="1">
      <c r="B104" s="87" t="s">
        <v>1124</v>
      </c>
      <c r="C104" s="84" t="s">
        <v>1125</v>
      </c>
      <c r="D104" s="97" t="s">
        <v>124</v>
      </c>
      <c r="E104" s="97" t="s">
        <v>318</v>
      </c>
      <c r="F104" s="84" t="s">
        <v>1126</v>
      </c>
      <c r="G104" s="97" t="s">
        <v>193</v>
      </c>
      <c r="H104" s="97" t="s">
        <v>168</v>
      </c>
      <c r="I104" s="94">
        <v>7.8449999999999995E-3</v>
      </c>
      <c r="J104" s="96">
        <v>283</v>
      </c>
      <c r="K104" s="84"/>
      <c r="L104" s="94">
        <v>2.2209999999999999E-5</v>
      </c>
      <c r="M104" s="95">
        <v>4.8655453221019217E-11</v>
      </c>
      <c r="N104" s="95">
        <f t="shared" si="2"/>
        <v>3.6276712069485195E-10</v>
      </c>
      <c r="O104" s="95">
        <f>L104/'סכום נכסי הקרן'!$C$42</f>
        <v>2.3296652099556168E-11</v>
      </c>
    </row>
    <row r="105" spans="2:15" s="132" customFormat="1">
      <c r="B105" s="87" t="s">
        <v>1127</v>
      </c>
      <c r="C105" s="84" t="s">
        <v>1128</v>
      </c>
      <c r="D105" s="97" t="s">
        <v>124</v>
      </c>
      <c r="E105" s="97" t="s">
        <v>318</v>
      </c>
      <c r="F105" s="84" t="s">
        <v>1129</v>
      </c>
      <c r="G105" s="97" t="s">
        <v>372</v>
      </c>
      <c r="H105" s="97" t="s">
        <v>168</v>
      </c>
      <c r="I105" s="94">
        <v>3173.8570209999998</v>
      </c>
      <c r="J105" s="96">
        <v>637.79999999999995</v>
      </c>
      <c r="K105" s="84"/>
      <c r="L105" s="94">
        <v>20.242860093000001</v>
      </c>
      <c r="M105" s="95">
        <v>2.753966377015718E-4</v>
      </c>
      <c r="N105" s="95">
        <f t="shared" si="2"/>
        <v>3.3063683343387366E-4</v>
      </c>
      <c r="O105" s="95">
        <f>L105/'סכום נכסי הקרן'!$C$42</f>
        <v>2.1233267405970747E-5</v>
      </c>
    </row>
    <row r="106" spans="2:15" s="132" customFormat="1">
      <c r="B106" s="87" t="s">
        <v>1130</v>
      </c>
      <c r="C106" s="84" t="s">
        <v>1131</v>
      </c>
      <c r="D106" s="97" t="s">
        <v>124</v>
      </c>
      <c r="E106" s="97" t="s">
        <v>318</v>
      </c>
      <c r="F106" s="84" t="s">
        <v>1132</v>
      </c>
      <c r="G106" s="97" t="s">
        <v>376</v>
      </c>
      <c r="H106" s="97" t="s">
        <v>168</v>
      </c>
      <c r="I106" s="94">
        <v>1331.339604</v>
      </c>
      <c r="J106" s="96">
        <v>13400</v>
      </c>
      <c r="K106" s="84"/>
      <c r="L106" s="94">
        <v>178.399506909</v>
      </c>
      <c r="M106" s="95">
        <v>3.6473139056794818E-4</v>
      </c>
      <c r="N106" s="95">
        <f t="shared" si="2"/>
        <v>2.9138890344331055E-3</v>
      </c>
      <c r="O106" s="95">
        <f>L106/'סכום נכסי הקרן'!$C$42</f>
        <v>1.8712792648317605E-4</v>
      </c>
    </row>
    <row r="107" spans="2:15" s="132" customFormat="1">
      <c r="B107" s="87" t="s">
        <v>1133</v>
      </c>
      <c r="C107" s="84" t="s">
        <v>1134</v>
      </c>
      <c r="D107" s="97" t="s">
        <v>124</v>
      </c>
      <c r="E107" s="97" t="s">
        <v>318</v>
      </c>
      <c r="F107" s="84" t="s">
        <v>1135</v>
      </c>
      <c r="G107" s="97" t="s">
        <v>155</v>
      </c>
      <c r="H107" s="97" t="s">
        <v>168</v>
      </c>
      <c r="I107" s="94">
        <v>3290.8000010000001</v>
      </c>
      <c r="J107" s="96">
        <v>1581</v>
      </c>
      <c r="K107" s="94">
        <v>3.4291518399999998</v>
      </c>
      <c r="L107" s="94">
        <v>55.456699851000003</v>
      </c>
      <c r="M107" s="95">
        <v>2.2861007747511326E-4</v>
      </c>
      <c r="N107" s="95">
        <f t="shared" si="2"/>
        <v>9.0580222098990979E-4</v>
      </c>
      <c r="O107" s="95">
        <f>L107/'סכום נכסי הקרן'!$C$42</f>
        <v>5.8169988429457699E-5</v>
      </c>
    </row>
    <row r="108" spans="2:15" s="132" customFormat="1">
      <c r="B108" s="87" t="s">
        <v>1136</v>
      </c>
      <c r="C108" s="84" t="s">
        <v>1137</v>
      </c>
      <c r="D108" s="97" t="s">
        <v>124</v>
      </c>
      <c r="E108" s="97" t="s">
        <v>318</v>
      </c>
      <c r="F108" s="84" t="s">
        <v>1138</v>
      </c>
      <c r="G108" s="97" t="s">
        <v>155</v>
      </c>
      <c r="H108" s="97" t="s">
        <v>168</v>
      </c>
      <c r="I108" s="94">
        <v>8600.7330230000007</v>
      </c>
      <c r="J108" s="96">
        <v>725</v>
      </c>
      <c r="K108" s="94">
        <v>2.9522875979999998</v>
      </c>
      <c r="L108" s="94">
        <v>65.307602016999994</v>
      </c>
      <c r="M108" s="95">
        <v>2.1708000493284889E-4</v>
      </c>
      <c r="N108" s="95">
        <f t="shared" si="2"/>
        <v>1.0667019695268975E-3</v>
      </c>
      <c r="O108" s="95">
        <f>L108/'סכום נכסי הקרן'!$C$42</f>
        <v>6.8502858336169368E-5</v>
      </c>
    </row>
    <row r="109" spans="2:15" s="132" customFormat="1">
      <c r="B109" s="87" t="s">
        <v>1139</v>
      </c>
      <c r="C109" s="84" t="s">
        <v>1140</v>
      </c>
      <c r="D109" s="97" t="s">
        <v>124</v>
      </c>
      <c r="E109" s="97" t="s">
        <v>318</v>
      </c>
      <c r="F109" s="84" t="s">
        <v>1141</v>
      </c>
      <c r="G109" s="97" t="s">
        <v>155</v>
      </c>
      <c r="H109" s="97" t="s">
        <v>168</v>
      </c>
      <c r="I109" s="94">
        <v>14069.413408</v>
      </c>
      <c r="J109" s="96">
        <v>96.9</v>
      </c>
      <c r="K109" s="84"/>
      <c r="L109" s="94">
        <v>13.633261598000001</v>
      </c>
      <c r="M109" s="95">
        <v>8.0468021341375027E-5</v>
      </c>
      <c r="N109" s="95">
        <f t="shared" si="2"/>
        <v>2.2267893091337939E-4</v>
      </c>
      <c r="O109" s="95">
        <f>L109/'סכום נכסי הקרן'!$C$42</f>
        <v>1.4300286016697218E-5</v>
      </c>
    </row>
    <row r="110" spans="2:15" s="132" customFormat="1">
      <c r="B110" s="87" t="s">
        <v>1142</v>
      </c>
      <c r="C110" s="84" t="s">
        <v>1143</v>
      </c>
      <c r="D110" s="97" t="s">
        <v>124</v>
      </c>
      <c r="E110" s="97" t="s">
        <v>318</v>
      </c>
      <c r="F110" s="84" t="s">
        <v>1144</v>
      </c>
      <c r="G110" s="97" t="s">
        <v>155</v>
      </c>
      <c r="H110" s="97" t="s">
        <v>168</v>
      </c>
      <c r="I110" s="94">
        <v>34247.504085</v>
      </c>
      <c r="J110" s="96">
        <v>117.5</v>
      </c>
      <c r="K110" s="94">
        <v>1.4677452789999998</v>
      </c>
      <c r="L110" s="94">
        <v>41.708562578999995</v>
      </c>
      <c r="M110" s="95">
        <v>9.7850011671428574E-5</v>
      </c>
      <c r="N110" s="95">
        <f t="shared" si="2"/>
        <v>6.8124696781201612E-4</v>
      </c>
      <c r="O110" s="95">
        <f>L110/'סכום נכסי הקרן'!$C$42</f>
        <v>4.3749206302365156E-5</v>
      </c>
    </row>
    <row r="111" spans="2:15" s="132" customFormat="1">
      <c r="B111" s="87" t="s">
        <v>1145</v>
      </c>
      <c r="C111" s="84" t="s">
        <v>1146</v>
      </c>
      <c r="D111" s="97" t="s">
        <v>124</v>
      </c>
      <c r="E111" s="97" t="s">
        <v>318</v>
      </c>
      <c r="F111" s="84" t="s">
        <v>1147</v>
      </c>
      <c r="G111" s="97" t="s">
        <v>957</v>
      </c>
      <c r="H111" s="97" t="s">
        <v>168</v>
      </c>
      <c r="I111" s="94">
        <v>1579.7978780000003</v>
      </c>
      <c r="J111" s="96">
        <v>3035</v>
      </c>
      <c r="K111" s="84"/>
      <c r="L111" s="94">
        <v>47.946865599999995</v>
      </c>
      <c r="M111" s="95">
        <v>1.5001768896860473E-4</v>
      </c>
      <c r="N111" s="95">
        <f t="shared" si="2"/>
        <v>7.831403142753284E-4</v>
      </c>
      <c r="O111" s="95">
        <f>L111/'סכום נכסי הקרן'!$C$42</f>
        <v>5.0292726120998533E-5</v>
      </c>
    </row>
    <row r="112" spans="2:15" s="132" customFormat="1">
      <c r="B112" s="87" t="s">
        <v>1148</v>
      </c>
      <c r="C112" s="84" t="s">
        <v>1149</v>
      </c>
      <c r="D112" s="97" t="s">
        <v>124</v>
      </c>
      <c r="E112" s="97" t="s">
        <v>318</v>
      </c>
      <c r="F112" s="84" t="s">
        <v>1150</v>
      </c>
      <c r="G112" s="97" t="s">
        <v>376</v>
      </c>
      <c r="H112" s="97" t="s">
        <v>168</v>
      </c>
      <c r="I112" s="94">
        <v>41.371622000000009</v>
      </c>
      <c r="J112" s="96">
        <v>42.3</v>
      </c>
      <c r="K112" s="84"/>
      <c r="L112" s="94">
        <v>1.7500191999999998E-2</v>
      </c>
      <c r="M112" s="95">
        <v>6.0347167127384726E-6</v>
      </c>
      <c r="N112" s="95">
        <f t="shared" si="2"/>
        <v>2.858394535545737E-7</v>
      </c>
      <c r="O112" s="95">
        <f>L112/'סכום נכסי הקרן'!$C$42</f>
        <v>1.8356410837435211E-8</v>
      </c>
    </row>
    <row r="113" spans="2:15" s="132" customFormat="1">
      <c r="B113" s="87" t="s">
        <v>1151</v>
      </c>
      <c r="C113" s="84" t="s">
        <v>1152</v>
      </c>
      <c r="D113" s="97" t="s">
        <v>124</v>
      </c>
      <c r="E113" s="97" t="s">
        <v>318</v>
      </c>
      <c r="F113" s="84" t="s">
        <v>1153</v>
      </c>
      <c r="G113" s="97" t="s">
        <v>494</v>
      </c>
      <c r="H113" s="97" t="s">
        <v>168</v>
      </c>
      <c r="I113" s="94">
        <v>1997.3123949999999</v>
      </c>
      <c r="J113" s="96">
        <v>530</v>
      </c>
      <c r="K113" s="84"/>
      <c r="L113" s="94">
        <v>10.585755692999999</v>
      </c>
      <c r="M113" s="95">
        <v>1.5217185789691463E-4</v>
      </c>
      <c r="N113" s="95">
        <f t="shared" si="2"/>
        <v>1.729024814555942E-4</v>
      </c>
      <c r="O113" s="95">
        <f>L113/'סכום נכסי הקרן'!$C$42</f>
        <v>1.1103677063967453E-5</v>
      </c>
    </row>
    <row r="114" spans="2:15" s="132" customFormat="1">
      <c r="B114" s="87" t="s">
        <v>1154</v>
      </c>
      <c r="C114" s="84" t="s">
        <v>1155</v>
      </c>
      <c r="D114" s="97" t="s">
        <v>124</v>
      </c>
      <c r="E114" s="97" t="s">
        <v>318</v>
      </c>
      <c r="F114" s="84" t="s">
        <v>1156</v>
      </c>
      <c r="G114" s="97" t="s">
        <v>494</v>
      </c>
      <c r="H114" s="97" t="s">
        <v>168</v>
      </c>
      <c r="I114" s="94">
        <v>4382.0261369999998</v>
      </c>
      <c r="J114" s="96">
        <v>1809</v>
      </c>
      <c r="K114" s="84"/>
      <c r="L114" s="94">
        <v>79.270852825999995</v>
      </c>
      <c r="M114" s="95">
        <v>1.7033792740250164E-4</v>
      </c>
      <c r="N114" s="95">
        <f t="shared" si="2"/>
        <v>1.2947707804913727E-3</v>
      </c>
      <c r="O114" s="95">
        <f>L114/'סכום נכסי הקרן'!$C$42</f>
        <v>8.3149278699794728E-5</v>
      </c>
    </row>
    <row r="115" spans="2:15" s="132" customFormat="1">
      <c r="B115" s="87" t="s">
        <v>1157</v>
      </c>
      <c r="C115" s="84" t="s">
        <v>1158</v>
      </c>
      <c r="D115" s="97" t="s">
        <v>124</v>
      </c>
      <c r="E115" s="97" t="s">
        <v>318</v>
      </c>
      <c r="F115" s="84" t="s">
        <v>1159</v>
      </c>
      <c r="G115" s="97" t="s">
        <v>320</v>
      </c>
      <c r="H115" s="97" t="s">
        <v>168</v>
      </c>
      <c r="I115" s="94">
        <v>33668.840856000003</v>
      </c>
      <c r="J115" s="96">
        <v>197.2</v>
      </c>
      <c r="K115" s="94">
        <v>3.2693454489999998</v>
      </c>
      <c r="L115" s="94">
        <v>69.664299616999998</v>
      </c>
      <c r="M115" s="95">
        <v>2.3351171821840144E-4</v>
      </c>
      <c r="N115" s="95">
        <f t="shared" si="2"/>
        <v>1.137862106586338E-3</v>
      </c>
      <c r="O115" s="95">
        <f>L115/'סכום נכסי הקרן'!$C$42</f>
        <v>7.307271282919825E-5</v>
      </c>
    </row>
    <row r="116" spans="2:15" s="132" customFormat="1">
      <c r="B116" s="87" t="s">
        <v>1160</v>
      </c>
      <c r="C116" s="84" t="s">
        <v>1161</v>
      </c>
      <c r="D116" s="97" t="s">
        <v>124</v>
      </c>
      <c r="E116" s="97" t="s">
        <v>318</v>
      </c>
      <c r="F116" s="84" t="s">
        <v>1162</v>
      </c>
      <c r="G116" s="97" t="s">
        <v>411</v>
      </c>
      <c r="H116" s="97" t="s">
        <v>168</v>
      </c>
      <c r="I116" s="94">
        <v>1943.1882579999999</v>
      </c>
      <c r="J116" s="96">
        <v>1442</v>
      </c>
      <c r="K116" s="84"/>
      <c r="L116" s="94">
        <v>28.020774679999999</v>
      </c>
      <c r="M116" s="95">
        <v>2.1969269495894245E-4</v>
      </c>
      <c r="N116" s="95">
        <f t="shared" si="2"/>
        <v>4.5767743135086949E-4</v>
      </c>
      <c r="O116" s="95">
        <f>L116/'סכום נכסי הקרן'!$C$42</f>
        <v>2.9391726217019917E-5</v>
      </c>
    </row>
    <row r="117" spans="2:15" s="132" customFormat="1">
      <c r="B117" s="87" t="s">
        <v>1163</v>
      </c>
      <c r="C117" s="84" t="s">
        <v>1164</v>
      </c>
      <c r="D117" s="97" t="s">
        <v>124</v>
      </c>
      <c r="E117" s="97" t="s">
        <v>318</v>
      </c>
      <c r="F117" s="84" t="s">
        <v>1165</v>
      </c>
      <c r="G117" s="97" t="s">
        <v>191</v>
      </c>
      <c r="H117" s="97" t="s">
        <v>168</v>
      </c>
      <c r="I117" s="94">
        <v>1017.226401</v>
      </c>
      <c r="J117" s="96">
        <v>6806</v>
      </c>
      <c r="K117" s="84"/>
      <c r="L117" s="94">
        <v>69.232428826000003</v>
      </c>
      <c r="M117" s="95">
        <v>1.2333560077258557E-4</v>
      </c>
      <c r="N117" s="95">
        <f t="shared" si="2"/>
        <v>1.1308081433552134E-3</v>
      </c>
      <c r="O117" s="95">
        <f>L117/'סכום נכסי הקרן'!$C$42</f>
        <v>7.2619712218217295E-5</v>
      </c>
    </row>
    <row r="118" spans="2:15" s="132" customFormat="1">
      <c r="B118" s="87" t="s">
        <v>1166</v>
      </c>
      <c r="C118" s="84" t="s">
        <v>1167</v>
      </c>
      <c r="D118" s="97" t="s">
        <v>124</v>
      </c>
      <c r="E118" s="97" t="s">
        <v>318</v>
      </c>
      <c r="F118" s="84" t="s">
        <v>1168</v>
      </c>
      <c r="G118" s="97" t="s">
        <v>494</v>
      </c>
      <c r="H118" s="97" t="s">
        <v>168</v>
      </c>
      <c r="I118" s="94">
        <v>22398.854843000001</v>
      </c>
      <c r="J118" s="96">
        <v>671.8</v>
      </c>
      <c r="K118" s="84"/>
      <c r="L118" s="94">
        <v>150.475506846</v>
      </c>
      <c r="M118" s="95">
        <v>2.6592992289739385E-4</v>
      </c>
      <c r="N118" s="95">
        <f t="shared" si="2"/>
        <v>2.4577922716623999E-3</v>
      </c>
      <c r="O118" s="95">
        <f>L118/'סכום נכסי הקרן'!$C$42</f>
        <v>1.5783770970264046E-4</v>
      </c>
    </row>
    <row r="119" spans="2:15" s="132" customFormat="1">
      <c r="B119" s="87" t="s">
        <v>1169</v>
      </c>
      <c r="C119" s="84" t="s">
        <v>1170</v>
      </c>
      <c r="D119" s="97" t="s">
        <v>124</v>
      </c>
      <c r="E119" s="97" t="s">
        <v>318</v>
      </c>
      <c r="F119" s="84" t="s">
        <v>1171</v>
      </c>
      <c r="G119" s="97" t="s">
        <v>494</v>
      </c>
      <c r="H119" s="97" t="s">
        <v>168</v>
      </c>
      <c r="I119" s="94">
        <v>5303.9111140000005</v>
      </c>
      <c r="J119" s="96">
        <v>1155</v>
      </c>
      <c r="K119" s="84"/>
      <c r="L119" s="94">
        <v>61.260173366000004</v>
      </c>
      <c r="M119" s="95">
        <v>3.1576848340773725E-4</v>
      </c>
      <c r="N119" s="95">
        <f t="shared" si="2"/>
        <v>1.0005932780392292E-3</v>
      </c>
      <c r="O119" s="95">
        <f>L119/'סכום נכסי הקרן'!$C$42</f>
        <v>6.4257404163268748E-5</v>
      </c>
    </row>
    <row r="120" spans="2:15" s="132" customFormat="1">
      <c r="B120" s="87" t="s">
        <v>1172</v>
      </c>
      <c r="C120" s="84" t="s">
        <v>1173</v>
      </c>
      <c r="D120" s="97" t="s">
        <v>124</v>
      </c>
      <c r="E120" s="97" t="s">
        <v>318</v>
      </c>
      <c r="F120" s="84" t="s">
        <v>1174</v>
      </c>
      <c r="G120" s="97" t="s">
        <v>967</v>
      </c>
      <c r="H120" s="97" t="s">
        <v>168</v>
      </c>
      <c r="I120" s="94">
        <v>27413.598010000002</v>
      </c>
      <c r="J120" s="96">
        <v>11.5</v>
      </c>
      <c r="K120" s="84"/>
      <c r="L120" s="94">
        <v>3.1525637849999999</v>
      </c>
      <c r="M120" s="95">
        <v>6.657754592878579E-5</v>
      </c>
      <c r="N120" s="95">
        <f>L120/$L$11</f>
        <v>5.149241274611951E-5</v>
      </c>
      <c r="O120" s="95">
        <f>L120/'סכום נכסי הקרן'!$C$42</f>
        <v>3.3068069212429081E-6</v>
      </c>
    </row>
    <row r="121" spans="2:15" s="132" customFormat="1">
      <c r="B121" s="83"/>
      <c r="C121" s="84"/>
      <c r="D121" s="84"/>
      <c r="E121" s="84"/>
      <c r="F121" s="84"/>
      <c r="G121" s="84"/>
      <c r="H121" s="84"/>
      <c r="I121" s="94"/>
      <c r="J121" s="96"/>
      <c r="K121" s="84"/>
      <c r="L121" s="84"/>
      <c r="M121" s="84"/>
      <c r="N121" s="95"/>
      <c r="O121" s="84"/>
    </row>
    <row r="122" spans="2:15" s="132" customFormat="1">
      <c r="B122" s="81" t="s">
        <v>233</v>
      </c>
      <c r="C122" s="82"/>
      <c r="D122" s="82"/>
      <c r="E122" s="82"/>
      <c r="F122" s="82"/>
      <c r="G122" s="82"/>
      <c r="H122" s="82"/>
      <c r="I122" s="91"/>
      <c r="J122" s="93"/>
      <c r="K122" s="91">
        <v>19.650214112</v>
      </c>
      <c r="L122" s="91">
        <v>14138.028816891003</v>
      </c>
      <c r="M122" s="82"/>
      <c r="N122" s="92">
        <f t="shared" ref="N122:N144" si="3">L122/$L$11</f>
        <v>0.23092354823072461</v>
      </c>
      <c r="O122" s="92">
        <f>L122/'סכום נכסי הקרן'!$C$42</f>
        <v>1.4829749604710014E-2</v>
      </c>
    </row>
    <row r="123" spans="2:15" s="132" customFormat="1">
      <c r="B123" s="102" t="s">
        <v>64</v>
      </c>
      <c r="C123" s="82"/>
      <c r="D123" s="82"/>
      <c r="E123" s="82"/>
      <c r="F123" s="82"/>
      <c r="G123" s="82"/>
      <c r="H123" s="82"/>
      <c r="I123" s="91"/>
      <c r="J123" s="93"/>
      <c r="K123" s="91">
        <v>1.0900551110000001</v>
      </c>
      <c r="L123" s="91">
        <f>SUM(L124:L144)</f>
        <v>4321.1600110359996</v>
      </c>
      <c r="M123" s="82"/>
      <c r="N123" s="92">
        <f t="shared" si="3"/>
        <v>7.0579683712979027E-2</v>
      </c>
      <c r="O123" s="92">
        <f>L123/'סכום נכסי הקרן'!$C$42</f>
        <v>4.5325781829635287E-3</v>
      </c>
    </row>
    <row r="124" spans="2:15" s="132" customFormat="1">
      <c r="B124" s="87" t="s">
        <v>1175</v>
      </c>
      <c r="C124" s="84" t="s">
        <v>1176</v>
      </c>
      <c r="D124" s="97" t="s">
        <v>1177</v>
      </c>
      <c r="E124" s="97" t="s">
        <v>1178</v>
      </c>
      <c r="F124" s="84" t="s">
        <v>970</v>
      </c>
      <c r="G124" s="97" t="s">
        <v>196</v>
      </c>
      <c r="H124" s="97" t="s">
        <v>167</v>
      </c>
      <c r="I124" s="94">
        <v>5452.2432250000002</v>
      </c>
      <c r="J124" s="96">
        <v>794</v>
      </c>
      <c r="K124" s="84"/>
      <c r="L124" s="94">
        <v>157.23222630699999</v>
      </c>
      <c r="M124" s="95">
        <v>1.6085087452565933E-4</v>
      </c>
      <c r="N124" s="95">
        <f t="shared" si="3"/>
        <v>2.5681531750487052E-3</v>
      </c>
      <c r="O124" s="95">
        <f>L124/'סכום נכסי הקרן'!$C$42</f>
        <v>1.649250101356534E-4</v>
      </c>
    </row>
    <row r="125" spans="2:15" s="132" customFormat="1">
      <c r="B125" s="87" t="s">
        <v>1179</v>
      </c>
      <c r="C125" s="84" t="s">
        <v>1180</v>
      </c>
      <c r="D125" s="97" t="s">
        <v>1177</v>
      </c>
      <c r="E125" s="97" t="s">
        <v>1178</v>
      </c>
      <c r="F125" s="84" t="s">
        <v>1181</v>
      </c>
      <c r="G125" s="97" t="s">
        <v>1182</v>
      </c>
      <c r="H125" s="97" t="s">
        <v>167</v>
      </c>
      <c r="I125" s="94">
        <v>770.07660600000008</v>
      </c>
      <c r="J125" s="96">
        <v>12649</v>
      </c>
      <c r="K125" s="84"/>
      <c r="L125" s="94">
        <v>353.78218745499998</v>
      </c>
      <c r="M125" s="95">
        <v>4.9296363518087416E-6</v>
      </c>
      <c r="N125" s="95">
        <f t="shared" si="3"/>
        <v>5.7785027238260568E-3</v>
      </c>
      <c r="O125" s="95">
        <f>L125/'סכום נכסי הקרן'!$C$42</f>
        <v>3.7109142459068438E-4</v>
      </c>
    </row>
    <row r="126" spans="2:15" s="132" customFormat="1">
      <c r="B126" s="87" t="s">
        <v>1183</v>
      </c>
      <c r="C126" s="84" t="s">
        <v>1184</v>
      </c>
      <c r="D126" s="97" t="s">
        <v>1177</v>
      </c>
      <c r="E126" s="97" t="s">
        <v>1178</v>
      </c>
      <c r="F126" s="84" t="s">
        <v>1185</v>
      </c>
      <c r="G126" s="97" t="s">
        <v>1182</v>
      </c>
      <c r="H126" s="97" t="s">
        <v>167</v>
      </c>
      <c r="I126" s="94">
        <v>288.11018999999999</v>
      </c>
      <c r="J126" s="96">
        <v>11905</v>
      </c>
      <c r="K126" s="84"/>
      <c r="L126" s="94">
        <v>124.57584980999999</v>
      </c>
      <c r="M126" s="95">
        <v>7.7461357129825101E-6</v>
      </c>
      <c r="N126" s="95">
        <f t="shared" si="3"/>
        <v>2.0347601235339045E-3</v>
      </c>
      <c r="O126" s="95">
        <f>L126/'סכום נכסי הקרן'!$C$42</f>
        <v>1.306708794700644E-4</v>
      </c>
    </row>
    <row r="127" spans="2:15" s="132" customFormat="1">
      <c r="B127" s="87" t="s">
        <v>1186</v>
      </c>
      <c r="C127" s="84" t="s">
        <v>1187</v>
      </c>
      <c r="D127" s="97" t="s">
        <v>127</v>
      </c>
      <c r="E127" s="97" t="s">
        <v>1178</v>
      </c>
      <c r="F127" s="84" t="s">
        <v>1188</v>
      </c>
      <c r="G127" s="97" t="s">
        <v>1189</v>
      </c>
      <c r="H127" s="97" t="s">
        <v>170</v>
      </c>
      <c r="I127" s="94">
        <v>5681.0459999999994</v>
      </c>
      <c r="J127" s="96">
        <v>764.5</v>
      </c>
      <c r="K127" s="84"/>
      <c r="L127" s="94">
        <v>205.54437440000001</v>
      </c>
      <c r="M127" s="95">
        <v>3.705185432528894E-5</v>
      </c>
      <c r="N127" s="95">
        <f t="shared" si="3"/>
        <v>3.357259832332852E-3</v>
      </c>
      <c r="O127" s="95">
        <f>L127/'סכום נכסי הקרן'!$C$42</f>
        <v>2.156008906536569E-4</v>
      </c>
    </row>
    <row r="128" spans="2:15" s="132" customFormat="1">
      <c r="B128" s="87" t="s">
        <v>1190</v>
      </c>
      <c r="C128" s="84" t="s">
        <v>1191</v>
      </c>
      <c r="D128" s="97" t="s">
        <v>1177</v>
      </c>
      <c r="E128" s="97" t="s">
        <v>1178</v>
      </c>
      <c r="F128" s="84" t="s">
        <v>1192</v>
      </c>
      <c r="G128" s="97" t="s">
        <v>1042</v>
      </c>
      <c r="H128" s="97" t="s">
        <v>167</v>
      </c>
      <c r="I128" s="94">
        <v>1566.867655</v>
      </c>
      <c r="J128" s="96">
        <v>733</v>
      </c>
      <c r="K128" s="84"/>
      <c r="L128" s="94">
        <v>41.714028151000001</v>
      </c>
      <c r="M128" s="95">
        <v>4.7147961988852761E-5</v>
      </c>
      <c r="N128" s="95">
        <f t="shared" si="3"/>
        <v>6.8133623975336652E-4</v>
      </c>
      <c r="O128" s="95">
        <f>L128/'סכום נכסי הקרן'!$C$42</f>
        <v>4.3754939284328649E-5</v>
      </c>
    </row>
    <row r="129" spans="2:15" s="132" customFormat="1">
      <c r="B129" s="87" t="s">
        <v>1193</v>
      </c>
      <c r="C129" s="84" t="s">
        <v>1194</v>
      </c>
      <c r="D129" s="97" t="s">
        <v>1195</v>
      </c>
      <c r="E129" s="97" t="s">
        <v>1178</v>
      </c>
      <c r="F129" s="84">
        <v>29389</v>
      </c>
      <c r="G129" s="97" t="s">
        <v>895</v>
      </c>
      <c r="H129" s="97" t="s">
        <v>167</v>
      </c>
      <c r="I129" s="94">
        <v>143.37878000000001</v>
      </c>
      <c r="J129" s="96">
        <v>12879</v>
      </c>
      <c r="K129" s="94">
        <v>0.25821425399999998</v>
      </c>
      <c r="L129" s="94">
        <v>67.325829425999999</v>
      </c>
      <c r="M129" s="95">
        <v>1.34457817120752E-6</v>
      </c>
      <c r="N129" s="95">
        <f t="shared" si="3"/>
        <v>1.0996666946989084E-3</v>
      </c>
      <c r="O129" s="95">
        <f>L129/'סכום נכסי הקרן'!$C$42</f>
        <v>7.0619830051849773E-5</v>
      </c>
    </row>
    <row r="130" spans="2:15" s="132" customFormat="1">
      <c r="B130" s="87" t="s">
        <v>1196</v>
      </c>
      <c r="C130" s="84" t="s">
        <v>1197</v>
      </c>
      <c r="D130" s="97" t="s">
        <v>1177</v>
      </c>
      <c r="E130" s="97" t="s">
        <v>1178</v>
      </c>
      <c r="F130" s="84" t="s">
        <v>1198</v>
      </c>
      <c r="G130" s="97" t="s">
        <v>372</v>
      </c>
      <c r="H130" s="97" t="s">
        <v>167</v>
      </c>
      <c r="I130" s="94">
        <v>995.78726900000004</v>
      </c>
      <c r="J130" s="96">
        <v>3415</v>
      </c>
      <c r="K130" s="94">
        <v>0.83184085699999988</v>
      </c>
      <c r="L130" s="94">
        <v>124.34212405699999</v>
      </c>
      <c r="M130" s="95">
        <v>4.6659434580509079E-5</v>
      </c>
      <c r="N130" s="95">
        <f t="shared" si="3"/>
        <v>2.0309425630454735E-3</v>
      </c>
      <c r="O130" s="95">
        <f>L130/'סכום נכסי הקרן'!$C$42</f>
        <v>1.3042571839152556E-4</v>
      </c>
    </row>
    <row r="131" spans="2:15" s="132" customFormat="1">
      <c r="B131" s="87" t="s">
        <v>1199</v>
      </c>
      <c r="C131" s="84" t="s">
        <v>1200</v>
      </c>
      <c r="D131" s="97" t="s">
        <v>1177</v>
      </c>
      <c r="E131" s="97" t="s">
        <v>1178</v>
      </c>
      <c r="F131" s="84" t="s">
        <v>1041</v>
      </c>
      <c r="G131" s="97" t="s">
        <v>1042</v>
      </c>
      <c r="H131" s="97" t="s">
        <v>167</v>
      </c>
      <c r="I131" s="94">
        <v>1248.9482049999999</v>
      </c>
      <c r="J131" s="96">
        <v>573</v>
      </c>
      <c r="K131" s="84"/>
      <c r="L131" s="94">
        <v>25.992310730000003</v>
      </c>
      <c r="M131" s="95">
        <v>3.1016262930673642E-5</v>
      </c>
      <c r="N131" s="95">
        <f t="shared" si="3"/>
        <v>4.2454550759693862E-4</v>
      </c>
      <c r="O131" s="95">
        <f>L131/'סכום נכסי הקרן'!$C$42</f>
        <v>2.7264017124735297E-5</v>
      </c>
    </row>
    <row r="132" spans="2:15" s="132" customFormat="1">
      <c r="B132" s="87" t="s">
        <v>1201</v>
      </c>
      <c r="C132" s="84" t="s">
        <v>1202</v>
      </c>
      <c r="D132" s="97" t="s">
        <v>1177</v>
      </c>
      <c r="E132" s="97" t="s">
        <v>1178</v>
      </c>
      <c r="F132" s="84" t="s">
        <v>1203</v>
      </c>
      <c r="G132" s="97" t="s">
        <v>28</v>
      </c>
      <c r="H132" s="97" t="s">
        <v>167</v>
      </c>
      <c r="I132" s="94">
        <v>2033.2544789999999</v>
      </c>
      <c r="J132" s="96">
        <v>2380</v>
      </c>
      <c r="K132" s="84"/>
      <c r="L132" s="94">
        <v>175.75777039100001</v>
      </c>
      <c r="M132" s="95">
        <v>5.779884842604126E-5</v>
      </c>
      <c r="N132" s="95">
        <f t="shared" si="3"/>
        <v>2.8707402208235019E-3</v>
      </c>
      <c r="O132" s="95">
        <f>L132/'סכום נכסי הקרן'!$C$42</f>
        <v>1.8435693969350749E-4</v>
      </c>
    </row>
    <row r="133" spans="2:15" s="132" customFormat="1">
      <c r="B133" s="87" t="s">
        <v>1204</v>
      </c>
      <c r="C133" s="84" t="s">
        <v>1205</v>
      </c>
      <c r="D133" s="97" t="s">
        <v>1177</v>
      </c>
      <c r="E133" s="97" t="s">
        <v>1178</v>
      </c>
      <c r="F133" s="84" t="s">
        <v>1206</v>
      </c>
      <c r="G133" s="97" t="s">
        <v>1207</v>
      </c>
      <c r="H133" s="97" t="s">
        <v>167</v>
      </c>
      <c r="I133" s="94">
        <v>5164.6443289999997</v>
      </c>
      <c r="J133" s="96">
        <v>500</v>
      </c>
      <c r="K133" s="84"/>
      <c r="L133" s="94">
        <v>93.789941017000004</v>
      </c>
      <c r="M133" s="95">
        <v>1.9002446458437757E-4</v>
      </c>
      <c r="N133" s="95">
        <f t="shared" si="3"/>
        <v>1.5319183634793826E-3</v>
      </c>
      <c r="O133" s="95">
        <f>L133/'סכום נכסי הקרן'!$C$42</f>
        <v>9.8378731486309877E-5</v>
      </c>
    </row>
    <row r="134" spans="2:15" s="132" customFormat="1">
      <c r="B134" s="87" t="s">
        <v>1208</v>
      </c>
      <c r="C134" s="84" t="s">
        <v>1209</v>
      </c>
      <c r="D134" s="97" t="s">
        <v>1177</v>
      </c>
      <c r="E134" s="97" t="s">
        <v>1178</v>
      </c>
      <c r="F134" s="84" t="s">
        <v>939</v>
      </c>
      <c r="G134" s="97" t="s">
        <v>196</v>
      </c>
      <c r="H134" s="97" t="s">
        <v>167</v>
      </c>
      <c r="I134" s="94">
        <v>3113.6731020000002</v>
      </c>
      <c r="J134" s="96">
        <v>12251</v>
      </c>
      <c r="K134" s="84"/>
      <c r="L134" s="94">
        <v>1385.448525237</v>
      </c>
      <c r="M134" s="95">
        <v>5.0198290393032784E-5</v>
      </c>
      <c r="N134" s="95">
        <f t="shared" si="3"/>
        <v>2.2629228832559901E-2</v>
      </c>
      <c r="O134" s="95">
        <f>L134/'סכום נכסי הקרן'!$C$42</f>
        <v>1.4532333315753964E-3</v>
      </c>
    </row>
    <row r="135" spans="2:15" s="132" customFormat="1">
      <c r="B135" s="87" t="s">
        <v>1210</v>
      </c>
      <c r="C135" s="84" t="s">
        <v>1211</v>
      </c>
      <c r="D135" s="97" t="s">
        <v>1177</v>
      </c>
      <c r="E135" s="97" t="s">
        <v>1178</v>
      </c>
      <c r="F135" s="84" t="s">
        <v>1019</v>
      </c>
      <c r="G135" s="97" t="s">
        <v>923</v>
      </c>
      <c r="H135" s="97" t="s">
        <v>167</v>
      </c>
      <c r="I135" s="94">
        <v>2308.4578740000002</v>
      </c>
      <c r="J135" s="96">
        <v>2518</v>
      </c>
      <c r="K135" s="84"/>
      <c r="L135" s="94">
        <v>211.11715235099999</v>
      </c>
      <c r="M135" s="95">
        <v>8.2688545197717354E-5</v>
      </c>
      <c r="N135" s="95">
        <f t="shared" si="3"/>
        <v>3.4482828224974634E-3</v>
      </c>
      <c r="O135" s="95">
        <f>L135/'סכום נכסי הקרן'!$C$42</f>
        <v>2.2144632375372552E-4</v>
      </c>
    </row>
    <row r="136" spans="2:15" s="132" customFormat="1">
      <c r="B136" s="87" t="s">
        <v>1214</v>
      </c>
      <c r="C136" s="84" t="s">
        <v>1215</v>
      </c>
      <c r="D136" s="97" t="s">
        <v>1177</v>
      </c>
      <c r="E136" s="97" t="s">
        <v>1178</v>
      </c>
      <c r="F136" s="84" t="s">
        <v>836</v>
      </c>
      <c r="G136" s="97" t="s">
        <v>411</v>
      </c>
      <c r="H136" s="97" t="s">
        <v>167</v>
      </c>
      <c r="I136" s="94">
        <v>200.07291399999997</v>
      </c>
      <c r="J136" s="96">
        <v>374</v>
      </c>
      <c r="K136" s="84"/>
      <c r="L136" s="94">
        <v>2.7177264329999997</v>
      </c>
      <c r="M136" s="95">
        <v>1.2251679099181148E-6</v>
      </c>
      <c r="N136" s="95">
        <f t="shared" si="3"/>
        <v>4.4389995179455219E-5</v>
      </c>
      <c r="O136" s="95">
        <f>L136/'סכום נכסי הקרן'!$C$42</f>
        <v>2.8506946065451934E-6</v>
      </c>
    </row>
    <row r="137" spans="2:15" s="132" customFormat="1">
      <c r="B137" s="87" t="s">
        <v>1218</v>
      </c>
      <c r="C137" s="84" t="s">
        <v>1219</v>
      </c>
      <c r="D137" s="97" t="s">
        <v>127</v>
      </c>
      <c r="E137" s="97" t="s">
        <v>1178</v>
      </c>
      <c r="F137" s="84" t="s">
        <v>1150</v>
      </c>
      <c r="G137" s="97" t="s">
        <v>376</v>
      </c>
      <c r="H137" s="97" t="s">
        <v>170</v>
      </c>
      <c r="I137" s="94">
        <v>50.742562</v>
      </c>
      <c r="J137" s="96">
        <v>35</v>
      </c>
      <c r="K137" s="84"/>
      <c r="L137" s="94">
        <v>8.4050479999999997E-2</v>
      </c>
      <c r="M137" s="95">
        <v>7.4016190844189778E-6</v>
      </c>
      <c r="N137" s="95">
        <f t="shared" si="3"/>
        <v>1.3728388393795694E-6</v>
      </c>
      <c r="O137" s="95">
        <f>L137/'סכום נכסי הקרן'!$C$42</f>
        <v>8.816275512655128E-8</v>
      </c>
    </row>
    <row r="138" spans="2:15" s="132" customFormat="1">
      <c r="B138" s="87" t="s">
        <v>1220</v>
      </c>
      <c r="C138" s="84" t="s">
        <v>1221</v>
      </c>
      <c r="D138" s="97" t="s">
        <v>1177</v>
      </c>
      <c r="E138" s="97" t="s">
        <v>1178</v>
      </c>
      <c r="F138" s="84" t="s">
        <v>1048</v>
      </c>
      <c r="G138" s="97" t="s">
        <v>1042</v>
      </c>
      <c r="H138" s="97" t="s">
        <v>167</v>
      </c>
      <c r="I138" s="94">
        <v>1054.8187479999999</v>
      </c>
      <c r="J138" s="96">
        <v>831</v>
      </c>
      <c r="K138" s="84"/>
      <c r="L138" s="94">
        <v>31.836455043000001</v>
      </c>
      <c r="M138" s="95">
        <v>3.7182496294947126E-5</v>
      </c>
      <c r="N138" s="95">
        <f t="shared" si="3"/>
        <v>5.2000086128231474E-4</v>
      </c>
      <c r="O138" s="95">
        <f>L138/'סכום נכסי הקרן'!$C$42</f>
        <v>3.3394093526336407E-5</v>
      </c>
    </row>
    <row r="139" spans="2:15" s="132" customFormat="1">
      <c r="B139" s="87" t="s">
        <v>1224</v>
      </c>
      <c r="C139" s="84" t="s">
        <v>1225</v>
      </c>
      <c r="D139" s="97" t="s">
        <v>1177</v>
      </c>
      <c r="E139" s="97" t="s">
        <v>1178</v>
      </c>
      <c r="F139" s="84" t="s">
        <v>1226</v>
      </c>
      <c r="G139" s="97" t="s">
        <v>1227</v>
      </c>
      <c r="H139" s="97" t="s">
        <v>167</v>
      </c>
      <c r="I139" s="94">
        <v>1467.822676</v>
      </c>
      <c r="J139" s="96">
        <v>3768</v>
      </c>
      <c r="K139" s="84"/>
      <c r="L139" s="94">
        <v>200.87705222000005</v>
      </c>
      <c r="M139" s="95">
        <v>3.1061594668915564E-5</v>
      </c>
      <c r="N139" s="95">
        <f t="shared" si="3"/>
        <v>3.2810261074974712E-3</v>
      </c>
      <c r="O139" s="95">
        <f>L139/'סכום נכסי הקרן'!$C$42</f>
        <v>2.1070521388355328E-4</v>
      </c>
    </row>
    <row r="140" spans="2:15" s="132" customFormat="1">
      <c r="B140" s="87" t="s">
        <v>1228</v>
      </c>
      <c r="C140" s="84" t="s">
        <v>1229</v>
      </c>
      <c r="D140" s="97" t="s">
        <v>1177</v>
      </c>
      <c r="E140" s="97" t="s">
        <v>1178</v>
      </c>
      <c r="F140" s="84" t="s">
        <v>926</v>
      </c>
      <c r="G140" s="97" t="s">
        <v>494</v>
      </c>
      <c r="H140" s="97" t="s">
        <v>167</v>
      </c>
      <c r="I140" s="94">
        <v>8961.9853280000007</v>
      </c>
      <c r="J140" s="96">
        <v>1568</v>
      </c>
      <c r="K140" s="84"/>
      <c r="L140" s="94">
        <v>510.38291355900009</v>
      </c>
      <c r="M140" s="95">
        <v>8.226618692825308E-6</v>
      </c>
      <c r="N140" s="95">
        <f t="shared" si="3"/>
        <v>8.3363412878724886E-3</v>
      </c>
      <c r="O140" s="95">
        <f>L140/'סכום נכסי הקרן'!$C$42</f>
        <v>5.3535403758405559E-4</v>
      </c>
    </row>
    <row r="141" spans="2:15" s="132" customFormat="1">
      <c r="B141" s="87" t="s">
        <v>1230</v>
      </c>
      <c r="C141" s="84" t="s">
        <v>1231</v>
      </c>
      <c r="D141" s="97" t="s">
        <v>1177</v>
      </c>
      <c r="E141" s="97" t="s">
        <v>1178</v>
      </c>
      <c r="F141" s="84" t="s">
        <v>922</v>
      </c>
      <c r="G141" s="97" t="s">
        <v>923</v>
      </c>
      <c r="H141" s="97" t="s">
        <v>167</v>
      </c>
      <c r="I141" s="94">
        <v>2618.908101</v>
      </c>
      <c r="J141" s="96">
        <v>1656</v>
      </c>
      <c r="K141" s="84"/>
      <c r="L141" s="94">
        <v>157.516637108</v>
      </c>
      <c r="M141" s="95">
        <v>2.4734104019274277E-5</v>
      </c>
      <c r="N141" s="95">
        <f t="shared" si="3"/>
        <v>2.5727985999642066E-3</v>
      </c>
      <c r="O141" s="95">
        <f>L141/'סכום נכסי הקרן'!$C$42</f>
        <v>1.6522333609172063E-4</v>
      </c>
    </row>
    <row r="142" spans="2:15" s="132" customFormat="1">
      <c r="B142" s="87" t="s">
        <v>1232</v>
      </c>
      <c r="C142" s="84" t="s">
        <v>1233</v>
      </c>
      <c r="D142" s="97" t="s">
        <v>1177</v>
      </c>
      <c r="E142" s="97" t="s">
        <v>1178</v>
      </c>
      <c r="F142" s="84" t="s">
        <v>1234</v>
      </c>
      <c r="G142" s="97" t="s">
        <v>1235</v>
      </c>
      <c r="H142" s="97" t="s">
        <v>167</v>
      </c>
      <c r="I142" s="94">
        <v>955.77376900000002</v>
      </c>
      <c r="J142" s="96">
        <v>3694</v>
      </c>
      <c r="K142" s="84"/>
      <c r="L142" s="94">
        <v>128.2324199</v>
      </c>
      <c r="M142" s="95">
        <v>4.667674795861762E-5</v>
      </c>
      <c r="N142" s="95">
        <f t="shared" si="3"/>
        <v>2.0944847252073948E-3</v>
      </c>
      <c r="O142" s="95">
        <f>L142/'סכום נכסי הקרן'!$C$42</f>
        <v>1.3450635183676288E-4</v>
      </c>
    </row>
    <row r="143" spans="2:15" s="132" customFormat="1">
      <c r="B143" s="87" t="s">
        <v>1236</v>
      </c>
      <c r="C143" s="84" t="s">
        <v>1237</v>
      </c>
      <c r="D143" s="97" t="s">
        <v>1177</v>
      </c>
      <c r="E143" s="97" t="s">
        <v>1178</v>
      </c>
      <c r="F143" s="84" t="s">
        <v>1238</v>
      </c>
      <c r="G143" s="97" t="s">
        <v>1182</v>
      </c>
      <c r="H143" s="97" t="s">
        <v>167</v>
      </c>
      <c r="I143" s="94">
        <v>351.70003199999996</v>
      </c>
      <c r="J143" s="96">
        <v>5986</v>
      </c>
      <c r="K143" s="84"/>
      <c r="L143" s="94">
        <v>76.463638447999998</v>
      </c>
      <c r="M143" s="95">
        <v>5.383228628500104E-6</v>
      </c>
      <c r="N143" s="95">
        <f t="shared" si="3"/>
        <v>1.2489191336169806E-3</v>
      </c>
      <c r="O143" s="95">
        <f>L143/'סכום נכסי הקרן'!$C$42</f>
        <v>8.0204717838329719E-5</v>
      </c>
    </row>
    <row r="144" spans="2:15" s="132" customFormat="1">
      <c r="B144" s="87" t="s">
        <v>1239</v>
      </c>
      <c r="C144" s="84" t="s">
        <v>1240</v>
      </c>
      <c r="D144" s="97" t="s">
        <v>1177</v>
      </c>
      <c r="E144" s="97" t="s">
        <v>1178</v>
      </c>
      <c r="F144" s="84" t="s">
        <v>1241</v>
      </c>
      <c r="G144" s="97" t="s">
        <v>1182</v>
      </c>
      <c r="H144" s="97" t="s">
        <v>167</v>
      </c>
      <c r="I144" s="94">
        <v>561.52270199999998</v>
      </c>
      <c r="J144" s="96">
        <v>12083</v>
      </c>
      <c r="K144" s="84"/>
      <c r="L144" s="94">
        <v>246.42679851299999</v>
      </c>
      <c r="M144" s="95">
        <v>1.1613805072882832E-5</v>
      </c>
      <c r="N144" s="95">
        <f t="shared" si="3"/>
        <v>4.0250130643228917E-3</v>
      </c>
      <c r="O144" s="95">
        <f>L144/'סכום נכסי הקרן'!$C$42</f>
        <v>2.584835386296617E-4</v>
      </c>
    </row>
    <row r="145" spans="2:15" s="132" customFormat="1">
      <c r="B145" s="83"/>
      <c r="C145" s="84"/>
      <c r="D145" s="84"/>
      <c r="E145" s="84"/>
      <c r="F145" s="84"/>
      <c r="G145" s="84"/>
      <c r="H145" s="84"/>
      <c r="I145" s="94"/>
      <c r="J145" s="96"/>
      <c r="K145" s="84"/>
      <c r="L145" s="84"/>
      <c r="M145" s="84"/>
      <c r="N145" s="95"/>
      <c r="O145" s="84"/>
    </row>
    <row r="146" spans="2:15" s="132" customFormat="1">
      <c r="B146" s="102" t="s">
        <v>63</v>
      </c>
      <c r="C146" s="82"/>
      <c r="D146" s="82"/>
      <c r="E146" s="82"/>
      <c r="F146" s="82"/>
      <c r="G146" s="82"/>
      <c r="H146" s="82"/>
      <c r="I146" s="91"/>
      <c r="J146" s="93"/>
      <c r="K146" s="91">
        <v>18.560159001000002</v>
      </c>
      <c r="L146" s="91">
        <f>SUM(L147:L211)</f>
        <v>9816.8688058550015</v>
      </c>
      <c r="M146" s="82"/>
      <c r="N146" s="92">
        <f t="shared" ref="N146:N211" si="4">L146/$L$11</f>
        <v>0.16034386451774554</v>
      </c>
      <c r="O146" s="92">
        <f>L146/'סכום נכסי הקרן'!$C$42</f>
        <v>1.0297171421746482E-2</v>
      </c>
    </row>
    <row r="147" spans="2:15" s="132" customFormat="1">
      <c r="B147" s="87" t="s">
        <v>1242</v>
      </c>
      <c r="C147" s="84" t="s">
        <v>1243</v>
      </c>
      <c r="D147" s="97" t="s">
        <v>28</v>
      </c>
      <c r="E147" s="97" t="s">
        <v>1178</v>
      </c>
      <c r="F147" s="84"/>
      <c r="G147" s="97" t="s">
        <v>1244</v>
      </c>
      <c r="H147" s="97" t="s">
        <v>169</v>
      </c>
      <c r="I147" s="94">
        <v>298</v>
      </c>
      <c r="J147" s="96">
        <v>21690</v>
      </c>
      <c r="K147" s="84"/>
      <c r="L147" s="94">
        <v>263.59934999999996</v>
      </c>
      <c r="M147" s="95">
        <v>1.4869058530033098E-6</v>
      </c>
      <c r="N147" s="95">
        <f t="shared" si="4"/>
        <v>4.3055010002942149E-3</v>
      </c>
      <c r="O147" s="95">
        <f>L147/'סכום נכסי הקרן'!$C$42</f>
        <v>2.7649627873116347E-4</v>
      </c>
    </row>
    <row r="148" spans="2:15" s="132" customFormat="1">
      <c r="B148" s="87" t="s">
        <v>1245</v>
      </c>
      <c r="C148" s="84" t="s">
        <v>1246</v>
      </c>
      <c r="D148" s="97" t="s">
        <v>28</v>
      </c>
      <c r="E148" s="97" t="s">
        <v>1178</v>
      </c>
      <c r="F148" s="84"/>
      <c r="G148" s="97" t="s">
        <v>1247</v>
      </c>
      <c r="H148" s="97" t="s">
        <v>169</v>
      </c>
      <c r="I148" s="94">
        <v>701</v>
      </c>
      <c r="J148" s="96">
        <v>11790</v>
      </c>
      <c r="K148" s="84"/>
      <c r="L148" s="94">
        <v>337.05466999999999</v>
      </c>
      <c r="M148" s="95">
        <v>9.029224638931193E-7</v>
      </c>
      <c r="N148" s="95">
        <f t="shared" si="4"/>
        <v>5.5052837529335208E-3</v>
      </c>
      <c r="O148" s="95">
        <f>L148/'סכום נכסי הקרן'!$C$42</f>
        <v>3.535454923692351E-4</v>
      </c>
    </row>
    <row r="149" spans="2:15" s="132" customFormat="1">
      <c r="B149" s="87" t="s">
        <v>1248</v>
      </c>
      <c r="C149" s="84" t="s">
        <v>1249</v>
      </c>
      <c r="D149" s="97" t="s">
        <v>1195</v>
      </c>
      <c r="E149" s="97" t="s">
        <v>1178</v>
      </c>
      <c r="F149" s="84"/>
      <c r="G149" s="97" t="s">
        <v>1250</v>
      </c>
      <c r="H149" s="97" t="s">
        <v>167</v>
      </c>
      <c r="I149" s="94">
        <v>105</v>
      </c>
      <c r="J149" s="96">
        <v>14256</v>
      </c>
      <c r="K149" s="94">
        <v>0.36992000000000003</v>
      </c>
      <c r="L149" s="94">
        <v>54.736609999999999</v>
      </c>
      <c r="M149" s="95">
        <v>9.3144211670061344E-7</v>
      </c>
      <c r="N149" s="95">
        <f t="shared" si="4"/>
        <v>8.9404063063021344E-4</v>
      </c>
      <c r="O149" s="95">
        <f>L149/'סכום נכסי הקרן'!$C$42</f>
        <v>5.7414667279562683E-5</v>
      </c>
    </row>
    <row r="150" spans="2:15" s="132" customFormat="1">
      <c r="B150" s="87" t="s">
        <v>1251</v>
      </c>
      <c r="C150" s="84" t="s">
        <v>1252</v>
      </c>
      <c r="D150" s="97" t="s">
        <v>1195</v>
      </c>
      <c r="E150" s="97" t="s">
        <v>1178</v>
      </c>
      <c r="F150" s="84"/>
      <c r="G150" s="97" t="s">
        <v>1253</v>
      </c>
      <c r="H150" s="97" t="s">
        <v>167</v>
      </c>
      <c r="I150" s="94">
        <v>140</v>
      </c>
      <c r="J150" s="96">
        <v>18245</v>
      </c>
      <c r="K150" s="84"/>
      <c r="L150" s="94">
        <v>92.772170000000003</v>
      </c>
      <c r="M150" s="95">
        <v>5.4147677709428417E-8</v>
      </c>
      <c r="N150" s="95">
        <f t="shared" si="4"/>
        <v>1.5152945966462551E-3</v>
      </c>
      <c r="O150" s="95">
        <f>L150/'סכום נכסי הקרן'!$C$42</f>
        <v>9.731116474610004E-5</v>
      </c>
    </row>
    <row r="151" spans="2:15" s="132" customFormat="1">
      <c r="B151" s="87" t="s">
        <v>1254</v>
      </c>
      <c r="C151" s="84" t="s">
        <v>1255</v>
      </c>
      <c r="D151" s="97" t="s">
        <v>1177</v>
      </c>
      <c r="E151" s="97" t="s">
        <v>1178</v>
      </c>
      <c r="F151" s="84"/>
      <c r="G151" s="97" t="s">
        <v>1182</v>
      </c>
      <c r="H151" s="97" t="s">
        <v>167</v>
      </c>
      <c r="I151" s="94">
        <v>81</v>
      </c>
      <c r="J151" s="96">
        <v>117331</v>
      </c>
      <c r="K151" s="84"/>
      <c r="L151" s="94">
        <v>345.17841999999996</v>
      </c>
      <c r="M151" s="95">
        <v>2.3189810014990696E-7</v>
      </c>
      <c r="N151" s="95">
        <f t="shared" si="4"/>
        <v>5.6379730549031195E-3</v>
      </c>
      <c r="O151" s="95">
        <f>L151/'סכום נכסי הקרן'!$C$42</f>
        <v>3.6206670702451508E-4</v>
      </c>
    </row>
    <row r="152" spans="2:15" s="132" customFormat="1">
      <c r="B152" s="87" t="s">
        <v>1256</v>
      </c>
      <c r="C152" s="84" t="s">
        <v>1257</v>
      </c>
      <c r="D152" s="97" t="s">
        <v>1177</v>
      </c>
      <c r="E152" s="97" t="s">
        <v>1178</v>
      </c>
      <c r="F152" s="84"/>
      <c r="G152" s="97" t="s">
        <v>1253</v>
      </c>
      <c r="H152" s="97" t="s">
        <v>167</v>
      </c>
      <c r="I152" s="94">
        <v>42</v>
      </c>
      <c r="J152" s="96">
        <v>178075</v>
      </c>
      <c r="K152" s="84"/>
      <c r="L152" s="94">
        <v>271.64272999999997</v>
      </c>
      <c r="M152" s="95">
        <v>8.5504382924131413E-8</v>
      </c>
      <c r="N152" s="95">
        <f t="shared" si="4"/>
        <v>4.4368775785587154E-3</v>
      </c>
      <c r="O152" s="95">
        <f>L152/'סכום נכסי הקרן'!$C$42</f>
        <v>2.8493319118341601E-4</v>
      </c>
    </row>
    <row r="153" spans="2:15" s="132" customFormat="1">
      <c r="B153" s="87" t="s">
        <v>1258</v>
      </c>
      <c r="C153" s="84" t="s">
        <v>1259</v>
      </c>
      <c r="D153" s="97" t="s">
        <v>1177</v>
      </c>
      <c r="E153" s="97" t="s">
        <v>1178</v>
      </c>
      <c r="F153" s="84"/>
      <c r="G153" s="97" t="s">
        <v>1260</v>
      </c>
      <c r="H153" s="97" t="s">
        <v>167</v>
      </c>
      <c r="I153" s="94">
        <v>485</v>
      </c>
      <c r="J153" s="96">
        <v>18995</v>
      </c>
      <c r="K153" s="84"/>
      <c r="L153" s="94">
        <v>334.60073</v>
      </c>
      <c r="M153" s="95">
        <v>1.0285709438251811E-7</v>
      </c>
      <c r="N153" s="95">
        <f t="shared" si="4"/>
        <v>5.4652023144752624E-3</v>
      </c>
      <c r="O153" s="95">
        <f>L153/'סכום נכסי הקרן'!$C$42</f>
        <v>3.5097149027769144E-4</v>
      </c>
    </row>
    <row r="154" spans="2:15" s="132" customFormat="1">
      <c r="B154" s="87" t="s">
        <v>1261</v>
      </c>
      <c r="C154" s="84" t="s">
        <v>1262</v>
      </c>
      <c r="D154" s="97" t="s">
        <v>28</v>
      </c>
      <c r="E154" s="97" t="s">
        <v>1178</v>
      </c>
      <c r="F154" s="84"/>
      <c r="G154" s="97" t="s">
        <v>1227</v>
      </c>
      <c r="H154" s="97" t="s">
        <v>169</v>
      </c>
      <c r="I154" s="94">
        <v>78</v>
      </c>
      <c r="J154" s="96">
        <v>16720</v>
      </c>
      <c r="K154" s="84"/>
      <c r="L154" s="94">
        <v>53.186250000000001</v>
      </c>
      <c r="M154" s="95">
        <v>1.8324509514255665E-7</v>
      </c>
      <c r="N154" s="95">
        <f t="shared" si="4"/>
        <v>8.6871781958831927E-4</v>
      </c>
      <c r="O154" s="95">
        <f>L154/'סכום נכסי הקרן'!$C$42</f>
        <v>5.5788453972535767E-5</v>
      </c>
    </row>
    <row r="155" spans="2:15" s="132" customFormat="1">
      <c r="B155" s="87" t="s">
        <v>1263</v>
      </c>
      <c r="C155" s="84" t="s">
        <v>1264</v>
      </c>
      <c r="D155" s="97" t="s">
        <v>127</v>
      </c>
      <c r="E155" s="97" t="s">
        <v>1178</v>
      </c>
      <c r="F155" s="84"/>
      <c r="G155" s="97" t="s">
        <v>1247</v>
      </c>
      <c r="H155" s="97" t="s">
        <v>170</v>
      </c>
      <c r="I155" s="94">
        <v>1668</v>
      </c>
      <c r="J155" s="96">
        <v>482.4</v>
      </c>
      <c r="K155" s="84"/>
      <c r="L155" s="94">
        <v>38.080529999999996</v>
      </c>
      <c r="M155" s="95">
        <v>5.2105639042568908E-7</v>
      </c>
      <c r="N155" s="95">
        <f t="shared" si="4"/>
        <v>6.2198848368455332E-4</v>
      </c>
      <c r="O155" s="95">
        <f>L155/'סכום נכסי הקרן'!$C$42</f>
        <v>3.9943667680176122E-5</v>
      </c>
    </row>
    <row r="156" spans="2:15" s="132" customFormat="1">
      <c r="B156" s="87" t="s">
        <v>1265</v>
      </c>
      <c r="C156" s="84" t="s">
        <v>1266</v>
      </c>
      <c r="D156" s="97" t="s">
        <v>1195</v>
      </c>
      <c r="E156" s="97" t="s">
        <v>1178</v>
      </c>
      <c r="F156" s="84"/>
      <c r="G156" s="97" t="s">
        <v>1267</v>
      </c>
      <c r="H156" s="97" t="s">
        <v>167</v>
      </c>
      <c r="I156" s="94">
        <v>1254</v>
      </c>
      <c r="J156" s="96">
        <v>2759</v>
      </c>
      <c r="K156" s="84"/>
      <c r="L156" s="94">
        <v>125.65942999999999</v>
      </c>
      <c r="M156" s="95">
        <v>1.3009720315449497E-7</v>
      </c>
      <c r="N156" s="95">
        <f t="shared" si="4"/>
        <v>2.0524587847481446E-3</v>
      </c>
      <c r="O156" s="95">
        <f>L156/'סכום נכסי הקרן'!$C$42</f>
        <v>1.3180747517958267E-4</v>
      </c>
    </row>
    <row r="157" spans="2:15" s="132" customFormat="1">
      <c r="B157" s="87" t="s">
        <v>1268</v>
      </c>
      <c r="C157" s="84" t="s">
        <v>1269</v>
      </c>
      <c r="D157" s="97" t="s">
        <v>28</v>
      </c>
      <c r="E157" s="97" t="s">
        <v>1178</v>
      </c>
      <c r="F157" s="84"/>
      <c r="G157" s="97" t="s">
        <v>1270</v>
      </c>
      <c r="H157" s="97" t="s">
        <v>169</v>
      </c>
      <c r="I157" s="94">
        <v>219</v>
      </c>
      <c r="J157" s="96">
        <v>6884</v>
      </c>
      <c r="K157" s="84"/>
      <c r="L157" s="94">
        <v>61.482779999999998</v>
      </c>
      <c r="M157" s="95">
        <v>3.6379027848587685E-7</v>
      </c>
      <c r="N157" s="95">
        <f t="shared" si="4"/>
        <v>1.0042292243545713E-3</v>
      </c>
      <c r="O157" s="95">
        <f>L157/'סכום נכסי הקרן'!$C$42</f>
        <v>6.4490902105968038E-5</v>
      </c>
    </row>
    <row r="158" spans="2:15" s="132" customFormat="1">
      <c r="B158" s="87" t="s">
        <v>1271</v>
      </c>
      <c r="C158" s="84" t="s">
        <v>1272</v>
      </c>
      <c r="D158" s="97" t="s">
        <v>1195</v>
      </c>
      <c r="E158" s="97" t="s">
        <v>1178</v>
      </c>
      <c r="F158" s="84"/>
      <c r="G158" s="97" t="s">
        <v>1207</v>
      </c>
      <c r="H158" s="97" t="s">
        <v>167</v>
      </c>
      <c r="I158" s="94">
        <v>78</v>
      </c>
      <c r="J158" s="96">
        <v>24973</v>
      </c>
      <c r="K158" s="84"/>
      <c r="L158" s="94">
        <v>70.747500000000002</v>
      </c>
      <c r="M158" s="95">
        <v>2.8989452332716002E-7</v>
      </c>
      <c r="N158" s="95">
        <f t="shared" si="4"/>
        <v>1.1555545642214786E-3</v>
      </c>
      <c r="O158" s="95">
        <f>L158/'סכום נכסי הקרן'!$C$42</f>
        <v>7.4208910149182805E-5</v>
      </c>
    </row>
    <row r="159" spans="2:15" s="132" customFormat="1">
      <c r="B159" s="87" t="s">
        <v>1273</v>
      </c>
      <c r="C159" s="84" t="s">
        <v>1274</v>
      </c>
      <c r="D159" s="97" t="s">
        <v>1195</v>
      </c>
      <c r="E159" s="97" t="s">
        <v>1178</v>
      </c>
      <c r="F159" s="84"/>
      <c r="G159" s="97" t="s">
        <v>1275</v>
      </c>
      <c r="H159" s="97" t="s">
        <v>167</v>
      </c>
      <c r="I159" s="94">
        <v>32</v>
      </c>
      <c r="J159" s="96">
        <v>42737</v>
      </c>
      <c r="K159" s="84"/>
      <c r="L159" s="94">
        <v>49.670650000000002</v>
      </c>
      <c r="M159" s="95">
        <v>2.0249071937574339E-7</v>
      </c>
      <c r="N159" s="95">
        <f t="shared" si="4"/>
        <v>8.1129575342376182E-4</v>
      </c>
      <c r="O159" s="95">
        <f>L159/'סכום נכסי הקרן'!$C$42</f>
        <v>5.2100848834255725E-5</v>
      </c>
    </row>
    <row r="160" spans="2:15" s="132" customFormat="1">
      <c r="B160" s="87" t="s">
        <v>1276</v>
      </c>
      <c r="C160" s="84" t="s">
        <v>1277</v>
      </c>
      <c r="D160" s="97" t="s">
        <v>1195</v>
      </c>
      <c r="E160" s="97" t="s">
        <v>1178</v>
      </c>
      <c r="F160" s="84"/>
      <c r="G160" s="97" t="s">
        <v>1247</v>
      </c>
      <c r="H160" s="97" t="s">
        <v>167</v>
      </c>
      <c r="I160" s="94">
        <v>65</v>
      </c>
      <c r="J160" s="96">
        <v>38142</v>
      </c>
      <c r="K160" s="84"/>
      <c r="L160" s="94">
        <v>90.045630000000003</v>
      </c>
      <c r="M160" s="95">
        <v>1.1514982652359757E-7</v>
      </c>
      <c r="N160" s="95">
        <f t="shared" si="4"/>
        <v>1.4707606450361991E-3</v>
      </c>
      <c r="O160" s="95">
        <f>L160/'סכום נכסי הקרן'!$C$42</f>
        <v>9.4451225357737877E-5</v>
      </c>
    </row>
    <row r="161" spans="2:15" s="132" customFormat="1">
      <c r="B161" s="87" t="s">
        <v>1278</v>
      </c>
      <c r="C161" s="84" t="s">
        <v>1279</v>
      </c>
      <c r="D161" s="97" t="s">
        <v>1195</v>
      </c>
      <c r="E161" s="97" t="s">
        <v>1178</v>
      </c>
      <c r="F161" s="84"/>
      <c r="G161" s="97" t="s">
        <v>1250</v>
      </c>
      <c r="H161" s="97" t="s">
        <v>167</v>
      </c>
      <c r="I161" s="94">
        <v>105</v>
      </c>
      <c r="J161" s="96">
        <v>13388</v>
      </c>
      <c r="K161" s="94">
        <v>0.36229</v>
      </c>
      <c r="L161" s="94">
        <v>51.418769999999995</v>
      </c>
      <c r="M161" s="95">
        <v>6.7957111373861353E-7</v>
      </c>
      <c r="N161" s="95">
        <f t="shared" si="4"/>
        <v>8.3984867818869121E-4</v>
      </c>
      <c r="O161" s="95">
        <f>L161/'סכום נכסי הקרן'!$C$42</f>
        <v>5.3934497797257797E-5</v>
      </c>
    </row>
    <row r="162" spans="2:15" s="132" customFormat="1">
      <c r="B162" s="87" t="s">
        <v>1280</v>
      </c>
      <c r="C162" s="84" t="s">
        <v>1281</v>
      </c>
      <c r="D162" s="97" t="s">
        <v>127</v>
      </c>
      <c r="E162" s="97" t="s">
        <v>1178</v>
      </c>
      <c r="F162" s="84"/>
      <c r="G162" s="97" t="s">
        <v>1189</v>
      </c>
      <c r="H162" s="97" t="s">
        <v>170</v>
      </c>
      <c r="I162" s="94">
        <v>4992</v>
      </c>
      <c r="J162" s="96">
        <v>558.5</v>
      </c>
      <c r="K162" s="84"/>
      <c r="L162" s="94">
        <v>131.94639999999998</v>
      </c>
      <c r="M162" s="95">
        <v>2.453507440035252E-7</v>
      </c>
      <c r="N162" s="95">
        <f t="shared" si="4"/>
        <v>2.1551470335007296E-3</v>
      </c>
      <c r="O162" s="95">
        <f>L162/'סכום נכסי הקרן'!$C$42</f>
        <v>1.384020430701881E-4</v>
      </c>
    </row>
    <row r="163" spans="2:15" s="132" customFormat="1">
      <c r="B163" s="87" t="s">
        <v>1282</v>
      </c>
      <c r="C163" s="84" t="s">
        <v>1283</v>
      </c>
      <c r="D163" s="97" t="s">
        <v>1195</v>
      </c>
      <c r="E163" s="97" t="s">
        <v>1178</v>
      </c>
      <c r="F163" s="84"/>
      <c r="G163" s="97" t="s">
        <v>1189</v>
      </c>
      <c r="H163" s="97" t="s">
        <v>167</v>
      </c>
      <c r="I163" s="94">
        <v>208</v>
      </c>
      <c r="J163" s="96">
        <v>6836</v>
      </c>
      <c r="K163" s="84"/>
      <c r="L163" s="94">
        <v>51.642969999999998</v>
      </c>
      <c r="M163" s="95">
        <v>8.080314503555014E-7</v>
      </c>
      <c r="N163" s="95">
        <f t="shared" si="4"/>
        <v>8.4351064975374235E-4</v>
      </c>
      <c r="O163" s="95">
        <f>L163/'סכום נכסי הקרן'!$C$42</f>
        <v>5.4169667063386593E-5</v>
      </c>
    </row>
    <row r="164" spans="2:15" s="132" customFormat="1">
      <c r="B164" s="87" t="s">
        <v>1284</v>
      </c>
      <c r="C164" s="84" t="s">
        <v>1285</v>
      </c>
      <c r="D164" s="97" t="s">
        <v>1177</v>
      </c>
      <c r="E164" s="97" t="s">
        <v>1178</v>
      </c>
      <c r="F164" s="84"/>
      <c r="G164" s="97" t="s">
        <v>1260</v>
      </c>
      <c r="H164" s="97" t="s">
        <v>167</v>
      </c>
      <c r="I164" s="94">
        <v>527</v>
      </c>
      <c r="J164" s="96">
        <v>5399</v>
      </c>
      <c r="K164" s="84"/>
      <c r="L164" s="94">
        <v>103.34031</v>
      </c>
      <c r="M164" s="95">
        <v>1.1971755609000804E-7</v>
      </c>
      <c r="N164" s="95">
        <f t="shared" si="4"/>
        <v>1.6879093521122656E-3</v>
      </c>
      <c r="O164" s="95">
        <f>L164/'סכום נכסי הקרן'!$C$42</f>
        <v>1.0839636424719881E-4</v>
      </c>
    </row>
    <row r="165" spans="2:15" s="132" customFormat="1">
      <c r="B165" s="87" t="s">
        <v>1286</v>
      </c>
      <c r="C165" s="84" t="s">
        <v>1287</v>
      </c>
      <c r="D165" s="97" t="s">
        <v>1195</v>
      </c>
      <c r="E165" s="97" t="s">
        <v>1178</v>
      </c>
      <c r="F165" s="84"/>
      <c r="G165" s="97" t="s">
        <v>1267</v>
      </c>
      <c r="H165" s="97" t="s">
        <v>167</v>
      </c>
      <c r="I165" s="94">
        <v>279</v>
      </c>
      <c r="J165" s="96">
        <v>6222</v>
      </c>
      <c r="K165" s="84"/>
      <c r="L165" s="94">
        <v>63.04927</v>
      </c>
      <c r="M165" s="95">
        <v>1.1920574122126047E-7</v>
      </c>
      <c r="N165" s="95">
        <f t="shared" si="4"/>
        <v>1.0298154948137014E-3</v>
      </c>
      <c r="O165" s="95">
        <f>L165/'סכום נכסי הקרן'!$C$42</f>
        <v>6.613403459347068E-5</v>
      </c>
    </row>
    <row r="166" spans="2:15" s="132" customFormat="1">
      <c r="B166" s="87" t="s">
        <v>1288</v>
      </c>
      <c r="C166" s="84" t="s">
        <v>1289</v>
      </c>
      <c r="D166" s="97" t="s">
        <v>28</v>
      </c>
      <c r="E166" s="97" t="s">
        <v>1178</v>
      </c>
      <c r="F166" s="84"/>
      <c r="G166" s="97" t="s">
        <v>1270</v>
      </c>
      <c r="H166" s="97" t="s">
        <v>169</v>
      </c>
      <c r="I166" s="94">
        <v>315</v>
      </c>
      <c r="J166" s="96">
        <v>5212</v>
      </c>
      <c r="K166" s="84"/>
      <c r="L166" s="94">
        <v>66.955079999999995</v>
      </c>
      <c r="M166" s="95">
        <v>2.9443725388685146E-7</v>
      </c>
      <c r="N166" s="95">
        <f t="shared" si="4"/>
        <v>1.0936110575188414E-3</v>
      </c>
      <c r="O166" s="95">
        <f>L166/'סכום נכסי הקרן'!$C$42</f>
        <v>7.0230941245292709E-5</v>
      </c>
    </row>
    <row r="167" spans="2:15" s="132" customFormat="1">
      <c r="B167" s="87" t="s">
        <v>1290</v>
      </c>
      <c r="C167" s="84" t="s">
        <v>1291</v>
      </c>
      <c r="D167" s="97" t="s">
        <v>28</v>
      </c>
      <c r="E167" s="97" t="s">
        <v>1178</v>
      </c>
      <c r="F167" s="84"/>
      <c r="G167" s="97" t="s">
        <v>1292</v>
      </c>
      <c r="H167" s="97" t="s">
        <v>169</v>
      </c>
      <c r="I167" s="94">
        <v>452</v>
      </c>
      <c r="J167" s="96">
        <v>2901</v>
      </c>
      <c r="K167" s="84"/>
      <c r="L167" s="94">
        <v>53.475480000000005</v>
      </c>
      <c r="M167" s="95">
        <v>3.6554591934907488E-7</v>
      </c>
      <c r="N167" s="95">
        <f t="shared" si="4"/>
        <v>8.734419589092816E-4</v>
      </c>
      <c r="O167" s="95">
        <f>L167/'סכום נכסי הקרן'!$C$42</f>
        <v>5.6091834912956963E-5</v>
      </c>
    </row>
    <row r="168" spans="2:15" s="132" customFormat="1">
      <c r="B168" s="87" t="s">
        <v>1293</v>
      </c>
      <c r="C168" s="84" t="s">
        <v>1294</v>
      </c>
      <c r="D168" s="97" t="s">
        <v>28</v>
      </c>
      <c r="E168" s="97" t="s">
        <v>1178</v>
      </c>
      <c r="F168" s="84"/>
      <c r="G168" s="97" t="s">
        <v>1250</v>
      </c>
      <c r="H168" s="97" t="s">
        <v>169</v>
      </c>
      <c r="I168" s="94">
        <v>457</v>
      </c>
      <c r="J168" s="96">
        <v>4329</v>
      </c>
      <c r="K168" s="84"/>
      <c r="L168" s="94">
        <v>80.681190000000001</v>
      </c>
      <c r="M168" s="95">
        <v>1.2800529185640697E-6</v>
      </c>
      <c r="N168" s="95">
        <f t="shared" si="4"/>
        <v>1.3178065281645333E-3</v>
      </c>
      <c r="O168" s="95">
        <f>L168/'סכום נכסי הקרן'!$C$42</f>
        <v>8.4628618388482229E-5</v>
      </c>
    </row>
    <row r="169" spans="2:15" s="132" customFormat="1">
      <c r="B169" s="87" t="s">
        <v>1295</v>
      </c>
      <c r="C169" s="84" t="s">
        <v>1296</v>
      </c>
      <c r="D169" s="97" t="s">
        <v>28</v>
      </c>
      <c r="E169" s="97" t="s">
        <v>1178</v>
      </c>
      <c r="F169" s="84"/>
      <c r="G169" s="97" t="s">
        <v>1247</v>
      </c>
      <c r="H169" s="97" t="s">
        <v>169</v>
      </c>
      <c r="I169" s="94">
        <v>189</v>
      </c>
      <c r="J169" s="96">
        <v>8566</v>
      </c>
      <c r="K169" s="84"/>
      <c r="L169" s="94">
        <v>66.024990000000003</v>
      </c>
      <c r="M169" s="95">
        <v>1.9285714285714285E-6</v>
      </c>
      <c r="N169" s="95">
        <f t="shared" si="4"/>
        <v>1.0784194289151911E-3</v>
      </c>
      <c r="O169" s="95">
        <f>L169/'סכום נכסי הקרן'!$C$42</f>
        <v>6.9255345425784561E-5</v>
      </c>
    </row>
    <row r="170" spans="2:15" s="132" customFormat="1">
      <c r="B170" s="87" t="s">
        <v>1297</v>
      </c>
      <c r="C170" s="84" t="s">
        <v>1298</v>
      </c>
      <c r="D170" s="97" t="s">
        <v>28</v>
      </c>
      <c r="E170" s="97" t="s">
        <v>1178</v>
      </c>
      <c r="F170" s="84"/>
      <c r="G170" s="97" t="s">
        <v>1260</v>
      </c>
      <c r="H170" s="97" t="s">
        <v>174</v>
      </c>
      <c r="I170" s="94">
        <v>5234</v>
      </c>
      <c r="J170" s="96">
        <v>8542</v>
      </c>
      <c r="K170" s="94">
        <v>2.0459700000000001</v>
      </c>
      <c r="L170" s="94">
        <v>176.81277</v>
      </c>
      <c r="M170" s="95">
        <v>1.7035565801029659E-6</v>
      </c>
      <c r="N170" s="95">
        <f t="shared" si="4"/>
        <v>2.8879720610077036E-3</v>
      </c>
      <c r="O170" s="95">
        <f>L170/'סכום נכסי הקרן'!$C$42</f>
        <v>1.854635564812626E-4</v>
      </c>
    </row>
    <row r="171" spans="2:15" s="132" customFormat="1">
      <c r="B171" s="87" t="s">
        <v>1299</v>
      </c>
      <c r="C171" s="84" t="s">
        <v>1300</v>
      </c>
      <c r="D171" s="97" t="s">
        <v>1177</v>
      </c>
      <c r="E171" s="97" t="s">
        <v>1178</v>
      </c>
      <c r="F171" s="84"/>
      <c r="G171" s="97" t="s">
        <v>1260</v>
      </c>
      <c r="H171" s="97" t="s">
        <v>167</v>
      </c>
      <c r="I171" s="94">
        <v>628</v>
      </c>
      <c r="J171" s="96">
        <v>16669</v>
      </c>
      <c r="K171" s="84"/>
      <c r="L171" s="94">
        <v>380.20256000000001</v>
      </c>
      <c r="M171" s="95">
        <v>2.6325343331732267E-7</v>
      </c>
      <c r="N171" s="95">
        <f t="shared" si="4"/>
        <v>6.2100399807299275E-3</v>
      </c>
      <c r="O171" s="95">
        <f>L171/'סכום נכסי הקרן'!$C$42</f>
        <v>3.9880444699147367E-4</v>
      </c>
    </row>
    <row r="172" spans="2:15" s="132" customFormat="1">
      <c r="B172" s="87" t="s">
        <v>1301</v>
      </c>
      <c r="C172" s="84" t="s">
        <v>1302</v>
      </c>
      <c r="D172" s="97" t="s">
        <v>1195</v>
      </c>
      <c r="E172" s="97" t="s">
        <v>1178</v>
      </c>
      <c r="F172" s="84"/>
      <c r="G172" s="97" t="s">
        <v>895</v>
      </c>
      <c r="H172" s="97" t="s">
        <v>167</v>
      </c>
      <c r="I172" s="94">
        <v>470</v>
      </c>
      <c r="J172" s="96">
        <v>3710</v>
      </c>
      <c r="K172" s="84"/>
      <c r="L172" s="94">
        <v>63.331189999999999</v>
      </c>
      <c r="M172" s="95">
        <v>3.3345656421683879E-7</v>
      </c>
      <c r="N172" s="95">
        <f t="shared" si="4"/>
        <v>1.0344202362214589E-3</v>
      </c>
      <c r="O172" s="95">
        <f>L172/'סכום נכסי הקרן'!$C$42</f>
        <v>6.642974788297572E-5</v>
      </c>
    </row>
    <row r="173" spans="2:15" s="132" customFormat="1">
      <c r="B173" s="87" t="s">
        <v>1303</v>
      </c>
      <c r="C173" s="84" t="s">
        <v>1304</v>
      </c>
      <c r="D173" s="97" t="s">
        <v>1195</v>
      </c>
      <c r="E173" s="97" t="s">
        <v>1178</v>
      </c>
      <c r="F173" s="84"/>
      <c r="G173" s="97" t="s">
        <v>1275</v>
      </c>
      <c r="H173" s="97" t="s">
        <v>167</v>
      </c>
      <c r="I173" s="94">
        <v>89</v>
      </c>
      <c r="J173" s="96">
        <v>19199</v>
      </c>
      <c r="K173" s="84"/>
      <c r="L173" s="94">
        <v>62.060379999999995</v>
      </c>
      <c r="M173" s="95">
        <v>2.4266343702172042E-7</v>
      </c>
      <c r="N173" s="95">
        <f t="shared" si="4"/>
        <v>1.0136634561831775E-3</v>
      </c>
      <c r="O173" s="95">
        <f>L173/'סכום נכסי הקרן'!$C$42</f>
        <v>6.5096761910232037E-5</v>
      </c>
    </row>
    <row r="174" spans="2:15" s="132" customFormat="1">
      <c r="B174" s="87" t="s">
        <v>1305</v>
      </c>
      <c r="C174" s="84" t="s">
        <v>1306</v>
      </c>
      <c r="D174" s="97" t="s">
        <v>128</v>
      </c>
      <c r="E174" s="97" t="s">
        <v>1178</v>
      </c>
      <c r="F174" s="84"/>
      <c r="G174" s="97" t="s">
        <v>1189</v>
      </c>
      <c r="H174" s="97" t="s">
        <v>177</v>
      </c>
      <c r="I174" s="94">
        <v>2538</v>
      </c>
      <c r="J174" s="96">
        <v>1055.5</v>
      </c>
      <c r="K174" s="84"/>
      <c r="L174" s="94">
        <v>87.807640000000006</v>
      </c>
      <c r="M174" s="95">
        <v>1.7355939547169997E-6</v>
      </c>
      <c r="N174" s="95">
        <f t="shared" si="4"/>
        <v>1.43420642673616E-3</v>
      </c>
      <c r="O174" s="95">
        <f>L174/'סכום נכסי הקרן'!$C$42</f>
        <v>9.2103738890728166E-5</v>
      </c>
    </row>
    <row r="175" spans="2:15" s="132" customFormat="1">
      <c r="B175" s="87" t="s">
        <v>1307</v>
      </c>
      <c r="C175" s="84" t="s">
        <v>1308</v>
      </c>
      <c r="D175" s="97" t="s">
        <v>1195</v>
      </c>
      <c r="E175" s="97" t="s">
        <v>1178</v>
      </c>
      <c r="F175" s="84"/>
      <c r="G175" s="97" t="s">
        <v>1267</v>
      </c>
      <c r="H175" s="97" t="s">
        <v>167</v>
      </c>
      <c r="I175" s="94">
        <v>424</v>
      </c>
      <c r="J175" s="96">
        <v>10123</v>
      </c>
      <c r="K175" s="84"/>
      <c r="L175" s="94">
        <v>155.89095999999998</v>
      </c>
      <c r="M175" s="95">
        <v>1.294956315024372E-7</v>
      </c>
      <c r="N175" s="95">
        <f t="shared" si="4"/>
        <v>2.5462455966481913E-3</v>
      </c>
      <c r="O175" s="95">
        <f>L175/'סכום נכסי הקרן'!$C$42</f>
        <v>1.6351812069274318E-4</v>
      </c>
    </row>
    <row r="176" spans="2:15" s="132" customFormat="1">
      <c r="B176" s="87" t="s">
        <v>1309</v>
      </c>
      <c r="C176" s="84" t="s">
        <v>1310</v>
      </c>
      <c r="D176" s="97" t="s">
        <v>28</v>
      </c>
      <c r="E176" s="97" t="s">
        <v>1178</v>
      </c>
      <c r="F176" s="84"/>
      <c r="G176" s="97" t="s">
        <v>1250</v>
      </c>
      <c r="H176" s="97" t="s">
        <v>169</v>
      </c>
      <c r="I176" s="94">
        <v>192</v>
      </c>
      <c r="J176" s="96">
        <v>10945</v>
      </c>
      <c r="K176" s="84"/>
      <c r="L176" s="94">
        <v>85.700919999999996</v>
      </c>
      <c r="M176" s="95">
        <v>3.038542727568453E-6</v>
      </c>
      <c r="N176" s="95">
        <f t="shared" si="4"/>
        <v>1.3997963074876114E-3</v>
      </c>
      <c r="O176" s="95">
        <f>L176/'סכום נכסי הקרן'!$C$42</f>
        <v>8.9893944973070471E-5</v>
      </c>
    </row>
    <row r="177" spans="2:15" s="132" customFormat="1">
      <c r="B177" s="87" t="s">
        <v>1311</v>
      </c>
      <c r="C177" s="84" t="s">
        <v>1312</v>
      </c>
      <c r="D177" s="97" t="s">
        <v>127</v>
      </c>
      <c r="E177" s="97" t="s">
        <v>1178</v>
      </c>
      <c r="F177" s="84"/>
      <c r="G177" s="97" t="s">
        <v>1267</v>
      </c>
      <c r="H177" s="97" t="s">
        <v>170</v>
      </c>
      <c r="I177" s="94">
        <v>67405</v>
      </c>
      <c r="J177" s="96">
        <v>62.14</v>
      </c>
      <c r="K177" s="84"/>
      <c r="L177" s="94">
        <v>198.22718</v>
      </c>
      <c r="M177" s="95">
        <v>9.4679867617411498E-7</v>
      </c>
      <c r="N177" s="95">
        <f t="shared" si="4"/>
        <v>3.2377444093678589E-3</v>
      </c>
      <c r="O177" s="95">
        <f>L177/'סכום נכסי הקרן'!$C$42</f>
        <v>2.0792569334246281E-4</v>
      </c>
    </row>
    <row r="178" spans="2:15" s="132" customFormat="1">
      <c r="B178" s="87" t="s">
        <v>1313</v>
      </c>
      <c r="C178" s="84" t="s">
        <v>1314</v>
      </c>
      <c r="D178" s="97" t="s">
        <v>1195</v>
      </c>
      <c r="E178" s="97" t="s">
        <v>1178</v>
      </c>
      <c r="F178" s="84"/>
      <c r="G178" s="97" t="s">
        <v>1182</v>
      </c>
      <c r="H178" s="97" t="s">
        <v>167</v>
      </c>
      <c r="I178" s="94">
        <v>139</v>
      </c>
      <c r="J178" s="96">
        <v>23545</v>
      </c>
      <c r="K178" s="84"/>
      <c r="L178" s="94">
        <v>118.86647000000001</v>
      </c>
      <c r="M178" s="95">
        <v>1.3704874870528864E-7</v>
      </c>
      <c r="N178" s="95">
        <f t="shared" si="4"/>
        <v>1.9415059463782532E-3</v>
      </c>
      <c r="O178" s="95">
        <f>L178/'סכום נכסי הקרן'!$C$42</f>
        <v>1.2468216109375645E-4</v>
      </c>
    </row>
    <row r="179" spans="2:15" s="132" customFormat="1">
      <c r="B179" s="87" t="s">
        <v>1315</v>
      </c>
      <c r="C179" s="84" t="s">
        <v>1316</v>
      </c>
      <c r="D179" s="97" t="s">
        <v>1195</v>
      </c>
      <c r="E179" s="97" t="s">
        <v>1178</v>
      </c>
      <c r="F179" s="84"/>
      <c r="G179" s="97" t="s">
        <v>1317</v>
      </c>
      <c r="H179" s="97" t="s">
        <v>167</v>
      </c>
      <c r="I179" s="94">
        <v>229</v>
      </c>
      <c r="J179" s="96">
        <v>18990</v>
      </c>
      <c r="K179" s="84"/>
      <c r="L179" s="94">
        <v>157.94514000000001</v>
      </c>
      <c r="M179" s="95">
        <v>2.9922228391398823E-7</v>
      </c>
      <c r="N179" s="95">
        <f t="shared" si="4"/>
        <v>2.5797975536040203E-3</v>
      </c>
      <c r="O179" s="95">
        <f>L179/'סכום נכסי הקרן'!$C$42</f>
        <v>1.6567280402501997E-4</v>
      </c>
    </row>
    <row r="180" spans="2:15" s="132" customFormat="1">
      <c r="B180" s="87" t="s">
        <v>1318</v>
      </c>
      <c r="C180" s="84" t="s">
        <v>1319</v>
      </c>
      <c r="D180" s="97" t="s">
        <v>1195</v>
      </c>
      <c r="E180" s="97" t="s">
        <v>1178</v>
      </c>
      <c r="F180" s="84"/>
      <c r="G180" s="97" t="s">
        <v>1207</v>
      </c>
      <c r="H180" s="97" t="s">
        <v>167</v>
      </c>
      <c r="I180" s="94">
        <v>572</v>
      </c>
      <c r="J180" s="96">
        <v>8317</v>
      </c>
      <c r="K180" s="94">
        <v>1.14263</v>
      </c>
      <c r="L180" s="94">
        <v>173.92863</v>
      </c>
      <c r="M180" s="95">
        <v>2.2160061201564046E-7</v>
      </c>
      <c r="N180" s="95">
        <f t="shared" si="4"/>
        <v>2.8408639491895654E-3</v>
      </c>
      <c r="O180" s="95">
        <f>L180/'סכום נכסי הקרן'!$C$42</f>
        <v>1.8243830631528267E-4</v>
      </c>
    </row>
    <row r="181" spans="2:15" s="132" customFormat="1">
      <c r="B181" s="87" t="s">
        <v>1320</v>
      </c>
      <c r="C181" s="84" t="s">
        <v>1321</v>
      </c>
      <c r="D181" s="97" t="s">
        <v>1177</v>
      </c>
      <c r="E181" s="97" t="s">
        <v>1178</v>
      </c>
      <c r="F181" s="84"/>
      <c r="G181" s="97" t="s">
        <v>1322</v>
      </c>
      <c r="H181" s="97" t="s">
        <v>167</v>
      </c>
      <c r="I181" s="94">
        <v>1431</v>
      </c>
      <c r="J181" s="96">
        <v>11794</v>
      </c>
      <c r="K181" s="84"/>
      <c r="L181" s="94">
        <v>612.98041000000001</v>
      </c>
      <c r="M181" s="95">
        <v>1.8651723001086067E-7</v>
      </c>
      <c r="N181" s="95">
        <f t="shared" si="4"/>
        <v>1.0012117891852761E-2</v>
      </c>
      <c r="O181" s="95">
        <f>L181/'סכום נכסי הקרן'!$C$42</f>
        <v>6.4297124518745172E-4</v>
      </c>
    </row>
    <row r="182" spans="2:15" s="132" customFormat="1">
      <c r="B182" s="87" t="s">
        <v>1323</v>
      </c>
      <c r="C182" s="84" t="s">
        <v>1324</v>
      </c>
      <c r="D182" s="97" t="s">
        <v>1195</v>
      </c>
      <c r="E182" s="97" t="s">
        <v>1178</v>
      </c>
      <c r="F182" s="84"/>
      <c r="G182" s="97" t="s">
        <v>1275</v>
      </c>
      <c r="H182" s="97" t="s">
        <v>167</v>
      </c>
      <c r="I182" s="94">
        <v>51</v>
      </c>
      <c r="J182" s="96">
        <v>18109</v>
      </c>
      <c r="K182" s="84"/>
      <c r="L182" s="94">
        <v>33.543660000000003</v>
      </c>
      <c r="M182" s="95">
        <v>2.7011292913119107E-7</v>
      </c>
      <c r="N182" s="95">
        <f t="shared" si="4"/>
        <v>5.4788550003453756E-4</v>
      </c>
      <c r="O182" s="95">
        <f>L182/'סכום נכסי הקרן'!$C$42</f>
        <v>3.5184825626555534E-5</v>
      </c>
    </row>
    <row r="183" spans="2:15" s="132" customFormat="1">
      <c r="B183" s="87" t="s">
        <v>1325</v>
      </c>
      <c r="C183" s="84" t="s">
        <v>1326</v>
      </c>
      <c r="D183" s="97" t="s">
        <v>1195</v>
      </c>
      <c r="E183" s="97" t="s">
        <v>1178</v>
      </c>
      <c r="F183" s="84"/>
      <c r="G183" s="97" t="s">
        <v>895</v>
      </c>
      <c r="H183" s="97" t="s">
        <v>167</v>
      </c>
      <c r="I183" s="94">
        <v>622.20979999999997</v>
      </c>
      <c r="J183" s="96">
        <v>2731</v>
      </c>
      <c r="K183" s="84"/>
      <c r="L183" s="94">
        <v>61.716940285</v>
      </c>
      <c r="M183" s="95">
        <v>1.6141567295400212E-6</v>
      </c>
      <c r="N183" s="95">
        <f t="shared" si="4"/>
        <v>1.0080538822731006E-3</v>
      </c>
      <c r="O183" s="95">
        <f>L183/'סכום נכסי הקרן'!$C$42</f>
        <v>6.4736518976529853E-5</v>
      </c>
    </row>
    <row r="184" spans="2:15" s="132" customFormat="1">
      <c r="B184" s="87" t="s">
        <v>1327</v>
      </c>
      <c r="C184" s="84" t="s">
        <v>1328</v>
      </c>
      <c r="D184" s="97" t="s">
        <v>1177</v>
      </c>
      <c r="E184" s="97" t="s">
        <v>1178</v>
      </c>
      <c r="F184" s="84"/>
      <c r="G184" s="97" t="s">
        <v>1235</v>
      </c>
      <c r="H184" s="97" t="s">
        <v>167</v>
      </c>
      <c r="I184" s="94">
        <v>4896.5205999999998</v>
      </c>
      <c r="J184" s="96">
        <v>2834</v>
      </c>
      <c r="K184" s="84"/>
      <c r="L184" s="94">
        <v>504.003174296</v>
      </c>
      <c r="M184" s="95">
        <v>9.4903016037916196E-6</v>
      </c>
      <c r="N184" s="95">
        <f t="shared" si="4"/>
        <v>8.2321377920047522E-3</v>
      </c>
      <c r="O184" s="95">
        <f>L184/'סכום נכסי הקרן'!$C$42</f>
        <v>5.2866216157793262E-4</v>
      </c>
    </row>
    <row r="185" spans="2:15" s="132" customFormat="1">
      <c r="B185" s="87" t="s">
        <v>1329</v>
      </c>
      <c r="C185" s="84" t="s">
        <v>1330</v>
      </c>
      <c r="D185" s="97" t="s">
        <v>1195</v>
      </c>
      <c r="E185" s="97" t="s">
        <v>1178</v>
      </c>
      <c r="F185" s="84"/>
      <c r="G185" s="97" t="s">
        <v>1244</v>
      </c>
      <c r="H185" s="97" t="s">
        <v>167</v>
      </c>
      <c r="I185" s="94">
        <v>530</v>
      </c>
      <c r="J185" s="96">
        <v>8421</v>
      </c>
      <c r="K185" s="94">
        <v>0.42349000000000003</v>
      </c>
      <c r="L185" s="94">
        <v>162.52437</v>
      </c>
      <c r="M185" s="95">
        <v>4.2104500744480264E-7</v>
      </c>
      <c r="N185" s="95">
        <f t="shared" si="4"/>
        <v>2.6545924244774778E-3</v>
      </c>
      <c r="O185" s="95">
        <f>L185/'סכום נכסי הקרן'!$C$42</f>
        <v>1.704760785947566E-4</v>
      </c>
    </row>
    <row r="186" spans="2:15" s="132" customFormat="1">
      <c r="B186" s="87" t="s">
        <v>1331</v>
      </c>
      <c r="C186" s="84" t="s">
        <v>1332</v>
      </c>
      <c r="D186" s="97" t="s">
        <v>28</v>
      </c>
      <c r="E186" s="97" t="s">
        <v>1178</v>
      </c>
      <c r="F186" s="84"/>
      <c r="G186" s="97" t="s">
        <v>1260</v>
      </c>
      <c r="H186" s="97" t="s">
        <v>169</v>
      </c>
      <c r="I186" s="94">
        <v>8003</v>
      </c>
      <c r="J186" s="96">
        <v>507.4</v>
      </c>
      <c r="K186" s="84"/>
      <c r="L186" s="94">
        <v>165.60435999999999</v>
      </c>
      <c r="M186" s="95">
        <v>1.4199867306241111E-6</v>
      </c>
      <c r="N186" s="95">
        <f t="shared" si="4"/>
        <v>2.7048994530262812E-3</v>
      </c>
      <c r="O186" s="95">
        <f>L186/'סכום נכסי הקרן'!$C$42</f>
        <v>1.7370676096756666E-4</v>
      </c>
    </row>
    <row r="187" spans="2:15" s="132" customFormat="1">
      <c r="B187" s="87" t="s">
        <v>1333</v>
      </c>
      <c r="C187" s="84" t="s">
        <v>1334</v>
      </c>
      <c r="D187" s="97" t="s">
        <v>1195</v>
      </c>
      <c r="E187" s="97" t="s">
        <v>1178</v>
      </c>
      <c r="F187" s="84"/>
      <c r="G187" s="97" t="s">
        <v>895</v>
      </c>
      <c r="H187" s="97" t="s">
        <v>167</v>
      </c>
      <c r="I187" s="94">
        <v>489.65206000000001</v>
      </c>
      <c r="J187" s="96">
        <v>5276</v>
      </c>
      <c r="K187" s="94">
        <v>0.7647190009999999</v>
      </c>
      <c r="L187" s="94">
        <v>94.593962035000004</v>
      </c>
      <c r="M187" s="95">
        <v>8.1098941300796801E-7</v>
      </c>
      <c r="N187" s="95">
        <f t="shared" si="4"/>
        <v>1.5450508438791125E-3</v>
      </c>
      <c r="O187" s="95">
        <f>L187/'סכום נכסי הקרן'!$C$42</f>
        <v>9.9222090240793306E-5</v>
      </c>
    </row>
    <row r="188" spans="2:15" s="132" customFormat="1">
      <c r="B188" s="87" t="s">
        <v>1212</v>
      </c>
      <c r="C188" s="84" t="s">
        <v>1213</v>
      </c>
      <c r="D188" s="97" t="s">
        <v>1195</v>
      </c>
      <c r="E188" s="97" t="s">
        <v>1178</v>
      </c>
      <c r="F188" s="84"/>
      <c r="G188" s="97" t="s">
        <v>194</v>
      </c>
      <c r="H188" s="97" t="s">
        <v>167</v>
      </c>
      <c r="I188" s="94">
        <v>2811.7324600000006</v>
      </c>
      <c r="J188" s="96">
        <v>5515</v>
      </c>
      <c r="K188" s="84"/>
      <c r="L188" s="94">
        <v>563.20350805199996</v>
      </c>
      <c r="M188" s="95">
        <v>5.5455855995445102E-5</v>
      </c>
      <c r="N188" s="95">
        <f>L188/$L$11</f>
        <v>9.1990866718263797E-3</v>
      </c>
      <c r="O188" s="95">
        <f>L188/'סכום נכסי הקרן'!$C$42</f>
        <v>5.9075894589540859E-4</v>
      </c>
    </row>
    <row r="189" spans="2:15" s="132" customFormat="1">
      <c r="B189" s="87" t="s">
        <v>1335</v>
      </c>
      <c r="C189" s="84" t="s">
        <v>1336</v>
      </c>
      <c r="D189" s="97" t="s">
        <v>1195</v>
      </c>
      <c r="E189" s="97" t="s">
        <v>1178</v>
      </c>
      <c r="F189" s="84"/>
      <c r="G189" s="97" t="s">
        <v>1260</v>
      </c>
      <c r="H189" s="97" t="s">
        <v>167</v>
      </c>
      <c r="I189" s="94">
        <v>141.48509799999999</v>
      </c>
      <c r="J189" s="96">
        <v>24288</v>
      </c>
      <c r="K189" s="84"/>
      <c r="L189" s="94">
        <v>124.80968699300001</v>
      </c>
      <c r="M189" s="95">
        <v>1.5094488487949375E-6</v>
      </c>
      <c r="N189" s="95">
        <f t="shared" si="4"/>
        <v>2.0385795040646702E-3</v>
      </c>
      <c r="O189" s="95">
        <f>L189/'סכום נכסי הקרן'!$C$42</f>
        <v>1.3091615743045573E-4</v>
      </c>
    </row>
    <row r="190" spans="2:15" s="132" customFormat="1">
      <c r="B190" s="87" t="s">
        <v>1337</v>
      </c>
      <c r="C190" s="84" t="s">
        <v>1338</v>
      </c>
      <c r="D190" s="97" t="s">
        <v>1177</v>
      </c>
      <c r="E190" s="97" t="s">
        <v>1178</v>
      </c>
      <c r="F190" s="84"/>
      <c r="G190" s="97" t="s">
        <v>1260</v>
      </c>
      <c r="H190" s="97" t="s">
        <v>167</v>
      </c>
      <c r="I190" s="94">
        <v>198</v>
      </c>
      <c r="J190" s="96">
        <v>10384</v>
      </c>
      <c r="K190" s="84"/>
      <c r="L190" s="94">
        <v>74.675089999999997</v>
      </c>
      <c r="M190" s="95">
        <v>1.6876783084872864E-7</v>
      </c>
      <c r="N190" s="95">
        <f t="shared" si="4"/>
        <v>1.2197058706406542E-3</v>
      </c>
      <c r="O190" s="95">
        <f>L190/'סכום נכסי הקרן'!$C$42</f>
        <v>7.8328662414815206E-5</v>
      </c>
    </row>
    <row r="191" spans="2:15" s="132" customFormat="1">
      <c r="B191" s="87" t="s">
        <v>1216</v>
      </c>
      <c r="C191" s="84" t="s">
        <v>1217</v>
      </c>
      <c r="D191" s="97" t="s">
        <v>1177</v>
      </c>
      <c r="E191" s="97" t="s">
        <v>1178</v>
      </c>
      <c r="F191" s="84"/>
      <c r="G191" s="97" t="s">
        <v>494</v>
      </c>
      <c r="H191" s="97" t="s">
        <v>167</v>
      </c>
      <c r="I191" s="94">
        <v>2045.3632230000001</v>
      </c>
      <c r="J191" s="96">
        <v>4816</v>
      </c>
      <c r="K191" s="84"/>
      <c r="L191" s="94">
        <v>357.76904430700006</v>
      </c>
      <c r="M191" s="95">
        <v>1.5053485124414169E-5</v>
      </c>
      <c r="N191" s="95">
        <f>L191/$L$11</f>
        <v>5.8436220656010503E-3</v>
      </c>
      <c r="O191" s="95">
        <f>L191/'סכום נכסי הקרן'!$C$42</f>
        <v>3.7527334341336683E-4</v>
      </c>
    </row>
    <row r="192" spans="2:15" s="132" customFormat="1">
      <c r="B192" s="87" t="s">
        <v>1339</v>
      </c>
      <c r="C192" s="84" t="s">
        <v>1340</v>
      </c>
      <c r="D192" s="97" t="s">
        <v>1195</v>
      </c>
      <c r="E192" s="97" t="s">
        <v>1178</v>
      </c>
      <c r="F192" s="84"/>
      <c r="G192" s="97" t="s">
        <v>1207</v>
      </c>
      <c r="H192" s="97" t="s">
        <v>167</v>
      </c>
      <c r="I192" s="94">
        <v>1755</v>
      </c>
      <c r="J192" s="96">
        <v>4247</v>
      </c>
      <c r="K192" s="84"/>
      <c r="L192" s="94">
        <v>270.71057000000002</v>
      </c>
      <c r="M192" s="95">
        <v>3.1611342011900962E-7</v>
      </c>
      <c r="N192" s="95">
        <f t="shared" si="4"/>
        <v>4.4216521396020789E-3</v>
      </c>
      <c r="O192" s="95">
        <f>L192/'סכום נכסי הקרן'!$C$42</f>
        <v>2.8395542408656227E-4</v>
      </c>
    </row>
    <row r="193" spans="2:15" s="132" customFormat="1">
      <c r="B193" s="87" t="s">
        <v>1341</v>
      </c>
      <c r="C193" s="84" t="s">
        <v>1342</v>
      </c>
      <c r="D193" s="97" t="s">
        <v>1195</v>
      </c>
      <c r="E193" s="97" t="s">
        <v>1178</v>
      </c>
      <c r="F193" s="84"/>
      <c r="G193" s="97" t="s">
        <v>1250</v>
      </c>
      <c r="H193" s="97" t="s">
        <v>167</v>
      </c>
      <c r="I193" s="94">
        <v>832</v>
      </c>
      <c r="J193" s="96">
        <v>7195</v>
      </c>
      <c r="K193" s="84"/>
      <c r="L193" s="94">
        <v>217.42023999999998</v>
      </c>
      <c r="M193" s="95">
        <v>1.3191687295035547E-6</v>
      </c>
      <c r="N193" s="95">
        <f t="shared" si="4"/>
        <v>3.5512343289321778E-3</v>
      </c>
      <c r="O193" s="95">
        <f>L193/'סכום נכסי הקרן'!$C$42</f>
        <v>2.2805779786951849E-4</v>
      </c>
    </row>
    <row r="194" spans="2:15" s="132" customFormat="1">
      <c r="B194" s="87" t="s">
        <v>1343</v>
      </c>
      <c r="C194" s="84" t="s">
        <v>1344</v>
      </c>
      <c r="D194" s="97" t="s">
        <v>127</v>
      </c>
      <c r="E194" s="97" t="s">
        <v>1178</v>
      </c>
      <c r="F194" s="84"/>
      <c r="G194" s="97" t="s">
        <v>1267</v>
      </c>
      <c r="H194" s="97" t="s">
        <v>170</v>
      </c>
      <c r="I194" s="94">
        <v>15325</v>
      </c>
      <c r="J194" s="96">
        <v>247</v>
      </c>
      <c r="K194" s="94">
        <v>7.9780299999999995</v>
      </c>
      <c r="L194" s="94">
        <v>187.11995999999999</v>
      </c>
      <c r="M194" s="95">
        <v>1.2675714540092688E-6</v>
      </c>
      <c r="N194" s="95">
        <f t="shared" si="4"/>
        <v>3.056324588641867E-3</v>
      </c>
      <c r="O194" s="95">
        <f>L194/'סכום נכסי הקרן'!$C$42</f>
        <v>1.9627503867640102E-4</v>
      </c>
    </row>
    <row r="195" spans="2:15" s="132" customFormat="1">
      <c r="B195" s="87" t="s">
        <v>1345</v>
      </c>
      <c r="C195" s="84" t="s">
        <v>1346</v>
      </c>
      <c r="D195" s="97" t="s">
        <v>127</v>
      </c>
      <c r="E195" s="97" t="s">
        <v>1178</v>
      </c>
      <c r="F195" s="84"/>
      <c r="G195" s="97" t="s">
        <v>1189</v>
      </c>
      <c r="H195" s="97" t="s">
        <v>170</v>
      </c>
      <c r="I195" s="94">
        <v>1111</v>
      </c>
      <c r="J195" s="96">
        <v>2413.5</v>
      </c>
      <c r="K195" s="84"/>
      <c r="L195" s="94">
        <v>126.89989</v>
      </c>
      <c r="M195" s="95">
        <v>2.5260833355251633E-7</v>
      </c>
      <c r="N195" s="95">
        <f t="shared" si="4"/>
        <v>2.0727198429443239E-3</v>
      </c>
      <c r="O195" s="95">
        <f>L195/'סכום נכסי הקרן'!$C$42</f>
        <v>1.3310862624051989E-4</v>
      </c>
    </row>
    <row r="196" spans="2:15" s="132" customFormat="1">
      <c r="B196" s="87" t="s">
        <v>1347</v>
      </c>
      <c r="C196" s="84" t="s">
        <v>1348</v>
      </c>
      <c r="D196" s="97" t="s">
        <v>1195</v>
      </c>
      <c r="E196" s="97" t="s">
        <v>1178</v>
      </c>
      <c r="F196" s="84"/>
      <c r="G196" s="97" t="s">
        <v>1275</v>
      </c>
      <c r="H196" s="97" t="s">
        <v>167</v>
      </c>
      <c r="I196" s="94">
        <v>44</v>
      </c>
      <c r="J196" s="96">
        <v>21055</v>
      </c>
      <c r="K196" s="84"/>
      <c r="L196" s="94">
        <v>33.647570000000002</v>
      </c>
      <c r="M196" s="95">
        <v>1.7880270885941375E-7</v>
      </c>
      <c r="N196" s="95">
        <f t="shared" si="4"/>
        <v>5.4958271442046285E-4</v>
      </c>
      <c r="O196" s="95">
        <f>L196/'סכום נכסי הקרן'!$C$42</f>
        <v>3.5293819553600327E-5</v>
      </c>
    </row>
    <row r="197" spans="2:15" s="132" customFormat="1">
      <c r="B197" s="87" t="s">
        <v>1349</v>
      </c>
      <c r="C197" s="84" t="s">
        <v>1350</v>
      </c>
      <c r="D197" s="97" t="s">
        <v>28</v>
      </c>
      <c r="E197" s="97" t="s">
        <v>1178</v>
      </c>
      <c r="F197" s="84"/>
      <c r="G197" s="97" t="s">
        <v>1247</v>
      </c>
      <c r="H197" s="97" t="s">
        <v>174</v>
      </c>
      <c r="I197" s="94">
        <v>232</v>
      </c>
      <c r="J197" s="96">
        <v>29790</v>
      </c>
      <c r="K197" s="84"/>
      <c r="L197" s="94">
        <v>27.016200000000001</v>
      </c>
      <c r="M197" s="95">
        <v>1.7383232481612886E-6</v>
      </c>
      <c r="N197" s="95">
        <f t="shared" si="4"/>
        <v>4.4126920693904819E-4</v>
      </c>
      <c r="O197" s="95">
        <f>L197/'סכום נכסי הקרן'!$C$42</f>
        <v>2.8338001461144955E-5</v>
      </c>
    </row>
    <row r="198" spans="2:15" s="132" customFormat="1">
      <c r="B198" s="87" t="s">
        <v>1222</v>
      </c>
      <c r="C198" s="84" t="s">
        <v>1223</v>
      </c>
      <c r="D198" s="97" t="s">
        <v>1177</v>
      </c>
      <c r="E198" s="97" t="s">
        <v>1178</v>
      </c>
      <c r="F198" s="84"/>
      <c r="G198" s="97" t="s">
        <v>196</v>
      </c>
      <c r="H198" s="97" t="s">
        <v>167</v>
      </c>
      <c r="I198" s="94">
        <v>1380.4617149999999</v>
      </c>
      <c r="J198" s="96">
        <v>1528</v>
      </c>
      <c r="K198" s="84"/>
      <c r="L198" s="94">
        <v>76.611428560000007</v>
      </c>
      <c r="M198" s="95">
        <v>2.7722166087992653E-5</v>
      </c>
      <c r="N198" s="95">
        <f>L198/$L$11</f>
        <v>1.2513330639815647E-3</v>
      </c>
      <c r="O198" s="95">
        <f>L198/'סכום נכסי הקרן'!$C$42</f>
        <v>8.0359738766876254E-5</v>
      </c>
    </row>
    <row r="199" spans="2:15" s="132" customFormat="1">
      <c r="B199" s="87" t="s">
        <v>1351</v>
      </c>
      <c r="C199" s="84" t="s">
        <v>1352</v>
      </c>
      <c r="D199" s="97" t="s">
        <v>127</v>
      </c>
      <c r="E199" s="97" t="s">
        <v>1178</v>
      </c>
      <c r="F199" s="84"/>
      <c r="G199" s="97" t="s">
        <v>1250</v>
      </c>
      <c r="H199" s="97" t="s">
        <v>170</v>
      </c>
      <c r="I199" s="94">
        <v>5861</v>
      </c>
      <c r="J199" s="96">
        <v>673.4</v>
      </c>
      <c r="K199" s="94">
        <v>2.45187</v>
      </c>
      <c r="L199" s="94">
        <v>189.23799</v>
      </c>
      <c r="M199" s="95">
        <v>5.4041643592470785E-6</v>
      </c>
      <c r="N199" s="95">
        <f t="shared" si="4"/>
        <v>3.0909194398190537E-3</v>
      </c>
      <c r="O199" s="95">
        <f>L199/'סכום נכסי הקרן'!$C$42</f>
        <v>1.9849669594999053E-4</v>
      </c>
    </row>
    <row r="200" spans="2:15" s="132" customFormat="1">
      <c r="B200" s="87" t="s">
        <v>1353</v>
      </c>
      <c r="C200" s="84" t="s">
        <v>1354</v>
      </c>
      <c r="D200" s="97" t="s">
        <v>1195</v>
      </c>
      <c r="E200" s="97" t="s">
        <v>1178</v>
      </c>
      <c r="F200" s="84"/>
      <c r="G200" s="97" t="s">
        <v>1250</v>
      </c>
      <c r="H200" s="97" t="s">
        <v>167</v>
      </c>
      <c r="I200" s="94">
        <v>199</v>
      </c>
      <c r="J200" s="96">
        <v>18221</v>
      </c>
      <c r="K200" s="84"/>
      <c r="L200" s="94">
        <v>131.69556</v>
      </c>
      <c r="M200" s="95">
        <v>6.4404294196123206E-7</v>
      </c>
      <c r="N200" s="95">
        <f t="shared" si="4"/>
        <v>2.1510499373928915E-3</v>
      </c>
      <c r="O200" s="95">
        <f>L200/'סכום נכסי הקרן'!$C$42</f>
        <v>1.381389304086549E-4</v>
      </c>
    </row>
    <row r="201" spans="2:15" s="132" customFormat="1">
      <c r="B201" s="87" t="s">
        <v>1355</v>
      </c>
      <c r="C201" s="84" t="s">
        <v>1356</v>
      </c>
      <c r="D201" s="97" t="s">
        <v>1195</v>
      </c>
      <c r="E201" s="97" t="s">
        <v>1178</v>
      </c>
      <c r="F201" s="84"/>
      <c r="G201" s="97" t="s">
        <v>1250</v>
      </c>
      <c r="H201" s="97" t="s">
        <v>167</v>
      </c>
      <c r="I201" s="94">
        <v>150</v>
      </c>
      <c r="J201" s="96">
        <v>8992</v>
      </c>
      <c r="K201" s="94">
        <v>0.46307999999999999</v>
      </c>
      <c r="L201" s="94">
        <v>49.45149</v>
      </c>
      <c r="M201" s="95">
        <v>1.7788227030335189E-6</v>
      </c>
      <c r="N201" s="95">
        <f t="shared" si="4"/>
        <v>8.0771610271815689E-4</v>
      </c>
      <c r="O201" s="95">
        <f>L201/'סכום נכסי הקרן'!$C$42</f>
        <v>5.1870966156446686E-5</v>
      </c>
    </row>
    <row r="202" spans="2:15" s="132" customFormat="1">
      <c r="B202" s="87" t="s">
        <v>1357</v>
      </c>
      <c r="C202" s="84" t="s">
        <v>1358</v>
      </c>
      <c r="D202" s="97" t="s">
        <v>28</v>
      </c>
      <c r="E202" s="97" t="s">
        <v>1178</v>
      </c>
      <c r="F202" s="84"/>
      <c r="G202" s="97" t="s">
        <v>1247</v>
      </c>
      <c r="H202" s="97" t="s">
        <v>169</v>
      </c>
      <c r="I202" s="94">
        <v>125</v>
      </c>
      <c r="J202" s="96">
        <v>10675</v>
      </c>
      <c r="K202" s="84"/>
      <c r="L202" s="94">
        <v>54.418480000000002</v>
      </c>
      <c r="M202" s="95">
        <v>5.8650198066410888E-7</v>
      </c>
      <c r="N202" s="95">
        <f t="shared" si="4"/>
        <v>8.8884445304774371E-4</v>
      </c>
      <c r="O202" s="95">
        <f>L202/'סכום נכסי הקרן'!$C$42</f>
        <v>5.708097237040322E-5</v>
      </c>
    </row>
    <row r="203" spans="2:15" s="132" customFormat="1">
      <c r="B203" s="87" t="s">
        <v>1359</v>
      </c>
      <c r="C203" s="84" t="s">
        <v>1360</v>
      </c>
      <c r="D203" s="97" t="s">
        <v>28</v>
      </c>
      <c r="E203" s="97" t="s">
        <v>1178</v>
      </c>
      <c r="F203" s="84"/>
      <c r="G203" s="97" t="s">
        <v>1189</v>
      </c>
      <c r="H203" s="97" t="s">
        <v>169</v>
      </c>
      <c r="I203" s="94">
        <v>524</v>
      </c>
      <c r="J203" s="96">
        <v>4952</v>
      </c>
      <c r="K203" s="94">
        <v>1.3676700000000002</v>
      </c>
      <c r="L203" s="94">
        <v>107.19076</v>
      </c>
      <c r="M203" s="95">
        <v>1.9834410876439336E-7</v>
      </c>
      <c r="N203" s="95">
        <f t="shared" si="4"/>
        <v>1.7508006920438049E-3</v>
      </c>
      <c r="O203" s="95">
        <f>L203/'סכום נכסי הקרן'!$C$42</f>
        <v>1.1243520234160384E-4</v>
      </c>
    </row>
    <row r="204" spans="2:15" s="132" customFormat="1">
      <c r="B204" s="87" t="s">
        <v>1361</v>
      </c>
      <c r="C204" s="84" t="s">
        <v>1362</v>
      </c>
      <c r="D204" s="97" t="s">
        <v>1195</v>
      </c>
      <c r="E204" s="97" t="s">
        <v>1178</v>
      </c>
      <c r="F204" s="84"/>
      <c r="G204" s="97" t="s">
        <v>1267</v>
      </c>
      <c r="H204" s="97" t="s">
        <v>167</v>
      </c>
      <c r="I204" s="94">
        <v>290</v>
      </c>
      <c r="J204" s="96">
        <v>4819</v>
      </c>
      <c r="K204" s="94">
        <v>0.38971</v>
      </c>
      <c r="L204" s="94">
        <v>51.147280000000002</v>
      </c>
      <c r="M204" s="95">
        <v>1.8122061779513378E-7</v>
      </c>
      <c r="N204" s="95">
        <f t="shared" si="4"/>
        <v>8.3541429522617687E-4</v>
      </c>
      <c r="O204" s="95">
        <f>L204/'סכום נכסי הקרן'!$C$42</f>
        <v>5.3649724808581149E-5</v>
      </c>
    </row>
    <row r="205" spans="2:15" s="132" customFormat="1">
      <c r="B205" s="87" t="s">
        <v>1363</v>
      </c>
      <c r="C205" s="84" t="s">
        <v>1364</v>
      </c>
      <c r="D205" s="97" t="s">
        <v>1177</v>
      </c>
      <c r="E205" s="97" t="s">
        <v>1178</v>
      </c>
      <c r="F205" s="84"/>
      <c r="G205" s="97" t="s">
        <v>1182</v>
      </c>
      <c r="H205" s="97" t="s">
        <v>167</v>
      </c>
      <c r="I205" s="94">
        <v>589.74667999999997</v>
      </c>
      <c r="J205" s="96">
        <v>5963</v>
      </c>
      <c r="K205" s="84"/>
      <c r="L205" s="94">
        <v>127.72507132699999</v>
      </c>
      <c r="M205" s="95">
        <v>1.9670666986291095E-5</v>
      </c>
      <c r="N205" s="95">
        <f t="shared" si="4"/>
        <v>2.0861979453327502E-3</v>
      </c>
      <c r="O205" s="95">
        <f>L205/'סכום נכסי הקרן'!$C$42</f>
        <v>1.3397418059865447E-4</v>
      </c>
    </row>
    <row r="206" spans="2:15" s="132" customFormat="1">
      <c r="B206" s="87" t="s">
        <v>1365</v>
      </c>
      <c r="C206" s="84" t="s">
        <v>1366</v>
      </c>
      <c r="D206" s="97" t="s">
        <v>28</v>
      </c>
      <c r="E206" s="97" t="s">
        <v>1178</v>
      </c>
      <c r="F206" s="84"/>
      <c r="G206" s="97" t="s">
        <v>1247</v>
      </c>
      <c r="H206" s="97" t="s">
        <v>169</v>
      </c>
      <c r="I206" s="94">
        <v>688</v>
      </c>
      <c r="J206" s="96">
        <v>8672</v>
      </c>
      <c r="K206" s="84"/>
      <c r="L206" s="94">
        <v>243.31910999999999</v>
      </c>
      <c r="M206" s="95">
        <v>1.149654972501055E-6</v>
      </c>
      <c r="N206" s="95">
        <f t="shared" si="4"/>
        <v>3.9742536220051311E-3</v>
      </c>
      <c r="O206" s="95">
        <f>L206/'סכום נכסי הקרן'!$C$42</f>
        <v>2.552238025593714E-4</v>
      </c>
    </row>
    <row r="207" spans="2:15" s="132" customFormat="1">
      <c r="B207" s="87" t="s">
        <v>1367</v>
      </c>
      <c r="C207" s="84" t="s">
        <v>1368</v>
      </c>
      <c r="D207" s="97" t="s">
        <v>1195</v>
      </c>
      <c r="E207" s="97" t="s">
        <v>1178</v>
      </c>
      <c r="F207" s="84"/>
      <c r="G207" s="97" t="s">
        <v>1182</v>
      </c>
      <c r="H207" s="97" t="s">
        <v>167</v>
      </c>
      <c r="I207" s="94">
        <v>204</v>
      </c>
      <c r="J207" s="96">
        <v>15619</v>
      </c>
      <c r="K207" s="84"/>
      <c r="L207" s="94">
        <v>115.72554</v>
      </c>
      <c r="M207" s="95">
        <v>1.1655966323883782E-7</v>
      </c>
      <c r="N207" s="95">
        <f t="shared" si="4"/>
        <v>1.8902035541043187E-3</v>
      </c>
      <c r="O207" s="95">
        <f>L207/'סכום נכסי הקרן'!$C$42</f>
        <v>1.2138755715503249E-4</v>
      </c>
    </row>
    <row r="208" spans="2:15" s="132" customFormat="1">
      <c r="B208" s="87" t="s">
        <v>1369</v>
      </c>
      <c r="C208" s="84" t="s">
        <v>1370</v>
      </c>
      <c r="D208" s="97" t="s">
        <v>28</v>
      </c>
      <c r="E208" s="97" t="s">
        <v>1178</v>
      </c>
      <c r="F208" s="84"/>
      <c r="G208" s="97" t="s">
        <v>1250</v>
      </c>
      <c r="H208" s="97" t="s">
        <v>169</v>
      </c>
      <c r="I208" s="94">
        <v>1195</v>
      </c>
      <c r="J208" s="96">
        <v>4624</v>
      </c>
      <c r="K208" s="84"/>
      <c r="L208" s="94">
        <v>225.34827999999999</v>
      </c>
      <c r="M208" s="95">
        <v>2.306602774554764E-6</v>
      </c>
      <c r="N208" s="95">
        <f t="shared" si="4"/>
        <v>3.6807270008616519E-3</v>
      </c>
      <c r="O208" s="95">
        <f>L208/'סכום נכסי הקרן'!$C$42</f>
        <v>2.3637372716764392E-4</v>
      </c>
    </row>
    <row r="209" spans="2:15" s="132" customFormat="1">
      <c r="B209" s="87" t="s">
        <v>1371</v>
      </c>
      <c r="C209" s="84" t="s">
        <v>1372</v>
      </c>
      <c r="D209" s="97" t="s">
        <v>1195</v>
      </c>
      <c r="E209" s="97" t="s">
        <v>1178</v>
      </c>
      <c r="F209" s="84"/>
      <c r="G209" s="97" t="s">
        <v>1373</v>
      </c>
      <c r="H209" s="97" t="s">
        <v>167</v>
      </c>
      <c r="I209" s="94">
        <v>416</v>
      </c>
      <c r="J209" s="96">
        <v>9753</v>
      </c>
      <c r="K209" s="94">
        <v>0.80077999999999994</v>
      </c>
      <c r="L209" s="94">
        <v>148.16003000000001</v>
      </c>
      <c r="M209" s="95">
        <v>1.4496368473265784E-7</v>
      </c>
      <c r="N209" s="95">
        <f t="shared" si="4"/>
        <v>2.4199724216642455E-3</v>
      </c>
      <c r="O209" s="95">
        <f>L209/'סכום נכסי הקרן'!$C$42</f>
        <v>1.5540894524852792E-4</v>
      </c>
    </row>
    <row r="210" spans="2:15" s="132" customFormat="1">
      <c r="B210" s="87" t="s">
        <v>1374</v>
      </c>
      <c r="C210" s="84" t="s">
        <v>1375</v>
      </c>
      <c r="D210" s="97" t="s">
        <v>1195</v>
      </c>
      <c r="E210" s="97" t="s">
        <v>1178</v>
      </c>
      <c r="F210" s="84"/>
      <c r="G210" s="97" t="s">
        <v>1267</v>
      </c>
      <c r="H210" s="97" t="s">
        <v>167</v>
      </c>
      <c r="I210" s="94">
        <v>349</v>
      </c>
      <c r="J210" s="96">
        <v>4832</v>
      </c>
      <c r="K210" s="84"/>
      <c r="L210" s="94">
        <v>61.248890000000003</v>
      </c>
      <c r="M210" s="95">
        <v>7.6839212266236675E-8</v>
      </c>
      <c r="N210" s="95">
        <f t="shared" si="4"/>
        <v>1.0004089811371324E-3</v>
      </c>
      <c r="O210" s="95">
        <f>L210/'סכום נכסי הקרן'!$C$42</f>
        <v>6.4245568744438771E-5</v>
      </c>
    </row>
    <row r="211" spans="2:15" s="132" customFormat="1">
      <c r="B211" s="87" t="s">
        <v>1376</v>
      </c>
      <c r="C211" s="84" t="s">
        <v>1377</v>
      </c>
      <c r="D211" s="97" t="s">
        <v>139</v>
      </c>
      <c r="E211" s="97" t="s">
        <v>1178</v>
      </c>
      <c r="F211" s="84"/>
      <c r="G211" s="97" t="s">
        <v>1189</v>
      </c>
      <c r="H211" s="97" t="s">
        <v>171</v>
      </c>
      <c r="I211" s="94">
        <v>1118</v>
      </c>
      <c r="J211" s="96">
        <v>3462</v>
      </c>
      <c r="K211" s="84"/>
      <c r="L211" s="94">
        <v>99.584509999999995</v>
      </c>
      <c r="M211" s="95">
        <v>1.1942510816696838E-6</v>
      </c>
      <c r="N211" s="95">
        <f t="shared" si="4"/>
        <v>1.6265639783209225E-3</v>
      </c>
      <c r="O211" s="95">
        <f>L211/'סכום נכסי הקרן'!$C$42</f>
        <v>1.0445680702272725E-4</v>
      </c>
    </row>
    <row r="212" spans="2:15" s="132" customFormat="1">
      <c r="B212" s="140"/>
      <c r="C212" s="140"/>
      <c r="D212" s="140"/>
    </row>
    <row r="213" spans="2:15" s="132" customFormat="1">
      <c r="B213" s="140"/>
      <c r="C213" s="140"/>
      <c r="D213" s="140"/>
    </row>
    <row r="214" spans="2:15" s="132" customFormat="1">
      <c r="B214" s="140"/>
      <c r="C214" s="140"/>
      <c r="D214" s="140"/>
    </row>
    <row r="215" spans="2:15" s="132" customFormat="1">
      <c r="B215" s="141" t="s">
        <v>253</v>
      </c>
      <c r="C215" s="140"/>
      <c r="D215" s="140"/>
    </row>
    <row r="216" spans="2:15" s="132" customFormat="1">
      <c r="B216" s="141" t="s">
        <v>116</v>
      </c>
      <c r="C216" s="140"/>
      <c r="D216" s="140"/>
    </row>
    <row r="217" spans="2:15" s="132" customFormat="1">
      <c r="B217" s="141" t="s">
        <v>236</v>
      </c>
      <c r="C217" s="140"/>
      <c r="D217" s="140"/>
    </row>
    <row r="218" spans="2:15" s="132" customFormat="1">
      <c r="B218" s="141" t="s">
        <v>244</v>
      </c>
      <c r="C218" s="140"/>
      <c r="D218" s="140"/>
    </row>
    <row r="219" spans="2:15" s="132" customFormat="1">
      <c r="B219" s="141" t="s">
        <v>250</v>
      </c>
      <c r="C219" s="140"/>
      <c r="D219" s="140"/>
    </row>
    <row r="220" spans="2:15" s="132" customFormat="1">
      <c r="B220" s="140"/>
      <c r="C220" s="140"/>
      <c r="D220" s="140"/>
    </row>
    <row r="221" spans="2:15" s="132" customFormat="1">
      <c r="B221" s="140"/>
      <c r="C221" s="140"/>
      <c r="D221" s="140"/>
    </row>
    <row r="222" spans="2:15" s="132" customFormat="1">
      <c r="B222" s="140"/>
      <c r="C222" s="140"/>
      <c r="D222" s="140"/>
    </row>
    <row r="223" spans="2:15" s="132" customFormat="1">
      <c r="B223" s="140"/>
      <c r="C223" s="140"/>
      <c r="D223" s="140"/>
    </row>
    <row r="224" spans="2:15" s="132" customFormat="1">
      <c r="B224" s="140"/>
      <c r="C224" s="140"/>
      <c r="D224" s="140"/>
    </row>
    <row r="225" spans="2:4" s="132" customFormat="1">
      <c r="B225" s="140"/>
      <c r="C225" s="140"/>
      <c r="D225" s="140"/>
    </row>
    <row r="226" spans="2:4" s="132" customFormat="1">
      <c r="B226" s="140"/>
      <c r="C226" s="140"/>
      <c r="D226" s="140"/>
    </row>
    <row r="227" spans="2:4" s="132" customFormat="1">
      <c r="B227" s="140"/>
      <c r="C227" s="140"/>
      <c r="D227" s="140"/>
    </row>
    <row r="228" spans="2:4" s="132" customFormat="1">
      <c r="B228" s="140"/>
      <c r="C228" s="140"/>
      <c r="D228" s="140"/>
    </row>
    <row r="229" spans="2:4" s="132" customFormat="1">
      <c r="B229" s="140"/>
      <c r="C229" s="140"/>
      <c r="D229" s="140"/>
    </row>
    <row r="230" spans="2:4" s="132" customFormat="1">
      <c r="B230" s="140"/>
      <c r="C230" s="140"/>
      <c r="D230" s="140"/>
    </row>
    <row r="231" spans="2:4" s="132" customFormat="1">
      <c r="B231" s="140"/>
      <c r="C231" s="140"/>
      <c r="D231" s="140"/>
    </row>
    <row r="232" spans="2:4" s="132" customFormat="1">
      <c r="B232" s="140"/>
      <c r="C232" s="140"/>
      <c r="D232" s="140"/>
    </row>
    <row r="233" spans="2:4" s="132" customFormat="1">
      <c r="B233" s="140"/>
      <c r="C233" s="140"/>
      <c r="D233" s="140"/>
    </row>
    <row r="234" spans="2:4" s="132" customFormat="1">
      <c r="B234" s="140"/>
      <c r="C234" s="140"/>
      <c r="D234" s="140"/>
    </row>
    <row r="235" spans="2:4" s="132" customFormat="1">
      <c r="B235" s="140"/>
      <c r="C235" s="140"/>
      <c r="D235" s="140"/>
    </row>
    <row r="236" spans="2:4" s="132" customFormat="1">
      <c r="B236" s="140"/>
      <c r="C236" s="140"/>
      <c r="D236" s="140"/>
    </row>
    <row r="237" spans="2:4" s="132" customFormat="1">
      <c r="B237" s="140"/>
      <c r="C237" s="140"/>
      <c r="D237" s="140"/>
    </row>
    <row r="238" spans="2:4" s="132" customFormat="1">
      <c r="B238" s="140"/>
      <c r="C238" s="140"/>
      <c r="D238" s="140"/>
    </row>
    <row r="239" spans="2:4" s="132" customFormat="1">
      <c r="B239" s="140"/>
      <c r="C239" s="140"/>
      <c r="D239" s="140"/>
    </row>
    <row r="240" spans="2:4" s="132" customFormat="1">
      <c r="B240" s="140"/>
      <c r="C240" s="140"/>
      <c r="D240" s="140"/>
    </row>
    <row r="241" spans="2:4" s="132" customFormat="1">
      <c r="B241" s="140"/>
      <c r="C241" s="140"/>
      <c r="D241" s="140"/>
    </row>
    <row r="242" spans="2:4" s="132" customFormat="1">
      <c r="B242" s="140"/>
      <c r="C242" s="140"/>
      <c r="D242" s="140"/>
    </row>
    <row r="243" spans="2:4" s="132" customFormat="1">
      <c r="B243" s="140"/>
      <c r="C243" s="140"/>
      <c r="D243" s="140"/>
    </row>
    <row r="244" spans="2:4" s="132" customFormat="1">
      <c r="B244" s="140"/>
      <c r="C244" s="140"/>
      <c r="D244" s="140"/>
    </row>
    <row r="245" spans="2:4" s="132" customFormat="1">
      <c r="B245" s="140"/>
      <c r="C245" s="140"/>
      <c r="D245" s="140"/>
    </row>
    <row r="246" spans="2:4" s="132" customFormat="1">
      <c r="B246" s="140"/>
      <c r="C246" s="140"/>
      <c r="D246" s="140"/>
    </row>
    <row r="247" spans="2:4" s="132" customFormat="1">
      <c r="B247" s="140"/>
      <c r="C247" s="140"/>
      <c r="D247" s="140"/>
    </row>
    <row r="248" spans="2:4" s="132" customFormat="1">
      <c r="B248" s="140"/>
      <c r="C248" s="140"/>
      <c r="D248" s="140"/>
    </row>
    <row r="249" spans="2:4" s="132" customFormat="1">
      <c r="B249" s="140"/>
      <c r="C249" s="140"/>
      <c r="D249" s="140"/>
    </row>
    <row r="250" spans="2:4" s="132" customFormat="1">
      <c r="B250" s="140"/>
      <c r="C250" s="140"/>
      <c r="D250" s="140"/>
    </row>
    <row r="251" spans="2:4" s="132" customFormat="1">
      <c r="B251" s="140"/>
      <c r="C251" s="140"/>
      <c r="D251" s="140"/>
    </row>
    <row r="252" spans="2:4" s="132" customFormat="1">
      <c r="B252" s="140"/>
      <c r="C252" s="140"/>
      <c r="D252" s="140"/>
    </row>
    <row r="253" spans="2:4" s="132" customFormat="1">
      <c r="B253" s="140"/>
      <c r="C253" s="140"/>
      <c r="D253" s="140"/>
    </row>
    <row r="254" spans="2:4" s="132" customFormat="1">
      <c r="B254" s="140"/>
      <c r="C254" s="140"/>
      <c r="D254" s="140"/>
    </row>
    <row r="255" spans="2:4" s="132" customFormat="1">
      <c r="B255" s="140"/>
      <c r="C255" s="140"/>
      <c r="D255" s="140"/>
    </row>
    <row r="256" spans="2:4" s="132" customFormat="1">
      <c r="B256" s="140"/>
      <c r="C256" s="140"/>
      <c r="D256" s="140"/>
    </row>
    <row r="257" spans="2:4" s="132" customFormat="1">
      <c r="B257" s="140"/>
      <c r="C257" s="140"/>
      <c r="D257" s="140"/>
    </row>
    <row r="258" spans="2:4" s="132" customFormat="1">
      <c r="B258" s="140"/>
      <c r="C258" s="140"/>
      <c r="D258" s="140"/>
    </row>
    <row r="259" spans="2:4" s="132" customFormat="1">
      <c r="B259" s="140"/>
      <c r="C259" s="140"/>
      <c r="D259" s="140"/>
    </row>
    <row r="260" spans="2:4" s="132" customFormat="1">
      <c r="B260" s="140"/>
      <c r="C260" s="140"/>
      <c r="D260" s="140"/>
    </row>
    <row r="261" spans="2:4" s="132" customFormat="1">
      <c r="B261" s="140"/>
      <c r="C261" s="140"/>
      <c r="D261" s="140"/>
    </row>
    <row r="262" spans="2:4" s="132" customFormat="1">
      <c r="B262" s="140"/>
      <c r="C262" s="140"/>
      <c r="D262" s="140"/>
    </row>
    <row r="263" spans="2:4" s="132" customFormat="1">
      <c r="B263" s="140"/>
      <c r="C263" s="140"/>
      <c r="D263" s="140"/>
    </row>
    <row r="264" spans="2:4" s="132" customFormat="1">
      <c r="B264" s="140"/>
      <c r="C264" s="140"/>
      <c r="D264" s="140"/>
    </row>
    <row r="265" spans="2:4" s="132" customFormat="1">
      <c r="B265" s="140"/>
      <c r="C265" s="140"/>
      <c r="D265" s="140"/>
    </row>
    <row r="266" spans="2:4" s="132" customFormat="1">
      <c r="B266" s="140"/>
      <c r="C266" s="140"/>
      <c r="D266" s="140"/>
    </row>
    <row r="267" spans="2:4" s="132" customFormat="1">
      <c r="B267" s="140"/>
      <c r="C267" s="140"/>
      <c r="D267" s="140"/>
    </row>
    <row r="268" spans="2:4" s="132" customFormat="1">
      <c r="B268" s="140"/>
      <c r="C268" s="140"/>
      <c r="D268" s="140"/>
    </row>
    <row r="269" spans="2:4" s="132" customFormat="1">
      <c r="B269" s="140"/>
      <c r="C269" s="140"/>
      <c r="D269" s="140"/>
    </row>
    <row r="270" spans="2:4" s="132" customFormat="1">
      <c r="B270" s="140"/>
      <c r="C270" s="140"/>
      <c r="D270" s="140"/>
    </row>
    <row r="271" spans="2:4" s="132" customFormat="1">
      <c r="B271" s="140"/>
      <c r="C271" s="140"/>
      <c r="D271" s="140"/>
    </row>
    <row r="272" spans="2:4" s="132" customFormat="1">
      <c r="B272" s="140"/>
      <c r="C272" s="140"/>
      <c r="D272" s="140"/>
    </row>
    <row r="273" spans="2:4" s="132" customFormat="1">
      <c r="B273" s="144"/>
      <c r="C273" s="140"/>
      <c r="D273" s="140"/>
    </row>
    <row r="274" spans="2:4" s="132" customFormat="1">
      <c r="B274" s="144"/>
      <c r="C274" s="140"/>
      <c r="D274" s="140"/>
    </row>
    <row r="275" spans="2:4" s="132" customFormat="1">
      <c r="B275" s="139"/>
      <c r="C275" s="140"/>
      <c r="D275" s="140"/>
    </row>
    <row r="276" spans="2:4" s="132" customFormat="1">
      <c r="B276" s="140"/>
      <c r="C276" s="140"/>
      <c r="D276" s="140"/>
    </row>
    <row r="277" spans="2:4" s="132" customFormat="1">
      <c r="B277" s="140"/>
      <c r="C277" s="140"/>
      <c r="D277" s="140"/>
    </row>
    <row r="278" spans="2:4" s="132" customFormat="1">
      <c r="B278" s="140"/>
      <c r="C278" s="140"/>
      <c r="D278" s="140"/>
    </row>
    <row r="279" spans="2:4" s="132" customFormat="1">
      <c r="B279" s="140"/>
      <c r="C279" s="140"/>
      <c r="D279" s="140"/>
    </row>
    <row r="280" spans="2:4" s="132" customFormat="1">
      <c r="B280" s="140"/>
      <c r="C280" s="140"/>
      <c r="D280" s="140"/>
    </row>
    <row r="281" spans="2:4" s="132" customFormat="1">
      <c r="B281" s="140"/>
      <c r="C281" s="140"/>
      <c r="D281" s="140"/>
    </row>
    <row r="282" spans="2:4" s="132" customFormat="1">
      <c r="B282" s="140"/>
      <c r="C282" s="140"/>
      <c r="D282" s="140"/>
    </row>
    <row r="283" spans="2:4" s="132" customFormat="1">
      <c r="B283" s="140"/>
      <c r="C283" s="140"/>
      <c r="D283" s="140"/>
    </row>
    <row r="284" spans="2:4" s="132" customFormat="1">
      <c r="B284" s="140"/>
      <c r="C284" s="140"/>
      <c r="D284" s="140"/>
    </row>
    <row r="285" spans="2:4" s="132" customFormat="1">
      <c r="B285" s="140"/>
      <c r="C285" s="140"/>
      <c r="D285" s="140"/>
    </row>
    <row r="286" spans="2:4" s="132" customFormat="1">
      <c r="B286" s="140"/>
      <c r="C286" s="140"/>
      <c r="D286" s="140"/>
    </row>
    <row r="287" spans="2:4" s="132" customFormat="1">
      <c r="B287" s="140"/>
      <c r="C287" s="140"/>
      <c r="D287" s="140"/>
    </row>
    <row r="288" spans="2:4" s="132" customFormat="1">
      <c r="B288" s="140"/>
      <c r="C288" s="140"/>
      <c r="D288" s="140"/>
    </row>
    <row r="289" spans="2:4" s="132" customFormat="1">
      <c r="B289" s="140"/>
      <c r="C289" s="140"/>
      <c r="D289" s="140"/>
    </row>
    <row r="290" spans="2:4" s="132" customFormat="1">
      <c r="B290" s="140"/>
      <c r="C290" s="140"/>
      <c r="D290" s="140"/>
    </row>
    <row r="291" spans="2:4" s="132" customFormat="1">
      <c r="B291" s="140"/>
      <c r="C291" s="140"/>
      <c r="D291" s="140"/>
    </row>
    <row r="292" spans="2:4" s="132" customFormat="1">
      <c r="B292" s="140"/>
      <c r="C292" s="140"/>
      <c r="D292" s="140"/>
    </row>
    <row r="293" spans="2:4" s="132" customFormat="1">
      <c r="B293" s="140"/>
      <c r="C293" s="140"/>
      <c r="D293" s="140"/>
    </row>
    <row r="294" spans="2:4" s="132" customFormat="1">
      <c r="B294" s="144"/>
      <c r="C294" s="140"/>
      <c r="D294" s="140"/>
    </row>
    <row r="295" spans="2:4" s="132" customFormat="1">
      <c r="B295" s="144"/>
      <c r="C295" s="140"/>
      <c r="D295" s="140"/>
    </row>
    <row r="296" spans="2:4" s="132" customFormat="1">
      <c r="B296" s="139"/>
      <c r="C296" s="140"/>
      <c r="D296" s="140"/>
    </row>
    <row r="297" spans="2:4" s="132" customFormat="1">
      <c r="B297" s="140"/>
      <c r="C297" s="140"/>
      <c r="D297" s="140"/>
    </row>
    <row r="298" spans="2:4" s="132" customFormat="1">
      <c r="B298" s="140"/>
      <c r="C298" s="140"/>
      <c r="D298" s="140"/>
    </row>
    <row r="299" spans="2:4" s="132" customFormat="1">
      <c r="B299" s="140"/>
      <c r="C299" s="140"/>
      <c r="D299" s="140"/>
    </row>
    <row r="300" spans="2:4" s="132" customFormat="1">
      <c r="B300" s="140"/>
      <c r="C300" s="140"/>
      <c r="D300" s="140"/>
    </row>
    <row r="301" spans="2:4" s="132" customFormat="1">
      <c r="B301" s="140"/>
      <c r="C301" s="140"/>
      <c r="D301" s="140"/>
    </row>
    <row r="302" spans="2:4" s="132" customFormat="1">
      <c r="B302" s="140"/>
      <c r="C302" s="140"/>
      <c r="D302" s="140"/>
    </row>
    <row r="303" spans="2:4" s="132" customFormat="1">
      <c r="B303" s="140"/>
      <c r="C303" s="140"/>
      <c r="D303" s="140"/>
    </row>
    <row r="304" spans="2:4" s="132" customFormat="1">
      <c r="B304" s="140"/>
      <c r="C304" s="140"/>
      <c r="D304" s="140"/>
    </row>
    <row r="305" spans="2:4" s="132" customFormat="1">
      <c r="B305" s="140"/>
      <c r="C305" s="140"/>
      <c r="D305" s="140"/>
    </row>
    <row r="306" spans="2:4" s="132" customFormat="1">
      <c r="B306" s="140"/>
      <c r="C306" s="140"/>
      <c r="D306" s="140"/>
    </row>
    <row r="307" spans="2:4" s="132" customFormat="1">
      <c r="B307" s="140"/>
      <c r="C307" s="140"/>
      <c r="D307" s="140"/>
    </row>
    <row r="308" spans="2:4" s="132" customFormat="1">
      <c r="B308" s="140"/>
      <c r="C308" s="140"/>
      <c r="D308" s="140"/>
    </row>
    <row r="309" spans="2:4" s="132" customFormat="1">
      <c r="B309" s="140"/>
      <c r="C309" s="140"/>
      <c r="D309" s="140"/>
    </row>
    <row r="310" spans="2:4" s="132" customFormat="1">
      <c r="B310" s="140"/>
      <c r="C310" s="140"/>
      <c r="D310" s="140"/>
    </row>
    <row r="311" spans="2:4" s="132" customFormat="1">
      <c r="B311" s="140"/>
      <c r="C311" s="140"/>
      <c r="D311" s="140"/>
    </row>
    <row r="312" spans="2:4" s="132" customFormat="1">
      <c r="B312" s="140"/>
      <c r="C312" s="140"/>
      <c r="D312" s="140"/>
    </row>
    <row r="313" spans="2:4" s="132" customFormat="1">
      <c r="B313" s="140"/>
      <c r="C313" s="140"/>
      <c r="D313" s="140"/>
    </row>
    <row r="314" spans="2:4" s="132" customFormat="1">
      <c r="B314" s="140"/>
      <c r="C314" s="140"/>
      <c r="D314" s="140"/>
    </row>
    <row r="315" spans="2:4" s="132" customFormat="1">
      <c r="B315" s="140"/>
      <c r="C315" s="140"/>
      <c r="D315" s="140"/>
    </row>
    <row r="316" spans="2:4" s="132" customFormat="1">
      <c r="B316" s="140"/>
      <c r="C316" s="140"/>
      <c r="D316" s="140"/>
    </row>
    <row r="317" spans="2:4" s="132" customFormat="1">
      <c r="B317" s="140"/>
      <c r="C317" s="140"/>
      <c r="D317" s="140"/>
    </row>
    <row r="318" spans="2:4" s="132" customFormat="1">
      <c r="B318" s="140"/>
      <c r="C318" s="140"/>
      <c r="D318" s="140"/>
    </row>
    <row r="319" spans="2:4" s="132" customFormat="1">
      <c r="B319" s="140"/>
      <c r="C319" s="140"/>
      <c r="D319" s="140"/>
    </row>
    <row r="320" spans="2:4" s="132" customFormat="1">
      <c r="B320" s="140"/>
      <c r="C320" s="140"/>
      <c r="D320" s="140"/>
    </row>
    <row r="321" spans="2:4" s="132" customFormat="1">
      <c r="B321" s="140"/>
      <c r="C321" s="140"/>
      <c r="D321" s="140"/>
    </row>
    <row r="322" spans="2:4" s="132" customFormat="1">
      <c r="B322" s="140"/>
      <c r="C322" s="140"/>
      <c r="D322" s="140"/>
    </row>
    <row r="323" spans="2:4" s="132" customFormat="1">
      <c r="B323" s="140"/>
      <c r="C323" s="140"/>
      <c r="D323" s="140"/>
    </row>
    <row r="324" spans="2:4" s="132" customFormat="1">
      <c r="B324" s="140"/>
      <c r="C324" s="140"/>
      <c r="D324" s="140"/>
    </row>
    <row r="325" spans="2:4" s="132" customFormat="1">
      <c r="B325" s="140"/>
      <c r="C325" s="140"/>
      <c r="D325" s="140"/>
    </row>
    <row r="326" spans="2:4" s="132" customFormat="1">
      <c r="B326" s="140"/>
      <c r="C326" s="140"/>
      <c r="D326" s="140"/>
    </row>
    <row r="327" spans="2:4" s="132" customFormat="1">
      <c r="B327" s="140"/>
      <c r="C327" s="140"/>
      <c r="D327" s="140"/>
    </row>
    <row r="328" spans="2:4" s="132" customFormat="1">
      <c r="B328" s="140"/>
      <c r="C328" s="140"/>
      <c r="D328" s="140"/>
    </row>
    <row r="329" spans="2:4" s="132" customFormat="1">
      <c r="B329" s="140"/>
      <c r="C329" s="140"/>
      <c r="D329" s="140"/>
    </row>
    <row r="330" spans="2:4" s="132" customFormat="1">
      <c r="B330" s="140"/>
      <c r="C330" s="140"/>
      <c r="D330" s="140"/>
    </row>
    <row r="331" spans="2:4" s="132" customFormat="1">
      <c r="B331" s="140"/>
      <c r="C331" s="140"/>
      <c r="D331" s="140"/>
    </row>
    <row r="332" spans="2:4" s="132" customFormat="1">
      <c r="B332" s="140"/>
      <c r="C332" s="140"/>
      <c r="D332" s="140"/>
    </row>
    <row r="333" spans="2:4" s="132" customFormat="1">
      <c r="B333" s="140"/>
      <c r="C333" s="140"/>
      <c r="D333" s="140"/>
    </row>
    <row r="334" spans="2:4" s="132" customFormat="1">
      <c r="B334" s="140"/>
      <c r="C334" s="140"/>
      <c r="D334" s="140"/>
    </row>
    <row r="335" spans="2:4" s="132" customFormat="1">
      <c r="B335" s="140"/>
      <c r="C335" s="140"/>
      <c r="D335" s="140"/>
    </row>
    <row r="336" spans="2:4" s="132" customFormat="1">
      <c r="B336" s="140"/>
      <c r="C336" s="140"/>
      <c r="D336" s="140"/>
    </row>
    <row r="337" spans="2:4" s="132" customFormat="1">
      <c r="B337" s="140"/>
      <c r="C337" s="140"/>
      <c r="D337" s="140"/>
    </row>
    <row r="338" spans="2:4" s="132" customFormat="1">
      <c r="B338" s="140"/>
      <c r="C338" s="140"/>
      <c r="D338" s="140"/>
    </row>
    <row r="339" spans="2:4" s="132" customFormat="1">
      <c r="B339" s="140"/>
      <c r="C339" s="140"/>
      <c r="D339" s="140"/>
    </row>
    <row r="340" spans="2:4" s="132" customFormat="1">
      <c r="B340" s="140"/>
      <c r="C340" s="140"/>
      <c r="D340" s="140"/>
    </row>
    <row r="341" spans="2:4" s="132" customFormat="1">
      <c r="B341" s="140"/>
      <c r="C341" s="140"/>
      <c r="D341" s="140"/>
    </row>
    <row r="342" spans="2:4" s="132" customFormat="1">
      <c r="B342" s="140"/>
      <c r="C342" s="140"/>
      <c r="D342" s="140"/>
    </row>
    <row r="343" spans="2:4" s="132" customFormat="1">
      <c r="B343" s="140"/>
      <c r="C343" s="140"/>
      <c r="D343" s="140"/>
    </row>
    <row r="344" spans="2:4" s="132" customFormat="1">
      <c r="B344" s="140"/>
      <c r="C344" s="140"/>
      <c r="D344" s="140"/>
    </row>
    <row r="345" spans="2:4" s="132" customFormat="1">
      <c r="B345" s="140"/>
      <c r="C345" s="140"/>
      <c r="D345" s="140"/>
    </row>
    <row r="346" spans="2:4" s="132" customFormat="1">
      <c r="B346" s="140"/>
      <c r="C346" s="140"/>
      <c r="D346" s="140"/>
    </row>
    <row r="347" spans="2:4" s="132" customFormat="1">
      <c r="B347" s="140"/>
      <c r="C347" s="140"/>
      <c r="D347" s="140"/>
    </row>
    <row r="348" spans="2:4" s="132" customFormat="1">
      <c r="B348" s="140"/>
      <c r="C348" s="140"/>
      <c r="D348" s="140"/>
    </row>
    <row r="349" spans="2:4" s="132" customFormat="1">
      <c r="B349" s="140"/>
      <c r="C349" s="140"/>
      <c r="D349" s="140"/>
    </row>
    <row r="350" spans="2:4" s="132" customFormat="1">
      <c r="B350" s="140"/>
      <c r="C350" s="140"/>
      <c r="D350" s="140"/>
    </row>
    <row r="351" spans="2:4" s="132" customFormat="1">
      <c r="B351" s="140"/>
      <c r="C351" s="140"/>
      <c r="D351" s="140"/>
    </row>
    <row r="352" spans="2:4" s="132" customFormat="1">
      <c r="B352" s="140"/>
      <c r="C352" s="140"/>
      <c r="D352" s="140"/>
    </row>
    <row r="353" spans="2:7" s="132" customFormat="1">
      <c r="B353" s="140"/>
      <c r="C353" s="140"/>
      <c r="D353" s="140"/>
    </row>
    <row r="354" spans="2:7" s="132" customFormat="1">
      <c r="B354" s="140"/>
      <c r="C354" s="140"/>
      <c r="D354" s="140"/>
    </row>
    <row r="355" spans="2:7" s="132" customFormat="1">
      <c r="B355" s="140"/>
      <c r="C355" s="140"/>
      <c r="D355" s="140"/>
    </row>
    <row r="356" spans="2:7" s="132" customFormat="1">
      <c r="B356" s="140"/>
      <c r="C356" s="140"/>
      <c r="D356" s="140"/>
    </row>
    <row r="357" spans="2:7" s="132" customFormat="1">
      <c r="B357" s="140"/>
      <c r="C357" s="140"/>
      <c r="D357" s="140"/>
    </row>
    <row r="358" spans="2:7" s="132" customFormat="1">
      <c r="B358" s="140"/>
      <c r="C358" s="140"/>
      <c r="D358" s="140"/>
    </row>
    <row r="359" spans="2:7" s="132" customFormat="1">
      <c r="B359" s="140"/>
      <c r="C359" s="140"/>
      <c r="D359" s="140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5" type="noConversion"/>
  <dataValidations count="4">
    <dataValidation allowBlank="1" showInputMessage="1" showErrorMessage="1" sqref="A1 B34 K9 B36:I36 B217 B219"/>
    <dataValidation type="list" allowBlank="1" showInputMessage="1" showErrorMessage="1" sqref="E12:E35 E37:E135 E136 E137:E138 E139:E357">
      <formula1>$BF$6:$BF$23</formula1>
    </dataValidation>
    <dataValidation type="list" allowBlank="1" showInputMessage="1" showErrorMessage="1" sqref="H12:H35 H37:H135 H136 H137:H138 H139:H357">
      <formula1>$BJ$6:$BJ$19</formula1>
    </dataValidation>
    <dataValidation type="list" allowBlank="1" showInputMessage="1" showErrorMessage="1" sqref="G12:G35 G37:G135 G136 G137:G138 G139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E66" sqref="E66"/>
    </sheetView>
  </sheetViews>
  <sheetFormatPr defaultColWidth="9.140625" defaultRowHeight="18"/>
  <cols>
    <col min="1" max="1" width="6.28515625" style="1" customWidth="1"/>
    <col min="2" max="2" width="52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183</v>
      </c>
      <c r="C1" s="78" t="s" vm="1">
        <v>254</v>
      </c>
    </row>
    <row r="2" spans="2:63">
      <c r="B2" s="57" t="s">
        <v>182</v>
      </c>
      <c r="C2" s="78" t="s">
        <v>255</v>
      </c>
    </row>
    <row r="3" spans="2:63">
      <c r="B3" s="57" t="s">
        <v>184</v>
      </c>
      <c r="C3" s="78" t="s">
        <v>256</v>
      </c>
    </row>
    <row r="4" spans="2:63">
      <c r="B4" s="57" t="s">
        <v>185</v>
      </c>
      <c r="C4" s="78">
        <v>12145</v>
      </c>
    </row>
    <row r="6" spans="2:63" ht="26.25" customHeight="1">
      <c r="B6" s="170" t="s">
        <v>213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2"/>
      <c r="BK6" s="3"/>
    </row>
    <row r="7" spans="2:63" ht="26.25" customHeight="1">
      <c r="B7" s="170" t="s">
        <v>94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2"/>
      <c r="BH7" s="3"/>
      <c r="BK7" s="3"/>
    </row>
    <row r="8" spans="2:63" s="3" customFormat="1" ht="74.25" customHeight="1">
      <c r="B8" s="23" t="s">
        <v>119</v>
      </c>
      <c r="C8" s="31" t="s">
        <v>45</v>
      </c>
      <c r="D8" s="31" t="s">
        <v>123</v>
      </c>
      <c r="E8" s="31" t="s">
        <v>121</v>
      </c>
      <c r="F8" s="31" t="s">
        <v>65</v>
      </c>
      <c r="G8" s="31" t="s">
        <v>105</v>
      </c>
      <c r="H8" s="31" t="s">
        <v>238</v>
      </c>
      <c r="I8" s="31" t="s">
        <v>237</v>
      </c>
      <c r="J8" s="31" t="s">
        <v>252</v>
      </c>
      <c r="K8" s="31" t="s">
        <v>62</v>
      </c>
      <c r="L8" s="31" t="s">
        <v>59</v>
      </c>
      <c r="M8" s="31" t="s">
        <v>186</v>
      </c>
      <c r="N8" s="15" t="s">
        <v>188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245</v>
      </c>
      <c r="I9" s="33"/>
      <c r="J9" s="17" t="s">
        <v>241</v>
      </c>
      <c r="K9" s="33" t="s">
        <v>241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9" t="s">
        <v>31</v>
      </c>
      <c r="C11" s="80"/>
      <c r="D11" s="80"/>
      <c r="E11" s="80"/>
      <c r="F11" s="80"/>
      <c r="G11" s="80"/>
      <c r="H11" s="88"/>
      <c r="I11" s="90"/>
      <c r="J11" s="88">
        <v>3.97098</v>
      </c>
      <c r="K11" s="88">
        <v>55872.75870264398</v>
      </c>
      <c r="L11" s="80"/>
      <c r="M11" s="89">
        <f>K11/$K$11</f>
        <v>1</v>
      </c>
      <c r="N11" s="89">
        <f>K11/'סכום נכסי הקרן'!$C$42</f>
        <v>5.8606403482122746E-2</v>
      </c>
      <c r="O11" s="5"/>
      <c r="BH11" s="1"/>
      <c r="BI11" s="3"/>
      <c r="BK11" s="1"/>
    </row>
    <row r="12" spans="2:63" ht="20.25">
      <c r="B12" s="81" t="s">
        <v>234</v>
      </c>
      <c r="C12" s="82"/>
      <c r="D12" s="82"/>
      <c r="E12" s="82"/>
      <c r="F12" s="82"/>
      <c r="G12" s="82"/>
      <c r="H12" s="91"/>
      <c r="I12" s="93"/>
      <c r="J12" s="82"/>
      <c r="K12" s="91">
        <v>4079.925792642</v>
      </c>
      <c r="L12" s="82"/>
      <c r="M12" s="92">
        <f t="shared" ref="M12:M21" si="0">K12/$K$11</f>
        <v>7.3021735231572377E-2</v>
      </c>
      <c r="N12" s="92">
        <f>K12/'סכום נכסי הקרן'!$C$42</f>
        <v>4.279541277946268E-3</v>
      </c>
      <c r="BI12" s="4"/>
    </row>
    <row r="13" spans="2:63">
      <c r="B13" s="102" t="s">
        <v>67</v>
      </c>
      <c r="C13" s="82"/>
      <c r="D13" s="82"/>
      <c r="E13" s="82"/>
      <c r="F13" s="82"/>
      <c r="G13" s="82"/>
      <c r="H13" s="91"/>
      <c r="I13" s="93"/>
      <c r="J13" s="82"/>
      <c r="K13" s="91">
        <v>1185.672108318</v>
      </c>
      <c r="L13" s="82"/>
      <c r="M13" s="92">
        <f t="shared" si="0"/>
        <v>2.1220933704529831E-2</v>
      </c>
      <c r="N13" s="92">
        <f>K13/'סכום נכסי הקרן'!$C$42</f>
        <v>1.2436826029550529E-3</v>
      </c>
    </row>
    <row r="14" spans="2:63">
      <c r="B14" s="87" t="s">
        <v>1378</v>
      </c>
      <c r="C14" s="84" t="s">
        <v>1379</v>
      </c>
      <c r="D14" s="97" t="s">
        <v>124</v>
      </c>
      <c r="E14" s="84" t="s">
        <v>1380</v>
      </c>
      <c r="F14" s="97" t="s">
        <v>1381</v>
      </c>
      <c r="G14" s="97" t="s">
        <v>168</v>
      </c>
      <c r="H14" s="94">
        <v>17584.049326</v>
      </c>
      <c r="I14" s="96">
        <v>2097</v>
      </c>
      <c r="J14" s="84"/>
      <c r="K14" s="94">
        <v>368.73751437599992</v>
      </c>
      <c r="L14" s="95">
        <v>6.6752080514991766E-4</v>
      </c>
      <c r="M14" s="95">
        <f t="shared" si="0"/>
        <v>6.5995938439057378E-3</v>
      </c>
      <c r="N14" s="95">
        <f>K14/'סכום נכסי הקרן'!$C$42</f>
        <v>3.8677845963407305E-4</v>
      </c>
    </row>
    <row r="15" spans="2:63">
      <c r="B15" s="87" t="s">
        <v>1382</v>
      </c>
      <c r="C15" s="84" t="s">
        <v>1383</v>
      </c>
      <c r="D15" s="97" t="s">
        <v>124</v>
      </c>
      <c r="E15" s="84" t="s">
        <v>1384</v>
      </c>
      <c r="F15" s="97" t="s">
        <v>1381</v>
      </c>
      <c r="G15" s="97" t="s">
        <v>168</v>
      </c>
      <c r="H15" s="94">
        <v>21.64208</v>
      </c>
      <c r="I15" s="96">
        <v>1148</v>
      </c>
      <c r="J15" s="84"/>
      <c r="K15" s="94">
        <v>0.24845107799999996</v>
      </c>
      <c r="L15" s="95">
        <v>3.0786108321407948E-5</v>
      </c>
      <c r="M15" s="95">
        <f t="shared" si="0"/>
        <v>4.4467301019135631E-6</v>
      </c>
      <c r="N15" s="95">
        <f>K15/'סכום נכסי הקרן'!$C$42</f>
        <v>2.6060685852884702E-7</v>
      </c>
    </row>
    <row r="16" spans="2:63" ht="20.25">
      <c r="B16" s="87" t="s">
        <v>1385</v>
      </c>
      <c r="C16" s="84" t="s">
        <v>1386</v>
      </c>
      <c r="D16" s="97" t="s">
        <v>124</v>
      </c>
      <c r="E16" s="84" t="s">
        <v>1384</v>
      </c>
      <c r="F16" s="97" t="s">
        <v>1381</v>
      </c>
      <c r="G16" s="97" t="s">
        <v>168</v>
      </c>
      <c r="H16" s="94">
        <v>12444.196000000002</v>
      </c>
      <c r="I16" s="96">
        <v>2078</v>
      </c>
      <c r="J16" s="84"/>
      <c r="K16" s="94">
        <v>258.59039288000002</v>
      </c>
      <c r="L16" s="95">
        <v>1.8052417656326812E-4</v>
      </c>
      <c r="M16" s="95">
        <f t="shared" si="0"/>
        <v>4.6282016296389384E-3</v>
      </c>
      <c r="N16" s="95">
        <f>K16/'סכום נכסי הקרן'!$C$42</f>
        <v>2.7124225210323763E-4</v>
      </c>
      <c r="BH16" s="4"/>
    </row>
    <row r="17" spans="2:14">
      <c r="B17" s="87" t="s">
        <v>1387</v>
      </c>
      <c r="C17" s="84" t="s">
        <v>1388</v>
      </c>
      <c r="D17" s="97" t="s">
        <v>124</v>
      </c>
      <c r="E17" s="84" t="s">
        <v>1389</v>
      </c>
      <c r="F17" s="97" t="s">
        <v>1381</v>
      </c>
      <c r="G17" s="97" t="s">
        <v>168</v>
      </c>
      <c r="H17" s="94">
        <v>3.3549999999999995E-3</v>
      </c>
      <c r="I17" s="96">
        <v>15320</v>
      </c>
      <c r="J17" s="84"/>
      <c r="K17" s="94">
        <v>5.1391800000000004E-4</v>
      </c>
      <c r="L17" s="95">
        <v>3.9340154795007887E-10</v>
      </c>
      <c r="M17" s="95">
        <f t="shared" si="0"/>
        <v>9.1980065408096746E-9</v>
      </c>
      <c r="N17" s="95">
        <f>K17/'סכום נכסי הקרן'!$C$42</f>
        <v>5.3906208256189588E-10</v>
      </c>
    </row>
    <row r="18" spans="2:14">
      <c r="B18" s="87" t="s">
        <v>1390</v>
      </c>
      <c r="C18" s="84" t="s">
        <v>1391</v>
      </c>
      <c r="D18" s="97" t="s">
        <v>124</v>
      </c>
      <c r="E18" s="84" t="s">
        <v>1389</v>
      </c>
      <c r="F18" s="97" t="s">
        <v>1381</v>
      </c>
      <c r="G18" s="97" t="s">
        <v>168</v>
      </c>
      <c r="H18" s="94">
        <v>601.92034999999998</v>
      </c>
      <c r="I18" s="96">
        <v>20360</v>
      </c>
      <c r="J18" s="84"/>
      <c r="K18" s="94">
        <v>122.55098326</v>
      </c>
      <c r="L18" s="95">
        <v>8.5446099728225577E-5</v>
      </c>
      <c r="M18" s="95">
        <f t="shared" si="0"/>
        <v>2.1933941710703593E-3</v>
      </c>
      <c r="N18" s="95">
        <f>K18/'סכום נכסי הקרן'!$C$42</f>
        <v>1.2854694378508565E-4</v>
      </c>
    </row>
    <row r="19" spans="2:14">
      <c r="B19" s="87" t="s">
        <v>1392</v>
      </c>
      <c r="C19" s="84" t="s">
        <v>1393</v>
      </c>
      <c r="D19" s="97" t="s">
        <v>124</v>
      </c>
      <c r="E19" s="84" t="s">
        <v>1389</v>
      </c>
      <c r="F19" s="97" t="s">
        <v>1381</v>
      </c>
      <c r="G19" s="97" t="s">
        <v>168</v>
      </c>
      <c r="H19" s="94">
        <v>270.52600000000001</v>
      </c>
      <c r="I19" s="96">
        <v>14100</v>
      </c>
      <c r="J19" s="84"/>
      <c r="K19" s="94">
        <v>38.144165999999998</v>
      </c>
      <c r="L19" s="95">
        <v>1.96844561150853E-5</v>
      </c>
      <c r="M19" s="95">
        <f t="shared" si="0"/>
        <v>6.8269702240771871E-4</v>
      </c>
      <c r="N19" s="95">
        <f>K19/'סכום נכסי הקרן'!$C$42</f>
        <v>4.0010417151270556E-5</v>
      </c>
    </row>
    <row r="20" spans="2:14">
      <c r="B20" s="87" t="s">
        <v>1394</v>
      </c>
      <c r="C20" s="84" t="s">
        <v>1395</v>
      </c>
      <c r="D20" s="97" t="s">
        <v>124</v>
      </c>
      <c r="E20" s="84" t="s">
        <v>1396</v>
      </c>
      <c r="F20" s="97" t="s">
        <v>1381</v>
      </c>
      <c r="G20" s="97" t="s">
        <v>168</v>
      </c>
      <c r="H20" s="94">
        <v>6.3839999999999999E-3</v>
      </c>
      <c r="I20" s="96">
        <v>1536</v>
      </c>
      <c r="J20" s="84"/>
      <c r="K20" s="94">
        <v>9.8066000000000006E-5</v>
      </c>
      <c r="L20" s="95">
        <v>7.8597791756628145E-11</v>
      </c>
      <c r="M20" s="95">
        <f t="shared" si="0"/>
        <v>1.7551666013469886E-9</v>
      </c>
      <c r="N20" s="95">
        <f>K20/'סכום נכסי הקרן'!$C$42</f>
        <v>1.0286400201688768E-10</v>
      </c>
    </row>
    <row r="21" spans="2:14">
      <c r="B21" s="87" t="s">
        <v>1397</v>
      </c>
      <c r="C21" s="84" t="s">
        <v>1398</v>
      </c>
      <c r="D21" s="97" t="s">
        <v>124</v>
      </c>
      <c r="E21" s="84" t="s">
        <v>1396</v>
      </c>
      <c r="F21" s="97" t="s">
        <v>1381</v>
      </c>
      <c r="G21" s="97" t="s">
        <v>168</v>
      </c>
      <c r="H21" s="94">
        <v>19207.346000000001</v>
      </c>
      <c r="I21" s="96">
        <v>2069</v>
      </c>
      <c r="J21" s="84"/>
      <c r="K21" s="94">
        <v>397.39998874000003</v>
      </c>
      <c r="L21" s="95">
        <v>3.3609713579950266E-4</v>
      </c>
      <c r="M21" s="95">
        <f t="shared" si="0"/>
        <v>7.1125893542320203E-3</v>
      </c>
      <c r="N21" s="95">
        <f>K21/'סכום נכסי הקרן'!$C$42</f>
        <v>4.1684328149677264E-4</v>
      </c>
    </row>
    <row r="22" spans="2:14">
      <c r="B22" s="83"/>
      <c r="C22" s="84"/>
      <c r="D22" s="84"/>
      <c r="E22" s="84"/>
      <c r="F22" s="84"/>
      <c r="G22" s="84"/>
      <c r="H22" s="94"/>
      <c r="I22" s="96"/>
      <c r="J22" s="84"/>
      <c r="K22" s="84"/>
      <c r="L22" s="84"/>
      <c r="M22" s="95"/>
      <c r="N22" s="84"/>
    </row>
    <row r="23" spans="2:14">
      <c r="B23" s="102" t="s">
        <v>68</v>
      </c>
      <c r="C23" s="82"/>
      <c r="D23" s="82"/>
      <c r="E23" s="82"/>
      <c r="F23" s="82"/>
      <c r="G23" s="82"/>
      <c r="H23" s="91"/>
      <c r="I23" s="93"/>
      <c r="J23" s="82"/>
      <c r="K23" s="91">
        <v>2894.253684324</v>
      </c>
      <c r="L23" s="82"/>
      <c r="M23" s="92">
        <f t="shared" ref="M23:M39" si="1">K23/$K$11</f>
        <v>5.1800801527042549E-2</v>
      </c>
      <c r="N23" s="92">
        <f>K23/'סכום נכסי הקרן'!$C$42</f>
        <v>3.0358586749912155E-3</v>
      </c>
    </row>
    <row r="24" spans="2:14">
      <c r="B24" s="87" t="s">
        <v>1399</v>
      </c>
      <c r="C24" s="84" t="s">
        <v>1400</v>
      </c>
      <c r="D24" s="97" t="s">
        <v>124</v>
      </c>
      <c r="E24" s="84" t="s">
        <v>1380</v>
      </c>
      <c r="F24" s="97" t="s">
        <v>1401</v>
      </c>
      <c r="G24" s="97" t="s">
        <v>168</v>
      </c>
      <c r="H24" s="94">
        <v>7874.3882530000001</v>
      </c>
      <c r="I24" s="96">
        <v>346.95</v>
      </c>
      <c r="J24" s="84"/>
      <c r="K24" s="94">
        <v>27.320190042</v>
      </c>
      <c r="L24" s="95">
        <v>5.0411971123495363E-5</v>
      </c>
      <c r="M24" s="95">
        <f t="shared" si="1"/>
        <v>4.8897156103207002E-4</v>
      </c>
      <c r="N24" s="95">
        <f>K24/'סכום נכסי הקרן'!$C$42</f>
        <v>2.8656864597128898E-5</v>
      </c>
    </row>
    <row r="25" spans="2:14">
      <c r="B25" s="87" t="s">
        <v>1402</v>
      </c>
      <c r="C25" s="84" t="s">
        <v>1403</v>
      </c>
      <c r="D25" s="97" t="s">
        <v>124</v>
      </c>
      <c r="E25" s="84" t="s">
        <v>1380</v>
      </c>
      <c r="F25" s="97" t="s">
        <v>1401</v>
      </c>
      <c r="G25" s="97" t="s">
        <v>168</v>
      </c>
      <c r="H25" s="94">
        <v>31282.484886999995</v>
      </c>
      <c r="I25" s="96">
        <v>321.14999999999998</v>
      </c>
      <c r="J25" s="84"/>
      <c r="K25" s="94">
        <v>100.46370020599998</v>
      </c>
      <c r="L25" s="95">
        <v>1.3874835720446394E-3</v>
      </c>
      <c r="M25" s="95">
        <f t="shared" si="1"/>
        <v>1.7980801832368784E-3</v>
      </c>
      <c r="N25" s="95">
        <f>K25/'סכום נכסי הקרן'!$C$42</f>
        <v>1.053790127119897E-4</v>
      </c>
    </row>
    <row r="26" spans="2:14">
      <c r="B26" s="87" t="s">
        <v>1404</v>
      </c>
      <c r="C26" s="84" t="s">
        <v>1405</v>
      </c>
      <c r="D26" s="97" t="s">
        <v>124</v>
      </c>
      <c r="E26" s="84" t="s">
        <v>1380</v>
      </c>
      <c r="F26" s="97" t="s">
        <v>1401</v>
      </c>
      <c r="G26" s="97" t="s">
        <v>168</v>
      </c>
      <c r="H26" s="94">
        <v>157384.171974</v>
      </c>
      <c r="I26" s="96">
        <v>334.35</v>
      </c>
      <c r="J26" s="84"/>
      <c r="K26" s="94">
        <v>526.21397902199999</v>
      </c>
      <c r="L26" s="95">
        <v>7.0458385941359384E-4</v>
      </c>
      <c r="M26" s="95">
        <f t="shared" si="1"/>
        <v>9.4180776328321655E-3</v>
      </c>
      <c r="N26" s="95">
        <f>K26/'סכום נכסי הקרן'!$C$42</f>
        <v>5.5195965777571734E-4</v>
      </c>
    </row>
    <row r="27" spans="2:14">
      <c r="B27" s="87" t="s">
        <v>1406</v>
      </c>
      <c r="C27" s="84" t="s">
        <v>1407</v>
      </c>
      <c r="D27" s="97" t="s">
        <v>124</v>
      </c>
      <c r="E27" s="84" t="s">
        <v>1380</v>
      </c>
      <c r="F27" s="97" t="s">
        <v>1401</v>
      </c>
      <c r="G27" s="97" t="s">
        <v>168</v>
      </c>
      <c r="H27" s="94">
        <v>3148.6935859999999</v>
      </c>
      <c r="I27" s="96">
        <v>366.07</v>
      </c>
      <c r="J27" s="84"/>
      <c r="K27" s="94">
        <v>11.526422593999998</v>
      </c>
      <c r="L27" s="95">
        <v>2.3722269571343584E-5</v>
      </c>
      <c r="M27" s="95">
        <f t="shared" si="1"/>
        <v>2.0629771755756443E-4</v>
      </c>
      <c r="N27" s="95">
        <f>K27/'סכום נכסי הקרן'!$C$42</f>
        <v>1.2090367272619617E-5</v>
      </c>
    </row>
    <row r="28" spans="2:14">
      <c r="B28" s="87" t="s">
        <v>1408</v>
      </c>
      <c r="C28" s="84" t="s">
        <v>1409</v>
      </c>
      <c r="D28" s="97" t="s">
        <v>124</v>
      </c>
      <c r="E28" s="84" t="s">
        <v>1384</v>
      </c>
      <c r="F28" s="97" t="s">
        <v>1401</v>
      </c>
      <c r="G28" s="97" t="s">
        <v>168</v>
      </c>
      <c r="H28" s="94">
        <v>70700.612584000002</v>
      </c>
      <c r="I28" s="96">
        <v>334.87</v>
      </c>
      <c r="J28" s="84"/>
      <c r="K28" s="94">
        <v>236.75514140600001</v>
      </c>
      <c r="L28" s="95">
        <v>1.6696408194936108E-4</v>
      </c>
      <c r="M28" s="95">
        <f t="shared" si="1"/>
        <v>4.2373984550506255E-3</v>
      </c>
      <c r="N28" s="95">
        <f>K28/'סכום נכסי הקרן'!$C$42</f>
        <v>2.4833868357122054E-4</v>
      </c>
    </row>
    <row r="29" spans="2:14">
      <c r="B29" s="87" t="s">
        <v>1410</v>
      </c>
      <c r="C29" s="84" t="s">
        <v>1411</v>
      </c>
      <c r="D29" s="97" t="s">
        <v>124</v>
      </c>
      <c r="E29" s="84" t="s">
        <v>1384</v>
      </c>
      <c r="F29" s="97" t="s">
        <v>1401</v>
      </c>
      <c r="G29" s="97" t="s">
        <v>168</v>
      </c>
      <c r="H29" s="94">
        <v>17066.276021999998</v>
      </c>
      <c r="I29" s="96">
        <v>343.18</v>
      </c>
      <c r="J29" s="84"/>
      <c r="K29" s="94">
        <v>58.568046074000002</v>
      </c>
      <c r="L29" s="95">
        <v>5.6853737730167583E-5</v>
      </c>
      <c r="M29" s="95">
        <f t="shared" si="1"/>
        <v>1.0482397403303531E-3</v>
      </c>
      <c r="N29" s="95">
        <f>K29/'סכום נכסי הקרן'!$C$42</f>
        <v>6.1433561167796252E-5</v>
      </c>
    </row>
    <row r="30" spans="2:14">
      <c r="B30" s="87" t="s">
        <v>1412</v>
      </c>
      <c r="C30" s="84" t="s">
        <v>1413</v>
      </c>
      <c r="D30" s="97" t="s">
        <v>124</v>
      </c>
      <c r="E30" s="84" t="s">
        <v>1384</v>
      </c>
      <c r="F30" s="97" t="s">
        <v>1401</v>
      </c>
      <c r="G30" s="97" t="s">
        <v>168</v>
      </c>
      <c r="H30" s="94">
        <v>16006.447722999997</v>
      </c>
      <c r="I30" s="96">
        <v>321.98</v>
      </c>
      <c r="J30" s="84"/>
      <c r="K30" s="94">
        <v>51.537560434999996</v>
      </c>
      <c r="L30" s="95">
        <v>2.4055767245696199E-4</v>
      </c>
      <c r="M30" s="95">
        <f t="shared" si="1"/>
        <v>9.2240944660141081E-4</v>
      </c>
      <c r="N30" s="95">
        <f>K30/'סכום נכסי הקרן'!$C$42</f>
        <v>5.405910020324384E-5</v>
      </c>
    </row>
    <row r="31" spans="2:14">
      <c r="B31" s="87" t="s">
        <v>1414</v>
      </c>
      <c r="C31" s="84" t="s">
        <v>1415</v>
      </c>
      <c r="D31" s="97" t="s">
        <v>124</v>
      </c>
      <c r="E31" s="84" t="s">
        <v>1384</v>
      </c>
      <c r="F31" s="97" t="s">
        <v>1401</v>
      </c>
      <c r="G31" s="97" t="s">
        <v>168</v>
      </c>
      <c r="H31" s="94">
        <v>74978.463413000005</v>
      </c>
      <c r="I31" s="96">
        <v>363.3</v>
      </c>
      <c r="J31" s="84"/>
      <c r="K31" s="94">
        <v>272.39675754399997</v>
      </c>
      <c r="L31" s="95">
        <v>2.8154148033045689E-4</v>
      </c>
      <c r="M31" s="95">
        <f t="shared" si="1"/>
        <v>4.8753053163832728E-3</v>
      </c>
      <c r="N31" s="95">
        <f>K31/'סכום נכסי הקרן'!$C$42</f>
        <v>2.8572411047049614E-4</v>
      </c>
    </row>
    <row r="32" spans="2:14">
      <c r="B32" s="87" t="s">
        <v>1416</v>
      </c>
      <c r="C32" s="84" t="s">
        <v>1417</v>
      </c>
      <c r="D32" s="97" t="s">
        <v>124</v>
      </c>
      <c r="E32" s="84" t="s">
        <v>1389</v>
      </c>
      <c r="F32" s="97" t="s">
        <v>1401</v>
      </c>
      <c r="G32" s="97" t="s">
        <v>168</v>
      </c>
      <c r="H32" s="94">
        <v>157.46754200000001</v>
      </c>
      <c r="I32" s="96">
        <v>3438.37</v>
      </c>
      <c r="J32" s="84"/>
      <c r="K32" s="94">
        <v>5.4143167190000003</v>
      </c>
      <c r="L32" s="95">
        <v>6.7106485297198543E-6</v>
      </c>
      <c r="M32" s="95">
        <f t="shared" si="1"/>
        <v>9.6904410033073717E-5</v>
      </c>
      <c r="N32" s="95">
        <f>K32/'סכום נכסי הקרן'!$C$42</f>
        <v>5.6792189535953822E-6</v>
      </c>
    </row>
    <row r="33" spans="2:14">
      <c r="B33" s="87" t="s">
        <v>1418</v>
      </c>
      <c r="C33" s="84" t="s">
        <v>1419</v>
      </c>
      <c r="D33" s="97" t="s">
        <v>124</v>
      </c>
      <c r="E33" s="84" t="s">
        <v>1389</v>
      </c>
      <c r="F33" s="97" t="s">
        <v>1401</v>
      </c>
      <c r="G33" s="97" t="s">
        <v>168</v>
      </c>
      <c r="H33" s="94">
        <v>697.69860600000004</v>
      </c>
      <c r="I33" s="96">
        <v>3201.86</v>
      </c>
      <c r="J33" s="84"/>
      <c r="K33" s="94">
        <v>22.339332585999998</v>
      </c>
      <c r="L33" s="95">
        <v>1.1296673651609695E-4</v>
      </c>
      <c r="M33" s="95">
        <f t="shared" si="1"/>
        <v>3.9982512238012814E-4</v>
      </c>
      <c r="N33" s="95">
        <f>K33/'סכום נכסי הקרן'!$C$42</f>
        <v>2.3432312444498891E-5</v>
      </c>
    </row>
    <row r="34" spans="2:14">
      <c r="B34" s="87" t="s">
        <v>1420</v>
      </c>
      <c r="C34" s="84" t="s">
        <v>1421</v>
      </c>
      <c r="D34" s="97" t="s">
        <v>124</v>
      </c>
      <c r="E34" s="84" t="s">
        <v>1389</v>
      </c>
      <c r="F34" s="97" t="s">
        <v>1401</v>
      </c>
      <c r="G34" s="97" t="s">
        <v>168</v>
      </c>
      <c r="H34" s="94">
        <v>10965.703711999999</v>
      </c>
      <c r="I34" s="96">
        <v>3333.44</v>
      </c>
      <c r="J34" s="84"/>
      <c r="K34" s="94">
        <v>365.53515380099998</v>
      </c>
      <c r="L34" s="95">
        <v>2.8068641051739866E-4</v>
      </c>
      <c r="M34" s="95">
        <f t="shared" si="1"/>
        <v>6.5422786038968634E-3</v>
      </c>
      <c r="N34" s="95">
        <f>K34/'סכום נכסי הקרן'!$C$42</f>
        <v>3.8341941955243828E-4</v>
      </c>
    </row>
    <row r="35" spans="2:14">
      <c r="B35" s="87" t="s">
        <v>1422</v>
      </c>
      <c r="C35" s="84" t="s">
        <v>1423</v>
      </c>
      <c r="D35" s="97" t="s">
        <v>124</v>
      </c>
      <c r="E35" s="84" t="s">
        <v>1389</v>
      </c>
      <c r="F35" s="97" t="s">
        <v>1401</v>
      </c>
      <c r="G35" s="97" t="s">
        <v>168</v>
      </c>
      <c r="H35" s="94">
        <v>8642.7010360000004</v>
      </c>
      <c r="I35" s="96">
        <v>3649.4</v>
      </c>
      <c r="J35" s="84"/>
      <c r="K35" s="94">
        <v>315.40673160099999</v>
      </c>
      <c r="L35" s="95">
        <v>5.009000944168195E-4</v>
      </c>
      <c r="M35" s="95">
        <f t="shared" si="1"/>
        <v>5.6450896451990381E-3</v>
      </c>
      <c r="N35" s="95">
        <f>K35/'סכום נכסי הקרן'!$C$42</f>
        <v>3.3083840143928797E-4</v>
      </c>
    </row>
    <row r="36" spans="2:14">
      <c r="B36" s="87" t="s">
        <v>1424</v>
      </c>
      <c r="C36" s="84" t="s">
        <v>1425</v>
      </c>
      <c r="D36" s="97" t="s">
        <v>124</v>
      </c>
      <c r="E36" s="84" t="s">
        <v>1396</v>
      </c>
      <c r="F36" s="97" t="s">
        <v>1401</v>
      </c>
      <c r="G36" s="97" t="s">
        <v>168</v>
      </c>
      <c r="H36" s="94">
        <v>22013.641669000001</v>
      </c>
      <c r="I36" s="96">
        <v>344.21</v>
      </c>
      <c r="J36" s="84"/>
      <c r="K36" s="94">
        <v>75.773156029000006</v>
      </c>
      <c r="L36" s="95">
        <v>6.3165800567016267E-5</v>
      </c>
      <c r="M36" s="95">
        <f t="shared" si="1"/>
        <v>1.3561735233491221E-3</v>
      </c>
      <c r="N36" s="95">
        <f>K36/'סכום נכסי הקרן'!$C$42</f>
        <v>7.9480452701170649E-5</v>
      </c>
    </row>
    <row r="37" spans="2:14">
      <c r="B37" s="87" t="s">
        <v>1426</v>
      </c>
      <c r="C37" s="84" t="s">
        <v>1427</v>
      </c>
      <c r="D37" s="97" t="s">
        <v>124</v>
      </c>
      <c r="E37" s="84" t="s">
        <v>1396</v>
      </c>
      <c r="F37" s="97" t="s">
        <v>1401</v>
      </c>
      <c r="G37" s="97" t="s">
        <v>168</v>
      </c>
      <c r="H37" s="94">
        <v>14135.206866</v>
      </c>
      <c r="I37" s="96">
        <v>321.24</v>
      </c>
      <c r="J37" s="84"/>
      <c r="K37" s="94">
        <v>45.407938481999999</v>
      </c>
      <c r="L37" s="95">
        <v>3.5301707593654547E-4</v>
      </c>
      <c r="M37" s="95">
        <f t="shared" si="1"/>
        <v>8.1270263964702404E-4</v>
      </c>
      <c r="N37" s="95">
        <f>K37/'סכום נכסי הקרן'!$C$42</f>
        <v>4.7629578810139697E-5</v>
      </c>
    </row>
    <row r="38" spans="2:14">
      <c r="B38" s="87" t="s">
        <v>1428</v>
      </c>
      <c r="C38" s="84" t="s">
        <v>1429</v>
      </c>
      <c r="D38" s="97" t="s">
        <v>124</v>
      </c>
      <c r="E38" s="84" t="s">
        <v>1396</v>
      </c>
      <c r="F38" s="97" t="s">
        <v>1401</v>
      </c>
      <c r="G38" s="97" t="s">
        <v>168</v>
      </c>
      <c r="H38" s="94">
        <v>191887.948818</v>
      </c>
      <c r="I38" s="96">
        <v>334.3</v>
      </c>
      <c r="J38" s="84"/>
      <c r="K38" s="94">
        <v>641.48141286000009</v>
      </c>
      <c r="L38" s="95">
        <v>4.6951391887410589E-4</v>
      </c>
      <c r="M38" s="95">
        <f t="shared" si="1"/>
        <v>1.14811122227556E-2</v>
      </c>
      <c r="N38" s="95">
        <f>K38/'סכום נכסי הקרן'!$C$42</f>
        <v>6.7286669535034571E-4</v>
      </c>
    </row>
    <row r="39" spans="2:14">
      <c r="B39" s="87" t="s">
        <v>1430</v>
      </c>
      <c r="C39" s="84" t="s">
        <v>1431</v>
      </c>
      <c r="D39" s="97" t="s">
        <v>124</v>
      </c>
      <c r="E39" s="84" t="s">
        <v>1396</v>
      </c>
      <c r="F39" s="97" t="s">
        <v>1401</v>
      </c>
      <c r="G39" s="97" t="s">
        <v>168</v>
      </c>
      <c r="H39" s="94">
        <v>37690.711947000003</v>
      </c>
      <c r="I39" s="96">
        <v>366.44</v>
      </c>
      <c r="J39" s="84"/>
      <c r="K39" s="94">
        <v>138.11384492299999</v>
      </c>
      <c r="L39" s="95">
        <v>1.8355528418554948E-4</v>
      </c>
      <c r="M39" s="95">
        <f t="shared" si="1"/>
        <v>2.4719353067573563E-3</v>
      </c>
      <c r="N39" s="95">
        <f>K39/'סכום נכסי הקרן'!$C$42</f>
        <v>1.4487123796952647E-4</v>
      </c>
    </row>
    <row r="40" spans="2:14">
      <c r="B40" s="83"/>
      <c r="C40" s="84"/>
      <c r="D40" s="84"/>
      <c r="E40" s="84"/>
      <c r="F40" s="84"/>
      <c r="G40" s="84"/>
      <c r="H40" s="94"/>
      <c r="I40" s="96"/>
      <c r="J40" s="84"/>
      <c r="K40" s="84"/>
      <c r="L40" s="84"/>
      <c r="M40" s="95"/>
      <c r="N40" s="84"/>
    </row>
    <row r="41" spans="2:14">
      <c r="B41" s="81" t="s">
        <v>233</v>
      </c>
      <c r="C41" s="82"/>
      <c r="D41" s="82"/>
      <c r="E41" s="82"/>
      <c r="F41" s="82"/>
      <c r="G41" s="82"/>
      <c r="H41" s="91"/>
      <c r="I41" s="93"/>
      <c r="J41" s="91">
        <v>3.97098</v>
      </c>
      <c r="K41" s="91">
        <v>51792.832910002013</v>
      </c>
      <c r="L41" s="82"/>
      <c r="M41" s="92">
        <f t="shared" ref="M41:M89" si="2">K41/$K$11</f>
        <v>0.92697826476842826</v>
      </c>
      <c r="N41" s="92">
        <f>K41/'סכום נכסי הקרן'!$C$42</f>
        <v>5.4326862204176513E-2</v>
      </c>
    </row>
    <row r="42" spans="2:14">
      <c r="B42" s="102" t="s">
        <v>69</v>
      </c>
      <c r="C42" s="82"/>
      <c r="D42" s="82"/>
      <c r="E42" s="82"/>
      <c r="F42" s="82"/>
      <c r="G42" s="82"/>
      <c r="H42" s="91"/>
      <c r="I42" s="93"/>
      <c r="J42" s="91">
        <v>3.97098</v>
      </c>
      <c r="K42" s="91">
        <v>51792.832910002013</v>
      </c>
      <c r="L42" s="82"/>
      <c r="M42" s="92">
        <f t="shared" si="2"/>
        <v>0.92697826476842826</v>
      </c>
      <c r="N42" s="92">
        <f>K42/'סכום נכסי הקרן'!$C$42</f>
        <v>5.4326862204176513E-2</v>
      </c>
    </row>
    <row r="43" spans="2:14">
      <c r="B43" s="87" t="s">
        <v>1432</v>
      </c>
      <c r="C43" s="84" t="s">
        <v>1433</v>
      </c>
      <c r="D43" s="97" t="s">
        <v>28</v>
      </c>
      <c r="E43" s="84"/>
      <c r="F43" s="97" t="s">
        <v>1381</v>
      </c>
      <c r="G43" s="97" t="s">
        <v>167</v>
      </c>
      <c r="H43" s="94">
        <v>5636</v>
      </c>
      <c r="I43" s="96">
        <v>6165.6</v>
      </c>
      <c r="J43" s="84"/>
      <c r="K43" s="94">
        <v>1262.09538</v>
      </c>
      <c r="L43" s="95">
        <v>2.1591987671572689E-4</v>
      </c>
      <c r="M43" s="95">
        <f t="shared" si="2"/>
        <v>2.2588742874088224E-2</v>
      </c>
      <c r="N43" s="95">
        <f>K43/'סכום נכסי הקרן'!$C$42</f>
        <v>1.3238449790327394E-3</v>
      </c>
    </row>
    <row r="44" spans="2:14">
      <c r="B44" s="87" t="s">
        <v>1434</v>
      </c>
      <c r="C44" s="84" t="s">
        <v>1435</v>
      </c>
      <c r="D44" s="97" t="s">
        <v>1195</v>
      </c>
      <c r="E44" s="84"/>
      <c r="F44" s="97" t="s">
        <v>1381</v>
      </c>
      <c r="G44" s="97" t="s">
        <v>167</v>
      </c>
      <c r="H44" s="94">
        <v>1325</v>
      </c>
      <c r="I44" s="96">
        <v>4677</v>
      </c>
      <c r="J44" s="84"/>
      <c r="K44" s="94">
        <v>225.07595000000001</v>
      </c>
      <c r="L44" s="95">
        <v>1.1679153812252094E-5</v>
      </c>
      <c r="M44" s="95">
        <f t="shared" si="2"/>
        <v>4.0283665103751018E-3</v>
      </c>
      <c r="N44" s="95">
        <f>K44/'סכום נכסי הקרן'!$C$42</f>
        <v>2.3608807308091398E-4</v>
      </c>
    </row>
    <row r="45" spans="2:14">
      <c r="B45" s="87" t="s">
        <v>1436</v>
      </c>
      <c r="C45" s="84" t="s">
        <v>1437</v>
      </c>
      <c r="D45" s="97" t="s">
        <v>1195</v>
      </c>
      <c r="E45" s="84"/>
      <c r="F45" s="97" t="s">
        <v>1381</v>
      </c>
      <c r="G45" s="97" t="s">
        <v>167</v>
      </c>
      <c r="H45" s="94">
        <v>1231</v>
      </c>
      <c r="I45" s="96">
        <v>11385</v>
      </c>
      <c r="J45" s="84"/>
      <c r="K45" s="94">
        <v>509.02244000000002</v>
      </c>
      <c r="L45" s="95">
        <v>1.1044989517219292E-5</v>
      </c>
      <c r="M45" s="95">
        <f t="shared" si="2"/>
        <v>9.1103867397890337E-3</v>
      </c>
      <c r="N45" s="95">
        <f>K45/'סכום נכסי הקרן'!$C$42</f>
        <v>5.3392700115025688E-4</v>
      </c>
    </row>
    <row r="46" spans="2:14">
      <c r="B46" s="87" t="s">
        <v>1438</v>
      </c>
      <c r="C46" s="84" t="s">
        <v>1439</v>
      </c>
      <c r="D46" s="97" t="s">
        <v>128</v>
      </c>
      <c r="E46" s="84"/>
      <c r="F46" s="97" t="s">
        <v>1381</v>
      </c>
      <c r="G46" s="97" t="s">
        <v>177</v>
      </c>
      <c r="H46" s="94">
        <v>146355</v>
      </c>
      <c r="I46" s="96">
        <v>1684</v>
      </c>
      <c r="J46" s="84"/>
      <c r="K46" s="94">
        <v>8078.5255399999996</v>
      </c>
      <c r="L46" s="95">
        <v>5.8728974166508072E-5</v>
      </c>
      <c r="M46" s="95">
        <f t="shared" si="2"/>
        <v>0.14458791238489022</v>
      </c>
      <c r="N46" s="95">
        <f>K46/'סכום נכסי הקרן'!$C$42</f>
        <v>8.4737775318666879E-3</v>
      </c>
    </row>
    <row r="47" spans="2:14">
      <c r="B47" s="87" t="s">
        <v>1440</v>
      </c>
      <c r="C47" s="84" t="s">
        <v>1441</v>
      </c>
      <c r="D47" s="97" t="s">
        <v>28</v>
      </c>
      <c r="E47" s="84"/>
      <c r="F47" s="97" t="s">
        <v>1381</v>
      </c>
      <c r="G47" s="97" t="s">
        <v>169</v>
      </c>
      <c r="H47" s="94">
        <v>4815</v>
      </c>
      <c r="I47" s="96">
        <v>1004.4</v>
      </c>
      <c r="J47" s="84"/>
      <c r="K47" s="94">
        <v>197.22934000000001</v>
      </c>
      <c r="L47" s="95">
        <v>1.0115546218487395E-4</v>
      </c>
      <c r="M47" s="95">
        <f t="shared" si="2"/>
        <v>3.5299731851376587E-3</v>
      </c>
      <c r="N47" s="95">
        <f>K47/'סכום נכסי הקרן'!$C$42</f>
        <v>2.068790327692516E-4</v>
      </c>
    </row>
    <row r="48" spans="2:14">
      <c r="B48" s="87" t="s">
        <v>1442</v>
      </c>
      <c r="C48" s="84" t="s">
        <v>1443</v>
      </c>
      <c r="D48" s="97" t="s">
        <v>28</v>
      </c>
      <c r="E48" s="84"/>
      <c r="F48" s="97" t="s">
        <v>1381</v>
      </c>
      <c r="G48" s="97" t="s">
        <v>169</v>
      </c>
      <c r="H48" s="94">
        <v>16906</v>
      </c>
      <c r="I48" s="96">
        <v>3921</v>
      </c>
      <c r="J48" s="84"/>
      <c r="K48" s="94">
        <v>2703.3745899999999</v>
      </c>
      <c r="L48" s="95">
        <v>3.3007146478691363E-4</v>
      </c>
      <c r="M48" s="95">
        <f t="shared" si="2"/>
        <v>4.8384483830258271E-2</v>
      </c>
      <c r="N48" s="95">
        <f>K48/'סכום נכסי הקרן'!$C$42</f>
        <v>2.8356405816303601E-3</v>
      </c>
    </row>
    <row r="49" spans="2:14">
      <c r="B49" s="87" t="s">
        <v>1444</v>
      </c>
      <c r="C49" s="84" t="s">
        <v>1445</v>
      </c>
      <c r="D49" s="97" t="s">
        <v>28</v>
      </c>
      <c r="E49" s="84"/>
      <c r="F49" s="97" t="s">
        <v>1381</v>
      </c>
      <c r="G49" s="97" t="s">
        <v>169</v>
      </c>
      <c r="H49" s="94">
        <v>10711</v>
      </c>
      <c r="I49" s="96">
        <v>3524.5</v>
      </c>
      <c r="J49" s="84"/>
      <c r="K49" s="94">
        <v>1539.5580199999999</v>
      </c>
      <c r="L49" s="95">
        <v>8.9937511440561974E-4</v>
      </c>
      <c r="M49" s="95">
        <f t="shared" si="2"/>
        <v>2.7554716390389113E-2</v>
      </c>
      <c r="N49" s="95">
        <f>K49/'סכום נכסי הקרן'!$C$42</f>
        <v>1.614882826610605E-3</v>
      </c>
    </row>
    <row r="50" spans="2:14">
      <c r="B50" s="87" t="s">
        <v>1446</v>
      </c>
      <c r="C50" s="84" t="s">
        <v>1447</v>
      </c>
      <c r="D50" s="97" t="s">
        <v>1195</v>
      </c>
      <c r="E50" s="84"/>
      <c r="F50" s="97" t="s">
        <v>1381</v>
      </c>
      <c r="G50" s="97" t="s">
        <v>167</v>
      </c>
      <c r="H50" s="94">
        <v>15486</v>
      </c>
      <c r="I50" s="96">
        <v>2571</v>
      </c>
      <c r="J50" s="84"/>
      <c r="K50" s="94">
        <v>1446.06286</v>
      </c>
      <c r="L50" s="95">
        <v>1.7989292286732449E-5</v>
      </c>
      <c r="M50" s="95">
        <f t="shared" si="2"/>
        <v>2.5881357813312522E-2</v>
      </c>
      <c r="N50" s="95">
        <f>K50/'סכום נכסי הקרן'!$C$42</f>
        <v>1.5168132986721837E-3</v>
      </c>
    </row>
    <row r="51" spans="2:14">
      <c r="B51" s="87" t="s">
        <v>1448</v>
      </c>
      <c r="C51" s="84" t="s">
        <v>1449</v>
      </c>
      <c r="D51" s="97" t="s">
        <v>1195</v>
      </c>
      <c r="E51" s="84"/>
      <c r="F51" s="97" t="s">
        <v>1381</v>
      </c>
      <c r="G51" s="97" t="s">
        <v>167</v>
      </c>
      <c r="H51" s="94">
        <v>2804</v>
      </c>
      <c r="I51" s="96">
        <v>9175</v>
      </c>
      <c r="J51" s="84"/>
      <c r="K51" s="94">
        <v>934.39373999999998</v>
      </c>
      <c r="L51" s="95">
        <v>1.3151024735914385E-5</v>
      </c>
      <c r="M51" s="95">
        <f t="shared" si="2"/>
        <v>1.6723601298673358E-2</v>
      </c>
      <c r="N51" s="95">
        <f>K51/'סכום נכסי הקרן'!$C$42</f>
        <v>9.8011012538420277E-4</v>
      </c>
    </row>
    <row r="52" spans="2:14">
      <c r="B52" s="87" t="s">
        <v>1450</v>
      </c>
      <c r="C52" s="84" t="s">
        <v>1451</v>
      </c>
      <c r="D52" s="97" t="s">
        <v>28</v>
      </c>
      <c r="E52" s="84"/>
      <c r="F52" s="97" t="s">
        <v>1381</v>
      </c>
      <c r="G52" s="97" t="s">
        <v>176</v>
      </c>
      <c r="H52" s="94">
        <v>11508</v>
      </c>
      <c r="I52" s="96">
        <v>3481</v>
      </c>
      <c r="J52" s="84"/>
      <c r="K52" s="94">
        <v>1083.6854799999999</v>
      </c>
      <c r="L52" s="95">
        <v>2.1389446791176864E-4</v>
      </c>
      <c r="M52" s="95">
        <f t="shared" si="2"/>
        <v>1.9395596443830477E-2</v>
      </c>
      <c r="N52" s="95">
        <f>K52/'סכום נכסי הקרן'!$C$42</f>
        <v>1.1367061509635539E-3</v>
      </c>
    </row>
    <row r="53" spans="2:14">
      <c r="B53" s="87" t="s">
        <v>1452</v>
      </c>
      <c r="C53" s="84" t="s">
        <v>1453</v>
      </c>
      <c r="D53" s="97" t="s">
        <v>1195</v>
      </c>
      <c r="E53" s="84"/>
      <c r="F53" s="97" t="s">
        <v>1381</v>
      </c>
      <c r="G53" s="97" t="s">
        <v>167</v>
      </c>
      <c r="H53" s="94">
        <v>2161</v>
      </c>
      <c r="I53" s="96">
        <v>7503</v>
      </c>
      <c r="J53" s="84"/>
      <c r="K53" s="94">
        <v>588.89187000000004</v>
      </c>
      <c r="L53" s="95">
        <v>1.5834285881766757E-5</v>
      </c>
      <c r="M53" s="95">
        <f t="shared" si="2"/>
        <v>1.0539874594954139E-2</v>
      </c>
      <c r="N53" s="95">
        <f>K53/'סכום נכסי הקרן'!$C$42</f>
        <v>6.1770414316285728E-4</v>
      </c>
    </row>
    <row r="54" spans="2:14">
      <c r="B54" s="87" t="s">
        <v>1454</v>
      </c>
      <c r="C54" s="84" t="s">
        <v>1455</v>
      </c>
      <c r="D54" s="97" t="s">
        <v>28</v>
      </c>
      <c r="E54" s="84"/>
      <c r="F54" s="97" t="s">
        <v>1381</v>
      </c>
      <c r="G54" s="97" t="s">
        <v>169</v>
      </c>
      <c r="H54" s="94">
        <v>2324</v>
      </c>
      <c r="I54" s="96">
        <v>4565</v>
      </c>
      <c r="J54" s="84"/>
      <c r="K54" s="94">
        <v>432.65868000019998</v>
      </c>
      <c r="L54" s="95">
        <v>3.1236559139784947E-4</v>
      </c>
      <c r="M54" s="95">
        <f t="shared" si="2"/>
        <v>7.7436426989907327E-3</v>
      </c>
      <c r="N54" s="95">
        <f>K54/'סכום נכסי הקרן'!$C$42</f>
        <v>4.5382704843844484E-4</v>
      </c>
    </row>
    <row r="55" spans="2:14">
      <c r="B55" s="87" t="s">
        <v>1456</v>
      </c>
      <c r="C55" s="84" t="s">
        <v>1457</v>
      </c>
      <c r="D55" s="97" t="s">
        <v>143</v>
      </c>
      <c r="E55" s="84"/>
      <c r="F55" s="97" t="s">
        <v>1381</v>
      </c>
      <c r="G55" s="97" t="s">
        <v>167</v>
      </c>
      <c r="H55" s="94">
        <v>526</v>
      </c>
      <c r="I55" s="96">
        <v>12604</v>
      </c>
      <c r="J55" s="84"/>
      <c r="K55" s="94">
        <v>240.79085000000001</v>
      </c>
      <c r="L55" s="95">
        <v>9.5636363636363632E-5</v>
      </c>
      <c r="M55" s="95">
        <f t="shared" si="2"/>
        <v>4.3096287992775524E-3</v>
      </c>
      <c r="N55" s="95">
        <f>K55/'סכום נכסי הקרן'!$C$42</f>
        <v>2.5257184426863644E-4</v>
      </c>
    </row>
    <row r="56" spans="2:14">
      <c r="B56" s="87" t="s">
        <v>1458</v>
      </c>
      <c r="C56" s="84" t="s">
        <v>1459</v>
      </c>
      <c r="D56" s="97" t="s">
        <v>127</v>
      </c>
      <c r="E56" s="84"/>
      <c r="F56" s="97" t="s">
        <v>1381</v>
      </c>
      <c r="G56" s="97" t="s">
        <v>167</v>
      </c>
      <c r="H56" s="94">
        <v>54078.999999999993</v>
      </c>
      <c r="I56" s="96">
        <v>2821</v>
      </c>
      <c r="J56" s="84"/>
      <c r="K56" s="94">
        <v>5540.8651200000022</v>
      </c>
      <c r="L56" s="95">
        <v>1.1926901088684636E-4</v>
      </c>
      <c r="M56" s="95">
        <f t="shared" si="2"/>
        <v>9.9169349225954731E-2</v>
      </c>
      <c r="N56" s="95">
        <f>K56/'סכום נכסי הקרן'!$C$42</f>
        <v>5.8119588937958393E-3</v>
      </c>
    </row>
    <row r="57" spans="2:14">
      <c r="B57" s="87" t="s">
        <v>1460</v>
      </c>
      <c r="C57" s="84" t="s">
        <v>1461</v>
      </c>
      <c r="D57" s="97" t="s">
        <v>1195</v>
      </c>
      <c r="E57" s="84"/>
      <c r="F57" s="97" t="s">
        <v>1381</v>
      </c>
      <c r="G57" s="97" t="s">
        <v>167</v>
      </c>
      <c r="H57" s="94">
        <v>6525</v>
      </c>
      <c r="I57" s="96">
        <v>5171</v>
      </c>
      <c r="J57" s="84"/>
      <c r="K57" s="94">
        <v>1225.4649500004998</v>
      </c>
      <c r="L57" s="95">
        <v>5.6907378335949762E-6</v>
      </c>
      <c r="M57" s="95">
        <f t="shared" si="2"/>
        <v>2.1933138410481046E-2</v>
      </c>
      <c r="N57" s="95">
        <f>K57/'סכום נכסי הקרן'!$C$42</f>
        <v>1.2854223593138964E-3</v>
      </c>
    </row>
    <row r="58" spans="2:14">
      <c r="B58" s="87" t="s">
        <v>1462</v>
      </c>
      <c r="C58" s="84" t="s">
        <v>1463</v>
      </c>
      <c r="D58" s="97" t="s">
        <v>28</v>
      </c>
      <c r="E58" s="84"/>
      <c r="F58" s="97" t="s">
        <v>1381</v>
      </c>
      <c r="G58" s="97" t="s">
        <v>169</v>
      </c>
      <c r="H58" s="94">
        <v>60670</v>
      </c>
      <c r="I58" s="96">
        <v>2379.5</v>
      </c>
      <c r="J58" s="84"/>
      <c r="K58" s="94">
        <v>5887.4634500003003</v>
      </c>
      <c r="L58" s="95">
        <v>3.146784232365145E-4</v>
      </c>
      <c r="M58" s="95">
        <f t="shared" si="2"/>
        <v>0.10537270016205047</v>
      </c>
      <c r="N58" s="95">
        <f>K58/'סכום נכסי הקרן'!$C$42</f>
        <v>6.1755149816978706E-3</v>
      </c>
    </row>
    <row r="59" spans="2:14">
      <c r="B59" s="87" t="s">
        <v>1464</v>
      </c>
      <c r="C59" s="84" t="s">
        <v>1465</v>
      </c>
      <c r="D59" s="97" t="s">
        <v>1195</v>
      </c>
      <c r="E59" s="84"/>
      <c r="F59" s="97" t="s">
        <v>1381</v>
      </c>
      <c r="G59" s="97" t="s">
        <v>167</v>
      </c>
      <c r="H59" s="94">
        <v>3418</v>
      </c>
      <c r="I59" s="96">
        <v>18940</v>
      </c>
      <c r="J59" s="84"/>
      <c r="K59" s="94">
        <v>2351.24494</v>
      </c>
      <c r="L59" s="95">
        <v>1.337245696400626E-5</v>
      </c>
      <c r="M59" s="95">
        <f t="shared" si="2"/>
        <v>4.2082134381682783E-2</v>
      </c>
      <c r="N59" s="95">
        <f>K59/'סכום נכסי הקרן'!$C$42</f>
        <v>2.4662825469618111E-3</v>
      </c>
    </row>
    <row r="60" spans="2:14">
      <c r="B60" s="87" t="s">
        <v>1466</v>
      </c>
      <c r="C60" s="84" t="s">
        <v>1467</v>
      </c>
      <c r="D60" s="97" t="s">
        <v>1195</v>
      </c>
      <c r="E60" s="84"/>
      <c r="F60" s="97" t="s">
        <v>1381</v>
      </c>
      <c r="G60" s="97" t="s">
        <v>167</v>
      </c>
      <c r="H60" s="94">
        <v>7733</v>
      </c>
      <c r="I60" s="96">
        <v>2549</v>
      </c>
      <c r="J60" s="84"/>
      <c r="K60" s="94">
        <v>715.91867000000002</v>
      </c>
      <c r="L60" s="95">
        <v>7.5077669902912623E-4</v>
      </c>
      <c r="M60" s="95">
        <f t="shared" si="2"/>
        <v>1.281337608207489E-2</v>
      </c>
      <c r="N60" s="95">
        <f>K60/'סכום נכסי הקרן'!$C$42</f>
        <v>7.5094588863426214E-4</v>
      </c>
    </row>
    <row r="61" spans="2:14">
      <c r="B61" s="87" t="s">
        <v>1468</v>
      </c>
      <c r="C61" s="84" t="s">
        <v>1469</v>
      </c>
      <c r="D61" s="97" t="s">
        <v>1195</v>
      </c>
      <c r="E61" s="84"/>
      <c r="F61" s="97" t="s">
        <v>1381</v>
      </c>
      <c r="G61" s="97" t="s">
        <v>167</v>
      </c>
      <c r="H61" s="94">
        <v>649</v>
      </c>
      <c r="I61" s="96">
        <v>23153</v>
      </c>
      <c r="J61" s="84"/>
      <c r="K61" s="94">
        <v>545.75509999999997</v>
      </c>
      <c r="L61" s="95">
        <v>4.1075949367088607E-5</v>
      </c>
      <c r="M61" s="95">
        <f t="shared" si="2"/>
        <v>9.7678208964858942E-3</v>
      </c>
      <c r="N61" s="95">
        <f>K61/'סכום נכסי הקרן'!$C$42</f>
        <v>5.7245685260056225E-4</v>
      </c>
    </row>
    <row r="62" spans="2:14">
      <c r="B62" s="87" t="s">
        <v>1470</v>
      </c>
      <c r="C62" s="84" t="s">
        <v>1471</v>
      </c>
      <c r="D62" s="97" t="s">
        <v>28</v>
      </c>
      <c r="E62" s="84"/>
      <c r="F62" s="97" t="s">
        <v>1381</v>
      </c>
      <c r="G62" s="97" t="s">
        <v>169</v>
      </c>
      <c r="H62" s="94">
        <v>302</v>
      </c>
      <c r="I62" s="96">
        <v>5707</v>
      </c>
      <c r="J62" s="84"/>
      <c r="K62" s="94">
        <v>70.288339999999991</v>
      </c>
      <c r="L62" s="95">
        <v>3.63855421686747E-5</v>
      </c>
      <c r="M62" s="95">
        <f t="shared" si="2"/>
        <v>1.2580073300850606E-3</v>
      </c>
      <c r="N62" s="95">
        <f>K62/'סכום נכסי הקרן'!$C$42</f>
        <v>7.3727285170433038E-5</v>
      </c>
    </row>
    <row r="63" spans="2:14">
      <c r="B63" s="87" t="s">
        <v>1472</v>
      </c>
      <c r="C63" s="84" t="s">
        <v>1473</v>
      </c>
      <c r="D63" s="97" t="s">
        <v>127</v>
      </c>
      <c r="E63" s="84"/>
      <c r="F63" s="97" t="s">
        <v>1381</v>
      </c>
      <c r="G63" s="97" t="s">
        <v>170</v>
      </c>
      <c r="H63" s="94">
        <v>16850</v>
      </c>
      <c r="I63" s="96">
        <v>719</v>
      </c>
      <c r="J63" s="84"/>
      <c r="K63" s="94">
        <v>573.36158999999998</v>
      </c>
      <c r="L63" s="95">
        <v>1.9024326776974891E-5</v>
      </c>
      <c r="M63" s="95">
        <f t="shared" si="2"/>
        <v>1.0261916599669664E-2</v>
      </c>
      <c r="N63" s="95">
        <f>K63/'סכום נכסי הקרן'!$C$42</f>
        <v>6.0141402474013343E-4</v>
      </c>
    </row>
    <row r="64" spans="2:14">
      <c r="B64" s="87" t="s">
        <v>1474</v>
      </c>
      <c r="C64" s="84" t="s">
        <v>1475</v>
      </c>
      <c r="D64" s="97" t="s">
        <v>1195</v>
      </c>
      <c r="E64" s="84"/>
      <c r="F64" s="97" t="s">
        <v>1381</v>
      </c>
      <c r="G64" s="97" t="s">
        <v>167</v>
      </c>
      <c r="H64" s="94">
        <v>1974</v>
      </c>
      <c r="I64" s="96">
        <v>4427</v>
      </c>
      <c r="J64" s="84"/>
      <c r="K64" s="94">
        <v>317.39678000000004</v>
      </c>
      <c r="L64" s="95">
        <v>1.3985122210414452E-5</v>
      </c>
      <c r="M64" s="95">
        <f t="shared" si="2"/>
        <v>5.6807071526428915E-3</v>
      </c>
      <c r="N64" s="95">
        <f>K64/'סכום נכסי הקרן'!$C$42</f>
        <v>3.3292581545156996E-4</v>
      </c>
    </row>
    <row r="65" spans="2:14">
      <c r="B65" s="87" t="s">
        <v>1476</v>
      </c>
      <c r="C65" s="84" t="s">
        <v>1477</v>
      </c>
      <c r="D65" s="97" t="s">
        <v>1177</v>
      </c>
      <c r="E65" s="84"/>
      <c r="F65" s="97" t="s">
        <v>1381</v>
      </c>
      <c r="G65" s="97" t="s">
        <v>167</v>
      </c>
      <c r="H65" s="94">
        <v>69</v>
      </c>
      <c r="I65" s="96">
        <v>11180</v>
      </c>
      <c r="J65" s="84"/>
      <c r="K65" s="94">
        <v>28.017979999999998</v>
      </c>
      <c r="L65" s="95">
        <v>9.5634095634095636E-7</v>
      </c>
      <c r="M65" s="95">
        <f t="shared" si="2"/>
        <v>5.0146047287753033E-4</v>
      </c>
      <c r="N65" s="95">
        <f>K65/'סכום נכסי הקרן'!$C$42</f>
        <v>2.938879480379661E-5</v>
      </c>
    </row>
    <row r="66" spans="2:14">
      <c r="B66" s="87" t="s">
        <v>1478</v>
      </c>
      <c r="C66" s="84" t="s">
        <v>1479</v>
      </c>
      <c r="D66" s="97" t="s">
        <v>1195</v>
      </c>
      <c r="E66" s="84"/>
      <c r="F66" s="97" t="s">
        <v>1381</v>
      </c>
      <c r="G66" s="97" t="s">
        <v>167</v>
      </c>
      <c r="H66" s="94">
        <v>1878</v>
      </c>
      <c r="I66" s="96">
        <v>15309</v>
      </c>
      <c r="J66" s="84"/>
      <c r="K66" s="94">
        <v>1044.2109699999999</v>
      </c>
      <c r="L66" s="95">
        <v>6.6454352441613592E-6</v>
      </c>
      <c r="M66" s="95">
        <f t="shared" si="2"/>
        <v>1.8689089177738889E-2</v>
      </c>
      <c r="N66" s="95">
        <f>K66/'סכום נכסי הקרן'!$C$42</f>
        <v>1.0953003010639388E-3</v>
      </c>
    </row>
    <row r="67" spans="2:14">
      <c r="B67" s="87" t="s">
        <v>1480</v>
      </c>
      <c r="C67" s="84" t="s">
        <v>1481</v>
      </c>
      <c r="D67" s="97" t="s">
        <v>127</v>
      </c>
      <c r="E67" s="84"/>
      <c r="F67" s="97" t="s">
        <v>1381</v>
      </c>
      <c r="G67" s="97" t="s">
        <v>167</v>
      </c>
      <c r="H67" s="94">
        <v>11148</v>
      </c>
      <c r="I67" s="96">
        <v>666</v>
      </c>
      <c r="J67" s="84"/>
      <c r="K67" s="94">
        <v>269.66030999999998</v>
      </c>
      <c r="L67" s="95">
        <v>6.2105849582172695E-5</v>
      </c>
      <c r="M67" s="95">
        <f t="shared" si="2"/>
        <v>4.8263288991176887E-3</v>
      </c>
      <c r="N67" s="95">
        <f>K67/'סכום נכסי הקרן'!$C$42</f>
        <v>2.8285377879912053E-4</v>
      </c>
    </row>
    <row r="68" spans="2:14">
      <c r="B68" s="87" t="s">
        <v>1482</v>
      </c>
      <c r="C68" s="84" t="s">
        <v>1483</v>
      </c>
      <c r="D68" s="97" t="s">
        <v>1195</v>
      </c>
      <c r="E68" s="84"/>
      <c r="F68" s="97" t="s">
        <v>1381</v>
      </c>
      <c r="G68" s="97" t="s">
        <v>167</v>
      </c>
      <c r="H68" s="94">
        <v>408</v>
      </c>
      <c r="I68" s="96">
        <v>21082</v>
      </c>
      <c r="J68" s="84"/>
      <c r="K68" s="94">
        <v>312.40487999999999</v>
      </c>
      <c r="L68" s="95">
        <v>3.1875000000000002E-5</v>
      </c>
      <c r="M68" s="95">
        <f t="shared" si="2"/>
        <v>5.5913630766403618E-3</v>
      </c>
      <c r="N68" s="95">
        <f>K68/'סכום נכסי הקרן'!$C$42</f>
        <v>3.2768968048462821E-4</v>
      </c>
    </row>
    <row r="69" spans="2:14">
      <c r="B69" s="87" t="s">
        <v>1484</v>
      </c>
      <c r="C69" s="84" t="s">
        <v>1485</v>
      </c>
      <c r="D69" s="97" t="s">
        <v>1195</v>
      </c>
      <c r="E69" s="84"/>
      <c r="F69" s="97" t="s">
        <v>1381</v>
      </c>
      <c r="G69" s="97" t="s">
        <v>167</v>
      </c>
      <c r="H69" s="94">
        <v>480</v>
      </c>
      <c r="I69" s="96">
        <v>19958</v>
      </c>
      <c r="J69" s="84"/>
      <c r="K69" s="94">
        <v>347.93978999999996</v>
      </c>
      <c r="L69" s="95">
        <v>1.908548707753479E-5</v>
      </c>
      <c r="M69" s="95">
        <f t="shared" si="2"/>
        <v>6.2273601318263696E-3</v>
      </c>
      <c r="N69" s="95">
        <f>K69/'סכום נכסי הקרן'!$C$42</f>
        <v>3.6496318051430131E-4</v>
      </c>
    </row>
    <row r="70" spans="2:14">
      <c r="B70" s="87" t="s">
        <v>1486</v>
      </c>
      <c r="C70" s="84" t="s">
        <v>1487</v>
      </c>
      <c r="D70" s="97" t="s">
        <v>28</v>
      </c>
      <c r="E70" s="84"/>
      <c r="F70" s="97" t="s">
        <v>1381</v>
      </c>
      <c r="G70" s="97" t="s">
        <v>169</v>
      </c>
      <c r="H70" s="94">
        <v>2891</v>
      </c>
      <c r="I70" s="96">
        <v>5184</v>
      </c>
      <c r="J70" s="84"/>
      <c r="K70" s="94">
        <v>611.19755000029988</v>
      </c>
      <c r="L70" s="95">
        <v>9.1777777777777778E-4</v>
      </c>
      <c r="M70" s="95">
        <f t="shared" si="2"/>
        <v>1.0939097409761104E-2</v>
      </c>
      <c r="N70" s="95">
        <f>K70/'סכום נכסי הקרן'!$C$42</f>
        <v>6.4110115652670299E-4</v>
      </c>
    </row>
    <row r="71" spans="2:14">
      <c r="B71" s="87" t="s">
        <v>1488</v>
      </c>
      <c r="C71" s="84" t="s">
        <v>1489</v>
      </c>
      <c r="D71" s="97" t="s">
        <v>1177</v>
      </c>
      <c r="E71" s="84"/>
      <c r="F71" s="97" t="s">
        <v>1381</v>
      </c>
      <c r="G71" s="97" t="s">
        <v>167</v>
      </c>
      <c r="H71" s="94">
        <v>1114</v>
      </c>
      <c r="I71" s="96">
        <v>4710</v>
      </c>
      <c r="J71" s="84"/>
      <c r="K71" s="94">
        <v>190.56885999999997</v>
      </c>
      <c r="L71" s="95">
        <v>2.52321630804077E-5</v>
      </c>
      <c r="M71" s="95">
        <f t="shared" si="2"/>
        <v>3.410765181905757E-3</v>
      </c>
      <c r="N71" s="95">
        <f>K71/'סכום נכסי הקרן'!$C$42</f>
        <v>1.9989268043354457E-4</v>
      </c>
    </row>
    <row r="72" spans="2:14">
      <c r="B72" s="87" t="s">
        <v>1490</v>
      </c>
      <c r="C72" s="84" t="s">
        <v>1491</v>
      </c>
      <c r="D72" s="97" t="s">
        <v>28</v>
      </c>
      <c r="E72" s="84"/>
      <c r="F72" s="97" t="s">
        <v>1381</v>
      </c>
      <c r="G72" s="97" t="s">
        <v>169</v>
      </c>
      <c r="H72" s="94">
        <v>97</v>
      </c>
      <c r="I72" s="96">
        <v>17844</v>
      </c>
      <c r="J72" s="84"/>
      <c r="K72" s="94">
        <v>70.588259999999991</v>
      </c>
      <c r="L72" s="95">
        <v>5.0838574423480083E-4</v>
      </c>
      <c r="M72" s="95">
        <f t="shared" si="2"/>
        <v>1.2633752411559311E-3</v>
      </c>
      <c r="N72" s="95">
        <f>K72/'סכום נכסי הקרן'!$C$42</f>
        <v>7.4041879132508631E-5</v>
      </c>
    </row>
    <row r="73" spans="2:14">
      <c r="B73" s="87" t="s">
        <v>1492</v>
      </c>
      <c r="C73" s="84" t="s">
        <v>1493</v>
      </c>
      <c r="D73" s="97" t="s">
        <v>28</v>
      </c>
      <c r="E73" s="84"/>
      <c r="F73" s="97" t="s">
        <v>1381</v>
      </c>
      <c r="G73" s="97" t="s">
        <v>169</v>
      </c>
      <c r="H73" s="94">
        <v>659</v>
      </c>
      <c r="I73" s="96">
        <v>4605.3</v>
      </c>
      <c r="J73" s="84"/>
      <c r="K73" s="94">
        <v>123.76901000019997</v>
      </c>
      <c r="L73" s="95">
        <v>7.5558845951565062E-5</v>
      </c>
      <c r="M73" s="95">
        <f t="shared" si="2"/>
        <v>2.2151941818176779E-3</v>
      </c>
      <c r="N73" s="95">
        <f>K73/'סכום נכסי הקרן'!$C$42</f>
        <v>1.2982456401085759E-4</v>
      </c>
    </row>
    <row r="74" spans="2:14">
      <c r="B74" s="87" t="s">
        <v>1494</v>
      </c>
      <c r="C74" s="84" t="s">
        <v>1495</v>
      </c>
      <c r="D74" s="97" t="s">
        <v>28</v>
      </c>
      <c r="E74" s="84"/>
      <c r="F74" s="97" t="s">
        <v>1381</v>
      </c>
      <c r="G74" s="97" t="s">
        <v>169</v>
      </c>
      <c r="H74" s="94">
        <v>1880</v>
      </c>
      <c r="I74" s="96">
        <v>9355.9</v>
      </c>
      <c r="J74" s="84"/>
      <c r="K74" s="94">
        <v>717.31835000030003</v>
      </c>
      <c r="L74" s="95">
        <v>4.9556469597105898E-4</v>
      </c>
      <c r="M74" s="95">
        <f t="shared" si="2"/>
        <v>1.2838427288294169E-2</v>
      </c>
      <c r="N74" s="95">
        <f>K74/'סכום נכסי הקרן'!$C$42</f>
        <v>7.5241404973366312E-4</v>
      </c>
    </row>
    <row r="75" spans="2:14">
      <c r="B75" s="87" t="s">
        <v>1496</v>
      </c>
      <c r="C75" s="84" t="s">
        <v>1497</v>
      </c>
      <c r="D75" s="97" t="s">
        <v>28</v>
      </c>
      <c r="E75" s="84"/>
      <c r="F75" s="97" t="s">
        <v>1381</v>
      </c>
      <c r="G75" s="97" t="s">
        <v>169</v>
      </c>
      <c r="H75" s="94">
        <v>1579</v>
      </c>
      <c r="I75" s="96">
        <v>5920</v>
      </c>
      <c r="J75" s="84"/>
      <c r="K75" s="94">
        <v>381.2170800002001</v>
      </c>
      <c r="L75" s="95">
        <v>4.3581643820114627E-4</v>
      </c>
      <c r="M75" s="95">
        <f t="shared" si="2"/>
        <v>6.8229507339890904E-3</v>
      </c>
      <c r="N75" s="95">
        <f>K75/'סכום נכסי הקרן'!$C$42</f>
        <v>3.9986860365481017E-4</v>
      </c>
    </row>
    <row r="76" spans="2:14">
      <c r="B76" s="87" t="s">
        <v>1498</v>
      </c>
      <c r="C76" s="84" t="s">
        <v>1499</v>
      </c>
      <c r="D76" s="97" t="s">
        <v>28</v>
      </c>
      <c r="E76" s="84"/>
      <c r="F76" s="97" t="s">
        <v>1381</v>
      </c>
      <c r="G76" s="97" t="s">
        <v>169</v>
      </c>
      <c r="H76" s="94">
        <v>5154.0000000000009</v>
      </c>
      <c r="I76" s="96">
        <v>1769.4</v>
      </c>
      <c r="J76" s="84"/>
      <c r="K76" s="94">
        <v>371.9109600000001</v>
      </c>
      <c r="L76" s="95">
        <v>1.927198704132746E-4</v>
      </c>
      <c r="M76" s="95">
        <f t="shared" si="2"/>
        <v>6.6563915696255162E-3</v>
      </c>
      <c r="N76" s="95">
        <f>K76/'סכום נכסי הקרן'!$C$42</f>
        <v>3.9010717006447335E-4</v>
      </c>
    </row>
    <row r="77" spans="2:14">
      <c r="B77" s="87" t="s">
        <v>1500</v>
      </c>
      <c r="C77" s="84" t="s">
        <v>1501</v>
      </c>
      <c r="D77" s="97" t="s">
        <v>1195</v>
      </c>
      <c r="E77" s="84"/>
      <c r="F77" s="97" t="s">
        <v>1381</v>
      </c>
      <c r="G77" s="97" t="s">
        <v>167</v>
      </c>
      <c r="H77" s="94">
        <v>419</v>
      </c>
      <c r="I77" s="96">
        <v>10633</v>
      </c>
      <c r="J77" s="84"/>
      <c r="K77" s="94">
        <v>161.81384</v>
      </c>
      <c r="L77" s="95">
        <v>5.6461872671874183E-5</v>
      </c>
      <c r="M77" s="95">
        <f t="shared" si="2"/>
        <v>2.8961133074022123E-3</v>
      </c>
      <c r="N77" s="95">
        <f>K77/'סכום נכסי הקרן'!$C$42</f>
        <v>1.6973078502355903E-4</v>
      </c>
    </row>
    <row r="78" spans="2:14">
      <c r="B78" s="87" t="s">
        <v>1502</v>
      </c>
      <c r="C78" s="84" t="s">
        <v>1503</v>
      </c>
      <c r="D78" s="97" t="s">
        <v>1195</v>
      </c>
      <c r="E78" s="84"/>
      <c r="F78" s="97" t="s">
        <v>1381</v>
      </c>
      <c r="G78" s="97" t="s">
        <v>167</v>
      </c>
      <c r="H78" s="94">
        <v>2370</v>
      </c>
      <c r="I78" s="96">
        <v>2773</v>
      </c>
      <c r="J78" s="84"/>
      <c r="K78" s="94">
        <v>238.69540000000003</v>
      </c>
      <c r="L78" s="95">
        <v>2.788235294117647E-5</v>
      </c>
      <c r="M78" s="95">
        <f t="shared" si="2"/>
        <v>4.2721248340419713E-3</v>
      </c>
      <c r="N78" s="95">
        <f>K78/'סכום נכסי הקרן'!$C$42</f>
        <v>2.5037387174986047E-4</v>
      </c>
    </row>
    <row r="79" spans="2:14">
      <c r="B79" s="87" t="s">
        <v>1504</v>
      </c>
      <c r="C79" s="84" t="s">
        <v>1505</v>
      </c>
      <c r="D79" s="97" t="s">
        <v>127</v>
      </c>
      <c r="E79" s="84"/>
      <c r="F79" s="97" t="s">
        <v>1381</v>
      </c>
      <c r="G79" s="97" t="s">
        <v>167</v>
      </c>
      <c r="H79" s="94">
        <v>258</v>
      </c>
      <c r="I79" s="96">
        <v>35173.5</v>
      </c>
      <c r="J79" s="84"/>
      <c r="K79" s="94">
        <v>329.59539000000001</v>
      </c>
      <c r="L79" s="95">
        <v>5.8773814215517649E-4</v>
      </c>
      <c r="M79" s="95">
        <f t="shared" si="2"/>
        <v>5.8990355524436112E-3</v>
      </c>
      <c r="N79" s="95">
        <f>K79/'סכום נכסי הקרן'!$C$42</f>
        <v>3.4572125774189711E-4</v>
      </c>
    </row>
    <row r="80" spans="2:14">
      <c r="B80" s="87" t="s">
        <v>1506</v>
      </c>
      <c r="C80" s="84" t="s">
        <v>1507</v>
      </c>
      <c r="D80" s="97" t="s">
        <v>127</v>
      </c>
      <c r="E80" s="84"/>
      <c r="F80" s="97" t="s">
        <v>1381</v>
      </c>
      <c r="G80" s="97" t="s">
        <v>167</v>
      </c>
      <c r="H80" s="94">
        <v>2002</v>
      </c>
      <c r="I80" s="96">
        <v>50972</v>
      </c>
      <c r="J80" s="84"/>
      <c r="K80" s="94">
        <v>3706.3086899999998</v>
      </c>
      <c r="L80" s="95">
        <v>2.1499083174712267E-4</v>
      </c>
      <c r="M80" s="95">
        <f t="shared" si="2"/>
        <v>6.6334807445700944E-2</v>
      </c>
      <c r="N80" s="95">
        <f>K80/'סכום נכסי הקרן'!$C$42</f>
        <v>3.8876444900716694E-3</v>
      </c>
    </row>
    <row r="81" spans="2:14">
      <c r="B81" s="87" t="s">
        <v>1508</v>
      </c>
      <c r="C81" s="84" t="s">
        <v>1509</v>
      </c>
      <c r="D81" s="97" t="s">
        <v>28</v>
      </c>
      <c r="E81" s="84"/>
      <c r="F81" s="97" t="s">
        <v>1381</v>
      </c>
      <c r="G81" s="97" t="s">
        <v>169</v>
      </c>
      <c r="H81" s="94">
        <v>662</v>
      </c>
      <c r="I81" s="96">
        <v>11336</v>
      </c>
      <c r="J81" s="84"/>
      <c r="K81" s="94">
        <v>306.04575</v>
      </c>
      <c r="L81" s="95">
        <v>6.4585365853658534E-4</v>
      </c>
      <c r="M81" s="95">
        <f t="shared" si="2"/>
        <v>5.4775485783471346E-3</v>
      </c>
      <c r="N81" s="95">
        <f>K81/'סכום נכסי הקרן'!$C$42</f>
        <v>3.2101942207553996E-4</v>
      </c>
    </row>
    <row r="82" spans="2:14">
      <c r="B82" s="87" t="s">
        <v>1510</v>
      </c>
      <c r="C82" s="84" t="s">
        <v>1511</v>
      </c>
      <c r="D82" s="97" t="s">
        <v>1195</v>
      </c>
      <c r="E82" s="84"/>
      <c r="F82" s="97" t="s">
        <v>1381</v>
      </c>
      <c r="G82" s="97" t="s">
        <v>167</v>
      </c>
      <c r="H82" s="94">
        <v>188</v>
      </c>
      <c r="I82" s="96">
        <v>9054</v>
      </c>
      <c r="J82" s="84"/>
      <c r="K82" s="94">
        <v>61.822160000000004</v>
      </c>
      <c r="L82" s="95">
        <v>3.832823649337411E-6</v>
      </c>
      <c r="M82" s="95">
        <f t="shared" si="2"/>
        <v>1.1064812519642868E-3</v>
      </c>
      <c r="N82" s="95">
        <f>K82/'סכום נכסי הקרן'!$C$42</f>
        <v>6.4846886698023297E-5</v>
      </c>
    </row>
    <row r="83" spans="2:14">
      <c r="B83" s="87" t="s">
        <v>1512</v>
      </c>
      <c r="C83" s="84" t="s">
        <v>1513</v>
      </c>
      <c r="D83" s="97" t="s">
        <v>28</v>
      </c>
      <c r="E83" s="84"/>
      <c r="F83" s="97" t="s">
        <v>1381</v>
      </c>
      <c r="G83" s="97" t="s">
        <v>169</v>
      </c>
      <c r="H83" s="94">
        <v>546</v>
      </c>
      <c r="I83" s="96">
        <v>9340</v>
      </c>
      <c r="J83" s="84"/>
      <c r="K83" s="94">
        <v>207.97351999999998</v>
      </c>
      <c r="L83" s="95">
        <v>4.0928093238094311E-4</v>
      </c>
      <c r="M83" s="95">
        <f t="shared" si="2"/>
        <v>3.7222704736460128E-3</v>
      </c>
      <c r="N83" s="95">
        <f>K83/'סכום נכסי הקרן'!$C$42</f>
        <v>2.1814888524809034E-4</v>
      </c>
    </row>
    <row r="84" spans="2:14">
      <c r="B84" s="87" t="s">
        <v>1514</v>
      </c>
      <c r="C84" s="84" t="s">
        <v>1515</v>
      </c>
      <c r="D84" s="97" t="s">
        <v>1195</v>
      </c>
      <c r="E84" s="84"/>
      <c r="F84" s="97" t="s">
        <v>1381</v>
      </c>
      <c r="G84" s="97" t="s">
        <v>167</v>
      </c>
      <c r="H84" s="94">
        <v>5034</v>
      </c>
      <c r="I84" s="96">
        <v>5817</v>
      </c>
      <c r="J84" s="84"/>
      <c r="K84" s="94">
        <v>1063.5504900000001</v>
      </c>
      <c r="L84" s="95">
        <v>3.1204253597229331E-5</v>
      </c>
      <c r="M84" s="95">
        <f t="shared" si="2"/>
        <v>1.903522422546269E-2</v>
      </c>
      <c r="N84" s="95">
        <f>K84/'סכום נכסי הקרן'!$C$42</f>
        <v>1.1155860313301438E-3</v>
      </c>
    </row>
    <row r="85" spans="2:14">
      <c r="B85" s="87" t="s">
        <v>1516</v>
      </c>
      <c r="C85" s="84" t="s">
        <v>1517</v>
      </c>
      <c r="D85" s="97" t="s">
        <v>139</v>
      </c>
      <c r="E85" s="84"/>
      <c r="F85" s="97" t="s">
        <v>1381</v>
      </c>
      <c r="G85" s="97" t="s">
        <v>171</v>
      </c>
      <c r="H85" s="94">
        <v>4921</v>
      </c>
      <c r="I85" s="96">
        <v>7920</v>
      </c>
      <c r="J85" s="84"/>
      <c r="K85" s="94">
        <v>1002.7702800000001</v>
      </c>
      <c r="L85" s="95">
        <v>1.1609724518530263E-4</v>
      </c>
      <c r="M85" s="95">
        <f t="shared" si="2"/>
        <v>1.7947391596265454E-2</v>
      </c>
      <c r="N85" s="95">
        <f>K85/'סכום נכסי הקרן'!$C$42</f>
        <v>1.0518320733423922E-3</v>
      </c>
    </row>
    <row r="86" spans="2:14">
      <c r="B86" s="87" t="s">
        <v>1518</v>
      </c>
      <c r="C86" s="84" t="s">
        <v>1519</v>
      </c>
      <c r="D86" s="97" t="s">
        <v>127</v>
      </c>
      <c r="E86" s="84"/>
      <c r="F86" s="97" t="s">
        <v>1381</v>
      </c>
      <c r="G86" s="97" t="s">
        <v>170</v>
      </c>
      <c r="H86" s="94">
        <v>4827</v>
      </c>
      <c r="I86" s="96">
        <v>3025.75</v>
      </c>
      <c r="J86" s="94">
        <v>3.39981</v>
      </c>
      <c r="K86" s="94">
        <v>694.61</v>
      </c>
      <c r="L86" s="95">
        <v>1.2241187144090718E-4</v>
      </c>
      <c r="M86" s="95">
        <f t="shared" si="2"/>
        <v>1.2431997562474574E-2</v>
      </c>
      <c r="N86" s="95">
        <f>K86/'סכום נכסי הקרן'!$C$42</f>
        <v>7.285946652351513E-4</v>
      </c>
    </row>
    <row r="87" spans="2:14">
      <c r="B87" s="87" t="s">
        <v>1520</v>
      </c>
      <c r="C87" s="84" t="s">
        <v>1521</v>
      </c>
      <c r="D87" s="97" t="s">
        <v>1195</v>
      </c>
      <c r="E87" s="84"/>
      <c r="F87" s="97" t="s">
        <v>1381</v>
      </c>
      <c r="G87" s="97" t="s">
        <v>167</v>
      </c>
      <c r="H87" s="94">
        <v>1647</v>
      </c>
      <c r="I87" s="96">
        <v>20063</v>
      </c>
      <c r="J87" s="84"/>
      <c r="K87" s="94">
        <v>1200.1494</v>
      </c>
      <c r="L87" s="95">
        <v>1.7027521053981843E-5</v>
      </c>
      <c r="M87" s="95">
        <f t="shared" si="2"/>
        <v>2.1480045515332811E-2</v>
      </c>
      <c r="N87" s="95">
        <f>K87/'סכום נכסי הקרן'!$C$42</f>
        <v>1.2588682142859557E-3</v>
      </c>
    </row>
    <row r="88" spans="2:14">
      <c r="B88" s="87" t="s">
        <v>1522</v>
      </c>
      <c r="C88" s="84" t="s">
        <v>1523</v>
      </c>
      <c r="D88" s="97" t="s">
        <v>127</v>
      </c>
      <c r="E88" s="84"/>
      <c r="F88" s="97" t="s">
        <v>1381</v>
      </c>
      <c r="G88" s="97" t="s">
        <v>167</v>
      </c>
      <c r="H88" s="94">
        <v>670</v>
      </c>
      <c r="I88" s="96">
        <v>5364.25</v>
      </c>
      <c r="J88" s="94">
        <v>0.57116999999999996</v>
      </c>
      <c r="K88" s="94">
        <v>131.10699</v>
      </c>
      <c r="L88" s="95">
        <v>1.6057252474013985E-6</v>
      </c>
      <c r="M88" s="95">
        <f t="shared" si="2"/>
        <v>2.3465279510853261E-3</v>
      </c>
      <c r="N88" s="95">
        <f>K88/'סכום נכסי הקרן'!$C$42</f>
        <v>1.3752156388338539E-4</v>
      </c>
    </row>
    <row r="89" spans="2:14">
      <c r="B89" s="87" t="s">
        <v>1524</v>
      </c>
      <c r="C89" s="84" t="s">
        <v>1525</v>
      </c>
      <c r="D89" s="97" t="s">
        <v>127</v>
      </c>
      <c r="E89" s="84"/>
      <c r="F89" s="97" t="s">
        <v>1381</v>
      </c>
      <c r="G89" s="97" t="s">
        <v>167</v>
      </c>
      <c r="H89" s="94">
        <v>26598</v>
      </c>
      <c r="I89" s="96">
        <v>1812</v>
      </c>
      <c r="J89" s="84"/>
      <c r="K89" s="94">
        <v>1750.4633200000001</v>
      </c>
      <c r="L89" s="95">
        <v>4.1923586154719123E-4</v>
      </c>
      <c r="M89" s="95">
        <f t="shared" si="2"/>
        <v>3.1329459304417086E-2</v>
      </c>
      <c r="N89" s="95">
        <f>K89/'סכום נכסי הקרן'!$C$42</f>
        <v>1.8361069328714122E-3</v>
      </c>
    </row>
    <row r="90" spans="2:14">
      <c r="D90" s="1"/>
      <c r="E90" s="1"/>
      <c r="F90" s="1"/>
      <c r="G90" s="1"/>
    </row>
    <row r="91" spans="2:14">
      <c r="D91" s="1"/>
      <c r="E91" s="1"/>
      <c r="F91" s="1"/>
      <c r="G91" s="1"/>
    </row>
    <row r="92" spans="2:14">
      <c r="D92" s="1"/>
      <c r="E92" s="1"/>
      <c r="F92" s="1"/>
      <c r="G92" s="1"/>
    </row>
    <row r="93" spans="2:14">
      <c r="B93" s="99" t="s">
        <v>253</v>
      </c>
      <c r="D93" s="1"/>
      <c r="E93" s="1"/>
      <c r="F93" s="1"/>
      <c r="G93" s="1"/>
    </row>
    <row r="94" spans="2:14">
      <c r="B94" s="99" t="s">
        <v>116</v>
      </c>
      <c r="D94" s="1"/>
      <c r="E94" s="1"/>
      <c r="F94" s="1"/>
      <c r="G94" s="1"/>
    </row>
    <row r="95" spans="2:14">
      <c r="B95" s="99" t="s">
        <v>236</v>
      </c>
      <c r="D95" s="1"/>
      <c r="E95" s="1"/>
      <c r="F95" s="1"/>
      <c r="G95" s="1"/>
    </row>
    <row r="96" spans="2:14">
      <c r="B96" s="99" t="s">
        <v>244</v>
      </c>
      <c r="D96" s="1"/>
      <c r="E96" s="1"/>
      <c r="F96" s="1"/>
      <c r="G96" s="1"/>
    </row>
    <row r="97" spans="2:7">
      <c r="B97" s="99" t="s">
        <v>251</v>
      </c>
      <c r="D97" s="1"/>
      <c r="E97" s="1"/>
      <c r="F97" s="1"/>
      <c r="G97" s="1"/>
    </row>
    <row r="98" spans="2:7">
      <c r="D98" s="1"/>
      <c r="E98" s="1"/>
      <c r="F98" s="1"/>
      <c r="G98" s="1"/>
    </row>
    <row r="99" spans="2:7">
      <c r="D99" s="1"/>
      <c r="E99" s="1"/>
      <c r="F99" s="1"/>
      <c r="G99" s="1"/>
    </row>
    <row r="100" spans="2:7">
      <c r="D100" s="1"/>
      <c r="E100" s="1"/>
      <c r="F100" s="1"/>
      <c r="G100" s="1"/>
    </row>
    <row r="101" spans="2:7">
      <c r="D101" s="1"/>
      <c r="E101" s="1"/>
      <c r="F101" s="1"/>
      <c r="G101" s="1"/>
    </row>
    <row r="102" spans="2:7">
      <c r="D102" s="1"/>
      <c r="E102" s="1"/>
      <c r="F102" s="1"/>
      <c r="G102" s="1"/>
    </row>
    <row r="103" spans="2:7">
      <c r="D103" s="1"/>
      <c r="E103" s="1"/>
      <c r="F103" s="1"/>
      <c r="G103" s="1"/>
    </row>
    <row r="104" spans="2:7">
      <c r="D104" s="1"/>
      <c r="E104" s="1"/>
      <c r="F104" s="1"/>
      <c r="G104" s="1"/>
    </row>
    <row r="105" spans="2:7">
      <c r="D105" s="1"/>
      <c r="E105" s="1"/>
      <c r="F105" s="1"/>
      <c r="G105" s="1"/>
    </row>
    <row r="106" spans="2:7">
      <c r="D106" s="1"/>
      <c r="E106" s="1"/>
      <c r="F106" s="1"/>
      <c r="G106" s="1"/>
    </row>
    <row r="107" spans="2:7">
      <c r="D107" s="1"/>
      <c r="E107" s="1"/>
      <c r="F107" s="1"/>
      <c r="G107" s="1"/>
    </row>
    <row r="108" spans="2:7">
      <c r="D108" s="1"/>
      <c r="E108" s="1"/>
      <c r="F108" s="1"/>
      <c r="G108" s="1"/>
    </row>
    <row r="109" spans="2:7">
      <c r="D109" s="1"/>
      <c r="E109" s="1"/>
      <c r="F109" s="1"/>
      <c r="G109" s="1"/>
    </row>
    <row r="110" spans="2:7">
      <c r="D110" s="1"/>
      <c r="E110" s="1"/>
      <c r="F110" s="1"/>
      <c r="G110" s="1"/>
    </row>
    <row r="111" spans="2:7">
      <c r="D111" s="1"/>
      <c r="E111" s="1"/>
      <c r="F111" s="1"/>
      <c r="G111" s="1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1:A1048576 B1:B43 D1:I1048576 K1:AF1048576 AH1:XFD1048576 AG1:AG43 B45:B92 B94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H28" sqref="H28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5.1406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183</v>
      </c>
      <c r="C1" s="78" t="s" vm="1">
        <v>254</v>
      </c>
    </row>
    <row r="2" spans="2:65">
      <c r="B2" s="57" t="s">
        <v>182</v>
      </c>
      <c r="C2" s="78" t="s">
        <v>255</v>
      </c>
    </row>
    <row r="3" spans="2:65">
      <c r="B3" s="57" t="s">
        <v>184</v>
      </c>
      <c r="C3" s="78" t="s">
        <v>256</v>
      </c>
    </row>
    <row r="4" spans="2:65">
      <c r="B4" s="57" t="s">
        <v>185</v>
      </c>
      <c r="C4" s="78">
        <v>12145</v>
      </c>
    </row>
    <row r="6" spans="2:65" ht="26.25" customHeight="1">
      <c r="B6" s="170" t="s">
        <v>213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</row>
    <row r="7" spans="2:65" ht="26.25" customHeight="1">
      <c r="B7" s="170" t="s">
        <v>95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2"/>
      <c r="BM7" s="3"/>
    </row>
    <row r="8" spans="2:65" s="3" customFormat="1" ht="78.75">
      <c r="B8" s="23" t="s">
        <v>119</v>
      </c>
      <c r="C8" s="31" t="s">
        <v>45</v>
      </c>
      <c r="D8" s="31" t="s">
        <v>123</v>
      </c>
      <c r="E8" s="31" t="s">
        <v>121</v>
      </c>
      <c r="F8" s="31" t="s">
        <v>65</v>
      </c>
      <c r="G8" s="31" t="s">
        <v>15</v>
      </c>
      <c r="H8" s="31" t="s">
        <v>66</v>
      </c>
      <c r="I8" s="31" t="s">
        <v>105</v>
      </c>
      <c r="J8" s="31" t="s">
        <v>238</v>
      </c>
      <c r="K8" s="31" t="s">
        <v>237</v>
      </c>
      <c r="L8" s="31" t="s">
        <v>62</v>
      </c>
      <c r="M8" s="31" t="s">
        <v>59</v>
      </c>
      <c r="N8" s="31" t="s">
        <v>186</v>
      </c>
      <c r="O8" s="21" t="s">
        <v>188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245</v>
      </c>
      <c r="K9" s="33"/>
      <c r="L9" s="33" t="s">
        <v>241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6" t="s">
        <v>32</v>
      </c>
      <c r="C11" s="82"/>
      <c r="D11" s="82"/>
      <c r="E11" s="82"/>
      <c r="F11" s="82"/>
      <c r="G11" s="82"/>
      <c r="H11" s="82"/>
      <c r="I11" s="82"/>
      <c r="J11" s="91"/>
      <c r="K11" s="93"/>
      <c r="L11" s="91">
        <v>10383.469640000299</v>
      </c>
      <c r="M11" s="82"/>
      <c r="N11" s="92">
        <f>L11/$L$11</f>
        <v>1</v>
      </c>
      <c r="O11" s="92">
        <f>L11/'סכום נכסי הקרן'!$C$42</f>
        <v>1.0891493912174279E-2</v>
      </c>
      <c r="P11" s="5"/>
      <c r="BG11" s="100"/>
      <c r="BH11" s="3"/>
      <c r="BI11" s="100"/>
      <c r="BM11" s="100"/>
    </row>
    <row r="12" spans="2:65" s="4" customFormat="1" ht="18" customHeight="1">
      <c r="B12" s="81" t="s">
        <v>233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10383.469640000299</v>
      </c>
      <c r="M12" s="82"/>
      <c r="N12" s="92">
        <f t="shared" ref="N12:N25" si="0">L12/$L$11</f>
        <v>1</v>
      </c>
      <c r="O12" s="92">
        <f>L12/'סכום נכסי הקרן'!$C$42</f>
        <v>1.0891493912174279E-2</v>
      </c>
      <c r="P12" s="5"/>
      <c r="BG12" s="100"/>
      <c r="BH12" s="3"/>
      <c r="BI12" s="100"/>
      <c r="BM12" s="100"/>
    </row>
    <row r="13" spans="2:65">
      <c r="B13" s="102" t="s">
        <v>30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10383.469640000299</v>
      </c>
      <c r="M13" s="82"/>
      <c r="N13" s="92">
        <f t="shared" si="0"/>
        <v>1</v>
      </c>
      <c r="O13" s="92">
        <f>L13/'סכום נכסי הקרן'!$C$42</f>
        <v>1.0891493912174279E-2</v>
      </c>
      <c r="BH13" s="3"/>
    </row>
    <row r="14" spans="2:65" ht="20.25">
      <c r="B14" s="87" t="s">
        <v>1526</v>
      </c>
      <c r="C14" s="84" t="s">
        <v>1527</v>
      </c>
      <c r="D14" s="97" t="s">
        <v>28</v>
      </c>
      <c r="E14" s="84"/>
      <c r="F14" s="97" t="s">
        <v>1381</v>
      </c>
      <c r="G14" s="84" t="s">
        <v>1528</v>
      </c>
      <c r="H14" s="84" t="s">
        <v>1529</v>
      </c>
      <c r="I14" s="97" t="s">
        <v>169</v>
      </c>
      <c r="J14" s="94">
        <v>71</v>
      </c>
      <c r="K14" s="96">
        <v>166657</v>
      </c>
      <c r="L14" s="94">
        <v>482.55901</v>
      </c>
      <c r="M14" s="95">
        <v>6.4911114164945688E-5</v>
      </c>
      <c r="N14" s="95">
        <f t="shared" si="0"/>
        <v>4.6473772903523038E-2</v>
      </c>
      <c r="O14" s="95">
        <f>L14/'סכום נכסי הקרן'!$C$42</f>
        <v>5.0616881465449109E-4</v>
      </c>
      <c r="BH14" s="4"/>
    </row>
    <row r="15" spans="2:65">
      <c r="B15" s="87" t="s">
        <v>1530</v>
      </c>
      <c r="C15" s="84" t="s">
        <v>1531</v>
      </c>
      <c r="D15" s="97" t="s">
        <v>141</v>
      </c>
      <c r="E15" s="84"/>
      <c r="F15" s="97" t="s">
        <v>1381</v>
      </c>
      <c r="G15" s="84" t="s">
        <v>1532</v>
      </c>
      <c r="H15" s="84"/>
      <c r="I15" s="97" t="s">
        <v>169</v>
      </c>
      <c r="J15" s="94">
        <v>1802</v>
      </c>
      <c r="K15" s="96">
        <v>2619</v>
      </c>
      <c r="L15" s="94">
        <v>192.46812000000003</v>
      </c>
      <c r="M15" s="95">
        <v>1.6786502853146704E-5</v>
      </c>
      <c r="N15" s="95">
        <f t="shared" si="0"/>
        <v>1.853601220718689E-2</v>
      </c>
      <c r="O15" s="95">
        <f>L15/'סכום נכסי הקרן'!$C$42</f>
        <v>2.0188486411056413E-4</v>
      </c>
    </row>
    <row r="16" spans="2:65">
      <c r="B16" s="87" t="s">
        <v>1533</v>
      </c>
      <c r="C16" s="84" t="s">
        <v>1534</v>
      </c>
      <c r="D16" s="97" t="s">
        <v>28</v>
      </c>
      <c r="E16" s="84"/>
      <c r="F16" s="97" t="s">
        <v>1381</v>
      </c>
      <c r="G16" s="84" t="s">
        <v>1532</v>
      </c>
      <c r="H16" s="84"/>
      <c r="I16" s="97" t="s">
        <v>169</v>
      </c>
      <c r="J16" s="94">
        <v>285</v>
      </c>
      <c r="K16" s="96">
        <v>121736</v>
      </c>
      <c r="L16" s="94">
        <v>1414.9216999999999</v>
      </c>
      <c r="M16" s="95">
        <v>1.9166776662892852E-4</v>
      </c>
      <c r="N16" s="95">
        <f t="shared" si="0"/>
        <v>0.13626675370141103</v>
      </c>
      <c r="O16" s="95">
        <f>L16/'סכום נכסי הקרן'!$C$42</f>
        <v>1.48414851837067E-3</v>
      </c>
    </row>
    <row r="17" spans="2:15">
      <c r="B17" s="87" t="s">
        <v>1535</v>
      </c>
      <c r="C17" s="84" t="s">
        <v>1536</v>
      </c>
      <c r="D17" s="97" t="s">
        <v>141</v>
      </c>
      <c r="E17" s="84"/>
      <c r="F17" s="97" t="s">
        <v>1381</v>
      </c>
      <c r="G17" s="84" t="s">
        <v>1532</v>
      </c>
      <c r="H17" s="84"/>
      <c r="I17" s="97" t="s">
        <v>167</v>
      </c>
      <c r="J17" s="94">
        <v>3110</v>
      </c>
      <c r="K17" s="96">
        <v>2072</v>
      </c>
      <c r="L17" s="94">
        <v>234.04317000029997</v>
      </c>
      <c r="M17" s="95">
        <v>3.2846708757920643E-5</v>
      </c>
      <c r="N17" s="95">
        <f t="shared" si="0"/>
        <v>2.253997730187356E-2</v>
      </c>
      <c r="O17" s="95">
        <f>L17/'סכום נכסי הקרן'!$C$42</f>
        <v>2.454940255639023E-4</v>
      </c>
    </row>
    <row r="18" spans="2:15">
      <c r="B18" s="87" t="s">
        <v>1537</v>
      </c>
      <c r="C18" s="84" t="s">
        <v>1538</v>
      </c>
      <c r="D18" s="97" t="s">
        <v>28</v>
      </c>
      <c r="E18" s="84"/>
      <c r="F18" s="97" t="s">
        <v>1381</v>
      </c>
      <c r="G18" s="84" t="s">
        <v>1532</v>
      </c>
      <c r="H18" s="84"/>
      <c r="I18" s="97" t="s">
        <v>169</v>
      </c>
      <c r="J18" s="94">
        <v>157</v>
      </c>
      <c r="K18" s="96">
        <v>28382</v>
      </c>
      <c r="L18" s="94">
        <v>181.72353000000001</v>
      </c>
      <c r="M18" s="95">
        <v>2.4751285669608415E-5</v>
      </c>
      <c r="N18" s="95">
        <f t="shared" si="0"/>
        <v>1.7501233816868439E-2</v>
      </c>
      <c r="O18" s="95">
        <f>L18/'סכום נכסי הקרן'!$C$42</f>
        <v>1.9061458157196122E-4</v>
      </c>
    </row>
    <row r="19" spans="2:15">
      <c r="B19" s="87" t="s">
        <v>1539</v>
      </c>
      <c r="C19" s="84" t="s">
        <v>1540</v>
      </c>
      <c r="D19" s="97" t="s">
        <v>141</v>
      </c>
      <c r="E19" s="84"/>
      <c r="F19" s="97" t="s">
        <v>1381</v>
      </c>
      <c r="G19" s="84" t="s">
        <v>1532</v>
      </c>
      <c r="H19" s="84"/>
      <c r="I19" s="97" t="s">
        <v>167</v>
      </c>
      <c r="J19" s="94">
        <v>158304</v>
      </c>
      <c r="K19" s="96">
        <v>969</v>
      </c>
      <c r="L19" s="94">
        <v>5571.3636399999996</v>
      </c>
      <c r="M19" s="95">
        <v>1.4318571619769909E-4</v>
      </c>
      <c r="N19" s="95">
        <f t="shared" si="0"/>
        <v>0.53656088313076045</v>
      </c>
      <c r="O19" s="95">
        <f>L19/'סכום נכסי הקרן'!$C$42</f>
        <v>5.8439495921295314E-3</v>
      </c>
    </row>
    <row r="20" spans="2:15">
      <c r="B20" s="87" t="s">
        <v>1541</v>
      </c>
      <c r="C20" s="84" t="s">
        <v>1542</v>
      </c>
      <c r="D20" s="97" t="s">
        <v>28</v>
      </c>
      <c r="E20" s="84"/>
      <c r="F20" s="97" t="s">
        <v>1381</v>
      </c>
      <c r="G20" s="84" t="s">
        <v>1532</v>
      </c>
      <c r="H20" s="84"/>
      <c r="I20" s="97" t="s">
        <v>167</v>
      </c>
      <c r="J20" s="94">
        <v>22.21</v>
      </c>
      <c r="K20" s="96">
        <v>87683</v>
      </c>
      <c r="L20" s="94">
        <v>70.730990000000006</v>
      </c>
      <c r="M20" s="95">
        <v>2.9399656884827928E-4</v>
      </c>
      <c r="N20" s="95">
        <f t="shared" si="0"/>
        <v>6.8118839320839928E-3</v>
      </c>
      <c r="O20" s="95">
        <f>L20/'סכום נכסי הקרן'!$C$42</f>
        <v>7.4191592376730603E-5</v>
      </c>
    </row>
    <row r="21" spans="2:15">
      <c r="B21" s="87" t="s">
        <v>1543</v>
      </c>
      <c r="C21" s="84" t="s">
        <v>1544</v>
      </c>
      <c r="D21" s="97" t="s">
        <v>28</v>
      </c>
      <c r="E21" s="84"/>
      <c r="F21" s="97" t="s">
        <v>1381</v>
      </c>
      <c r="G21" s="84" t="s">
        <v>1532</v>
      </c>
      <c r="H21" s="84"/>
      <c r="I21" s="97" t="s">
        <v>167</v>
      </c>
      <c r="J21" s="94">
        <v>3585.0000000000014</v>
      </c>
      <c r="K21" s="96">
        <v>1858</v>
      </c>
      <c r="L21" s="94">
        <v>241.92498000000003</v>
      </c>
      <c r="M21" s="95">
        <v>5.2407662614787408E-5</v>
      </c>
      <c r="N21" s="95">
        <f t="shared" si="0"/>
        <v>2.3299050162195405E-2</v>
      </c>
      <c r="O21" s="95">
        <f>L21/'סכום נכסי הקרן'!$C$42</f>
        <v>2.5376146300099439E-4</v>
      </c>
    </row>
    <row r="22" spans="2:15">
      <c r="B22" s="87" t="s">
        <v>1545</v>
      </c>
      <c r="C22" s="84" t="s">
        <v>1546</v>
      </c>
      <c r="D22" s="97" t="s">
        <v>28</v>
      </c>
      <c r="E22" s="84"/>
      <c r="F22" s="97" t="s">
        <v>1381</v>
      </c>
      <c r="G22" s="84" t="s">
        <v>1532</v>
      </c>
      <c r="H22" s="84"/>
      <c r="I22" s="97" t="s">
        <v>167</v>
      </c>
      <c r="J22" s="94">
        <v>2859</v>
      </c>
      <c r="K22" s="96">
        <v>2457.31</v>
      </c>
      <c r="L22" s="94">
        <v>255.16431000000003</v>
      </c>
      <c r="M22" s="95">
        <v>1.0878699743041644E-5</v>
      </c>
      <c r="N22" s="95">
        <f t="shared" si="0"/>
        <v>2.4574089282933819E-2</v>
      </c>
      <c r="O22" s="95">
        <f>L22/'סכום נכסי הקרן'!$C$42</f>
        <v>2.6764854382230088E-4</v>
      </c>
    </row>
    <row r="23" spans="2:15">
      <c r="B23" s="87" t="s">
        <v>1547</v>
      </c>
      <c r="C23" s="84" t="s">
        <v>1548</v>
      </c>
      <c r="D23" s="97" t="s">
        <v>28</v>
      </c>
      <c r="E23" s="84"/>
      <c r="F23" s="97" t="s">
        <v>1381</v>
      </c>
      <c r="G23" s="84" t="s">
        <v>1532</v>
      </c>
      <c r="H23" s="84"/>
      <c r="I23" s="97" t="s">
        <v>177</v>
      </c>
      <c r="J23" s="94">
        <v>336</v>
      </c>
      <c r="K23" s="96">
        <v>8785</v>
      </c>
      <c r="L23" s="94">
        <v>96.752780000000001</v>
      </c>
      <c r="M23" s="95">
        <v>4.4164086481327111E-4</v>
      </c>
      <c r="N23" s="95">
        <f t="shared" si="0"/>
        <v>9.3179624301378723E-3</v>
      </c>
      <c r="O23" s="95">
        <f>L23/'סכום נכסי הקרן'!$C$42</f>
        <v>1.0148653108171528E-4</v>
      </c>
    </row>
    <row r="24" spans="2:15">
      <c r="B24" s="87" t="s">
        <v>1549</v>
      </c>
      <c r="C24" s="84" t="s">
        <v>1550</v>
      </c>
      <c r="D24" s="97" t="s">
        <v>28</v>
      </c>
      <c r="E24" s="84"/>
      <c r="F24" s="97" t="s">
        <v>1381</v>
      </c>
      <c r="G24" s="84" t="s">
        <v>1532</v>
      </c>
      <c r="H24" s="84"/>
      <c r="I24" s="97" t="s">
        <v>177</v>
      </c>
      <c r="J24" s="94">
        <v>1329</v>
      </c>
      <c r="K24" s="96">
        <v>10119.41</v>
      </c>
      <c r="L24" s="94">
        <v>440.82135</v>
      </c>
      <c r="M24" s="95">
        <v>1.9343460660005481E-4</v>
      </c>
      <c r="N24" s="95">
        <f t="shared" si="0"/>
        <v>4.2454147340289933E-2</v>
      </c>
      <c r="O24" s="95">
        <f>L24/'סכום נכסי הקרן'!$C$42</f>
        <v>4.6238908730331763E-4</v>
      </c>
    </row>
    <row r="25" spans="2:15">
      <c r="B25" s="87" t="s">
        <v>1551</v>
      </c>
      <c r="C25" s="84" t="s">
        <v>1552</v>
      </c>
      <c r="D25" s="97" t="s">
        <v>141</v>
      </c>
      <c r="E25" s="84"/>
      <c r="F25" s="97" t="s">
        <v>1381</v>
      </c>
      <c r="G25" s="84" t="s">
        <v>1532</v>
      </c>
      <c r="H25" s="84"/>
      <c r="I25" s="97" t="s">
        <v>167</v>
      </c>
      <c r="J25" s="94">
        <v>1759</v>
      </c>
      <c r="K25" s="96">
        <v>18798.79</v>
      </c>
      <c r="L25" s="94">
        <v>1200.9960599999999</v>
      </c>
      <c r="M25" s="95">
        <v>3.633617213878007E-5</v>
      </c>
      <c r="N25" s="95">
        <f t="shared" si="0"/>
        <v>0.11566423379073561</v>
      </c>
      <c r="O25" s="95">
        <f>L25/'סכום נכסי הקרן'!$C$42</f>
        <v>1.2597562981880993E-3</v>
      </c>
    </row>
    <row r="26" spans="2:15">
      <c r="B26" s="83"/>
      <c r="C26" s="84"/>
      <c r="D26" s="84"/>
      <c r="E26" s="84"/>
      <c r="F26" s="84"/>
      <c r="G26" s="84"/>
      <c r="H26" s="84"/>
      <c r="I26" s="84"/>
      <c r="J26" s="94"/>
      <c r="K26" s="96"/>
      <c r="L26" s="84"/>
      <c r="M26" s="84"/>
      <c r="N26" s="95"/>
      <c r="O26" s="84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99" t="s">
        <v>253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99" t="s">
        <v>116</v>
      </c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99" t="s">
        <v>236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99" t="s">
        <v>244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5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5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</row>
    <row r="118" spans="2:15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</row>
    <row r="119" spans="2:15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</row>
    <row r="120" spans="2:15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</row>
    <row r="121" spans="2:15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</row>
    <row r="122" spans="2:15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</row>
    <row r="123" spans="2:15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</row>
    <row r="124" spans="2:15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</row>
    <row r="125" spans="2:1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A1:A1048576 B39:B1048576 C5:C1048576 D1:AF1048576 AH1:XFD1048576 AG1:AG37 B1:B28 B3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2019-06-03T10:28:34+00:00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831DA409-E036-45FE-B922-EDD546C94B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