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סל'!$B$6:$N$41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2" i="81" l="1"/>
  <c r="J11" i="81"/>
  <c r="J10" i="81"/>
  <c r="J14" i="76"/>
  <c r="J13" i="76"/>
  <c r="J12" i="76"/>
  <c r="J11" i="76"/>
  <c r="O15" i="69"/>
  <c r="O14" i="69"/>
  <c r="O13" i="69"/>
  <c r="O12" i="69"/>
  <c r="O11" i="69"/>
  <c r="N15" i="64"/>
  <c r="N14" i="64"/>
  <c r="N13" i="64"/>
  <c r="N12" i="64"/>
  <c r="N11" i="64"/>
  <c r="M41" i="63"/>
  <c r="M40" i="63"/>
  <c r="M39" i="63"/>
  <c r="M38" i="63"/>
  <c r="M37" i="63"/>
  <c r="M36" i="63"/>
  <c r="M35" i="63"/>
  <c r="M34" i="63"/>
  <c r="M33" i="63"/>
  <c r="M32" i="63"/>
  <c r="M31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7" i="63"/>
  <c r="M16" i="63"/>
  <c r="M15" i="63"/>
  <c r="M14" i="63"/>
  <c r="M13" i="63"/>
  <c r="M12" i="63"/>
  <c r="M11" i="63"/>
  <c r="O214" i="61"/>
  <c r="S214" i="61"/>
  <c r="O186" i="61"/>
  <c r="S186" i="61"/>
  <c r="O126" i="61"/>
  <c r="O125" i="61"/>
  <c r="O124" i="61"/>
  <c r="S126" i="61"/>
  <c r="S125" i="61"/>
  <c r="S124" i="61"/>
  <c r="O116" i="61"/>
  <c r="O115" i="61"/>
  <c r="S116" i="61"/>
  <c r="S115" i="61"/>
  <c r="O108" i="61"/>
  <c r="O107" i="61"/>
  <c r="S108" i="61"/>
  <c r="S107" i="61"/>
  <c r="S71" i="61"/>
  <c r="S70" i="61"/>
  <c r="S69" i="61"/>
  <c r="O71" i="61"/>
  <c r="O70" i="61"/>
  <c r="O69" i="61"/>
  <c r="T252" i="61"/>
  <c r="T251" i="61"/>
  <c r="T250" i="61"/>
  <c r="T249" i="61"/>
  <c r="T248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46" i="59"/>
  <c r="Q45" i="59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8" i="58"/>
  <c r="J11" i="58" s="1"/>
  <c r="J10" i="58" s="1"/>
  <c r="K18" i="58" s="1"/>
  <c r="J12" i="58"/>
  <c r="C37" i="88"/>
  <c r="C31" i="88"/>
  <c r="C24" i="88"/>
  <c r="C23" i="88" s="1"/>
  <c r="C18" i="88"/>
  <c r="C17" i="88"/>
  <c r="C15" i="88"/>
  <c r="C13" i="88"/>
  <c r="C12" i="88" l="1"/>
  <c r="K10" i="58"/>
  <c r="K14" i="58"/>
  <c r="K20" i="58"/>
  <c r="K11" i="58"/>
  <c r="K16" i="58"/>
  <c r="K15" i="58"/>
  <c r="C11" i="88"/>
  <c r="C10" i="88" s="1"/>
  <c r="C42" i="88" s="1"/>
  <c r="K12" i="58"/>
  <c r="K19" i="58"/>
  <c r="K13" i="5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1" i="81" l="1"/>
  <c r="K12" i="76"/>
  <c r="P14" i="69"/>
  <c r="O12" i="64"/>
  <c r="N41" i="63"/>
  <c r="N37" i="63"/>
  <c r="N33" i="63"/>
  <c r="N28" i="63"/>
  <c r="N24" i="63"/>
  <c r="N20" i="63"/>
  <c r="N16" i="63"/>
  <c r="N12" i="63"/>
  <c r="K10" i="81"/>
  <c r="K11" i="76"/>
  <c r="P13" i="69"/>
  <c r="O15" i="64"/>
  <c r="O11" i="64"/>
  <c r="N40" i="63"/>
  <c r="N36" i="63"/>
  <c r="N32" i="63"/>
  <c r="N27" i="63"/>
  <c r="N23" i="63"/>
  <c r="N19" i="63"/>
  <c r="N15" i="63"/>
  <c r="N11" i="63"/>
  <c r="K14" i="76"/>
  <c r="P12" i="69"/>
  <c r="O14" i="64"/>
  <c r="N39" i="63"/>
  <c r="N35" i="63"/>
  <c r="N31" i="63"/>
  <c r="N26" i="63"/>
  <c r="N22" i="63"/>
  <c r="N18" i="63"/>
  <c r="N14" i="63"/>
  <c r="K12" i="81"/>
  <c r="K13" i="76"/>
  <c r="P15" i="69"/>
  <c r="P11" i="69"/>
  <c r="O13" i="64"/>
  <c r="N38" i="63"/>
  <c r="N34" i="63"/>
  <c r="N29" i="63"/>
  <c r="N25" i="63"/>
  <c r="N21" i="63"/>
  <c r="N17" i="63"/>
  <c r="N13" i="63"/>
  <c r="U251" i="61"/>
  <c r="U246" i="61"/>
  <c r="U242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44" i="59"/>
  <c r="R40" i="59"/>
  <c r="R36" i="59"/>
  <c r="R32" i="59"/>
  <c r="R28" i="59"/>
  <c r="R23" i="59"/>
  <c r="R19" i="59"/>
  <c r="R15" i="59"/>
  <c r="R11" i="59"/>
  <c r="U250" i="61"/>
  <c r="U245" i="61"/>
  <c r="U241" i="61"/>
  <c r="U237" i="61"/>
  <c r="U233" i="61"/>
  <c r="U229" i="61"/>
  <c r="U225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5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43" i="59"/>
  <c r="R39" i="59"/>
  <c r="R35" i="59"/>
  <c r="R31" i="59"/>
  <c r="R26" i="59"/>
  <c r="R22" i="59"/>
  <c r="R18" i="59"/>
  <c r="R14" i="59"/>
  <c r="U249" i="61"/>
  <c r="U244" i="61"/>
  <c r="U240" i="61"/>
  <c r="U236" i="61"/>
  <c r="U232" i="61"/>
  <c r="U228" i="61"/>
  <c r="U224" i="61"/>
  <c r="U220" i="61"/>
  <c r="U216" i="61"/>
  <c r="U212" i="61"/>
  <c r="U208" i="61"/>
  <c r="U204" i="61"/>
  <c r="U200" i="61"/>
  <c r="U196" i="61"/>
  <c r="U192" i="61"/>
  <c r="U188" i="61"/>
  <c r="U184" i="61"/>
  <c r="U180" i="61"/>
  <c r="U176" i="61"/>
  <c r="U172" i="61"/>
  <c r="U168" i="61"/>
  <c r="U164" i="61"/>
  <c r="U159" i="61"/>
  <c r="U155" i="61"/>
  <c r="U151" i="61"/>
  <c r="U147" i="61"/>
  <c r="U143" i="61"/>
  <c r="U139" i="61"/>
  <c r="U135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46" i="59"/>
  <c r="R42" i="59"/>
  <c r="R38" i="59"/>
  <c r="R34" i="59"/>
  <c r="R30" i="59"/>
  <c r="R25" i="59"/>
  <c r="R21" i="59"/>
  <c r="R17" i="59"/>
  <c r="R13" i="59"/>
  <c r="U252" i="61"/>
  <c r="U248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3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5" i="59"/>
  <c r="R41" i="59"/>
  <c r="R37" i="59"/>
  <c r="R33" i="59"/>
  <c r="R29" i="59"/>
  <c r="R24" i="59"/>
  <c r="R20" i="59"/>
  <c r="R16" i="59"/>
  <c r="R12" i="59"/>
  <c r="L19" i="58"/>
  <c r="L14" i="58"/>
  <c r="L10" i="58"/>
  <c r="D42" i="88"/>
  <c r="D24" i="88"/>
  <c r="D13" i="88"/>
  <c r="D11" i="88"/>
  <c r="D37" i="88"/>
  <c r="L18" i="58"/>
  <c r="L13" i="58"/>
  <c r="D38" i="88"/>
  <c r="D18" i="88"/>
  <c r="D17" i="88"/>
  <c r="L16" i="58"/>
  <c r="L20" i="58"/>
  <c r="L15" i="58"/>
  <c r="L11" i="58"/>
  <c r="D31" i="88"/>
  <c r="D15" i="88"/>
  <c r="L12" i="58"/>
  <c r="D10" i="88"/>
  <c r="D23" i="88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90331]}"/>
    <s v="{[Medida].[Medida].&amp;[2]}"/>
    <s v="{[Keren].[Keren].[All]}"/>
    <s v="{[Cheshbon KM].[Hie Peilut].[Peilut 7].&amp;[Kod_Peilut_L7_1042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3" si="30">
        <n x="1" s="1"/>
        <n x="28"/>
        <n x="29"/>
      </t>
    </mdx>
    <mdx n="0" f="v">
      <t c="3" si="30">
        <n x="1" s="1"/>
        <n x="31"/>
        <n x="29"/>
      </t>
    </mdx>
    <mdx n="0" f="v">
      <t c="3" si="30">
        <n x="1" s="1"/>
        <n x="32"/>
        <n x="29"/>
      </t>
    </mdx>
    <mdx n="0" f="v">
      <t c="3" si="30">
        <n x="1" s="1"/>
        <n x="33"/>
        <n x="29"/>
      </t>
    </mdx>
    <mdx n="0" f="v">
      <t c="3" si="30">
        <n x="1" s="1"/>
        <n x="34"/>
        <n x="29"/>
      </t>
    </mdx>
    <mdx n="0" f="v">
      <t c="3" si="30">
        <n x="1" s="1"/>
        <n x="35"/>
        <n x="29"/>
      </t>
    </mdx>
    <mdx n="0" f="v">
      <t c="3" si="30">
        <n x="1" s="1"/>
        <n x="36"/>
        <n x="29"/>
      </t>
    </mdx>
    <mdx n="0" f="v">
      <t c="3" si="30">
        <n x="1" s="1"/>
        <n x="37"/>
        <n x="29"/>
      </t>
    </mdx>
    <mdx n="0" f="v">
      <t c="3" si="30">
        <n x="1" s="1"/>
        <n x="38"/>
        <n x="29"/>
      </t>
    </mdx>
    <mdx n="0" f="v">
      <t c="3" si="30">
        <n x="1" s="1"/>
        <n x="39"/>
        <n x="29"/>
      </t>
    </mdx>
    <mdx n="0" f="v">
      <t c="3" si="30">
        <n x="1" s="1"/>
        <n x="40"/>
        <n x="29"/>
      </t>
    </mdx>
  </mdxMetadata>
  <valueMetadata count="5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</valueMetadata>
</metadata>
</file>

<file path=xl/sharedStrings.xml><?xml version="1.0" encoding="utf-8"?>
<sst xmlns="http://schemas.openxmlformats.org/spreadsheetml/2006/main" count="4252" uniqueCount="960">
  <si>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</si>
  <si>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</si>
  <si>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</si>
  <si>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</si>
  <si>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</si>
  <si>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</si>
  <si>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</si>
  <si>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</si>
  <si>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</si>
  <si>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</si>
  <si>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</si>
  <si>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</si>
  <si>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</si>
  <si>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</si>
  <si>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</si>
  <si>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</si>
  <si>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</si>
  <si>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</si>
  <si>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</si>
  <si>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</si>
  <si>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</si>
  <si>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</si>
  <si>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</si>
  <si>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</si>
  <si>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</si>
  <si>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</si>
  <si>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</si>
  <si>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</si>
  <si>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</si>
  <si>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</si>
  <si>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</si>
  <si>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</si>
  <si>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</si>
  <si>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</si>
  <si>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</si>
  <si>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</si>
  <si>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</si>
  <si>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</si>
  <si>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</si>
  <si>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</si>
  <si>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</si>
  <si>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</si>
  <si>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</si>
  <si>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</si>
  <si>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</si>
  <si>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</si>
  <si>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</si>
  <si>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</si>
  <si>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</si>
  <si>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</si>
  <si>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</si>
  <si>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</si>
  <si>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</si>
  <si>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</si>
  <si>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</si>
  <si>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</si>
  <si>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</si>
  <si>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</si>
  <si>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</si>
  <si>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</si>
  <si>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</si>
  <si>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</si>
  <si>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</si>
  <si>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</si>
  <si>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</si>
  <si>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</si>
  <si>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</si>
  <si>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</si>
  <si>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</si>
  <si>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</si>
  <si>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</si>
  <si>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</si>
  <si>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</si>
  <si>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</si>
  <si>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</si>
  <si>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</si>
  <si>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</si>
  <si>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</si>
  <si>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</si>
  <si>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</si>
  <si>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</si>
  <si>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</si>
  <si>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</si>
  <si>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</si>
  <si>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</si>
  <si>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</si>
  <si>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</si>
  <si>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</si>
  <si>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</si>
  <si>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</si>
  <si>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</si>
  <si>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</si>
  <si>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</si>
  <si>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</si>
  <si>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</si>
  <si>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</si>
  <si>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</si>
  <si>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</si>
  <si>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</si>
  <si>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</si>
  <si>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</si>
  <si>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</si>
  <si>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</si>
  <si>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</si>
  <si>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</si>
  <si>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</si>
  <si>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</si>
  <si>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</si>
  <si>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</si>
  <si>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</si>
  <si>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</si>
  <si>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</si>
  <si>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</si>
  <si>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</si>
  <si>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</si>
  <si>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</si>
  <si>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</si>
  <si>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</si>
  <si>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</si>
  <si>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</si>
  <si>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</si>
  <si>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</si>
  <si>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</si>
  <si>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</si>
  <si>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</si>
  <si>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</si>
  <si>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</si>
  <si>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</si>
  <si>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</si>
  <si>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</si>
  <si>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</si>
  <si>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</si>
  <si>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</si>
  <si>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</si>
  <si>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</si>
  <si>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</si>
  <si>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</si>
  <si>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</si>
  <si>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</si>
  <si>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</si>
  <si>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</si>
  <si>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</si>
  <si>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</si>
  <si>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</si>
  <si>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</si>
  <si>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</si>
  <si>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</si>
  <si>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</si>
  <si>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</si>
  <si>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</si>
  <si>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</si>
  <si>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</si>
  <si>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</si>
  <si>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</si>
  <si>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</si>
  <si>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</si>
  <si>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</si>
  <si>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</si>
  <si>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</si>
  <si>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</si>
  <si>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</si>
  <si>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</si>
  <si>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</si>
  <si>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</si>
  <si>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</si>
  <si>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</si>
  <si>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</si>
  <si>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</si>
  <si>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</si>
  <si>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</si>
  <si>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</si>
  <si>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</si>
  <si>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</si>
  <si>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</si>
  <si>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</si>
  <si>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</si>
  <si>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</si>
  <si>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</si>
  <si>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</si>
  <si>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</si>
  <si>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</si>
  <si>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</si>
  <si>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</si>
  <si>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</si>
  <si>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</si>
  <si>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</si>
  <si>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</si>
  <si>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</si>
  <si>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</si>
  <si>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</si>
  <si>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</si>
  <si>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</si>
  <si>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</si>
  <si>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</si>
  <si>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</si>
  <si>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</si>
  <si>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</si>
  <si>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</si>
  <si>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</si>
  <si>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</si>
  <si>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</si>
  <si>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</si>
  <si>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</si>
  <si>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</si>
  <si>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</si>
  <si>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</si>
  <si>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</si>
  <si>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</si>
  <si>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</si>
  <si>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</si>
  <si>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</si>
  <si>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</si>
  <si>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</si>
  <si>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</si>
  <si>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</si>
  <si>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</si>
  <si>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</si>
  <si>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</si>
  <si>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</si>
  <si>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</si>
  <si>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</si>
  <si>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</si>
  <si>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</si>
  <si>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</si>
  <si>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</si>
  <si>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</si>
  <si>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</si>
  <si>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</si>
  <si>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</si>
  <si>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</si>
  <si>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</si>
  <si>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</si>
  <si>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</si>
  <si>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</si>
  <si>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</si>
  <si>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</si>
  <si>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</si>
  <si>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</si>
  <si>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</si>
  <si>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פנסיונרים אג"ח מ-2018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</si>
  <si>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</si>
  <si>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</si>
  <si>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</si>
  <si>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</si>
  <si>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</si>
  <si>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</si>
  <si>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</si>
  <si>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</si>
  <si>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</si>
  <si>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</si>
  <si>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</si>
  <si>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</si>
  <si>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</si>
  <si>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</si>
  <si>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</si>
  <si>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</si>
  <si>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</si>
  <si>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</si>
  <si>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</si>
  <si>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</si>
  <si>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</si>
  <si>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</si>
  <si>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</si>
  <si>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</si>
  <si>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</si>
  <si>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</si>
  <si>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</si>
  <si>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</si>
  <si>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</si>
  <si>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</si>
  <si>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</si>
  <si>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</si>
  <si>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</si>
  <si>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</si>
  <si>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</si>
  <si>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</si>
  <si>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</si>
  <si>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</si>
  <si>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</si>
  <si>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</si>
  <si>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</si>
  <si>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</si>
  <si>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</si>
  <si>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</si>
  <si>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</si>
  <si>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</si>
  <si>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</si>
  <si>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</si>
  <si>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</si>
  <si>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</si>
  <si>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</si>
  <si>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</si>
  <si>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</si>
  <si>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</si>
  <si>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</si>
  <si>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</si>
  <si>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</si>
  <si>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</si>
  <si>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</si>
  <si>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</si>
  <si>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</si>
  <si>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</si>
  <si>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</si>
  <si>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</si>
  <si>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</si>
  <si>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</si>
  <si>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</si>
  <si>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</si>
  <si>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</si>
  <si>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</si>
  <si>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</si>
  <si>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</si>
  <si>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</si>
  <si>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</si>
  <si>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</si>
  <si>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</si>
  <si>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</si>
  <si>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</si>
  <si>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</si>
  <si>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</si>
  <si>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</si>
  <si>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</si>
  <si>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</si>
  <si>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</si>
  <si>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</si>
  <si>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</si>
  <si>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</si>
  <si>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</si>
  <si>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</si>
  <si>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</si>
  <si>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</si>
  <si>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</si>
  <si>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</si>
  <si>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</si>
  <si>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</si>
  <si>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</si>
  <si>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</si>
  <si>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</si>
  <si>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</si>
  <si>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</si>
  <si>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</si>
  <si>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</si>
  <si>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</si>
  <si>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</si>
  <si>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</si>
  <si>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</si>
  <si>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</si>
  <si>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</si>
  <si>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</si>
  <si>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</si>
  <si>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</si>
  <si>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</si>
  <si>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</si>
  <si>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</si>
  <si>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</si>
  <si>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</si>
  <si>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</si>
  <si>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</si>
  <si>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</si>
  <si>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</si>
  <si>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</si>
  <si>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</si>
  <si>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</si>
  <si>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</si>
  <si>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</si>
  <si>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</si>
  <si>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</si>
  <si>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</si>
  <si>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</si>
  <si>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</si>
  <si>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</si>
  <si>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</si>
  <si>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</si>
  <si>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</si>
  <si>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</si>
  <si>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</si>
  <si>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</si>
  <si>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</si>
  <si>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</si>
  <si>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</si>
  <si>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</si>
  <si>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</si>
  <si>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</si>
  <si>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</si>
  <si>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</si>
  <si>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</si>
  <si>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</si>
  <si>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</si>
  <si>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</si>
  <si>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</si>
  <si>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</si>
  <si>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</si>
  <si>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</si>
  <si>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</si>
  <si>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</si>
  <si>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</si>
  <si>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</si>
  <si>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</si>
  <si>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</si>
  <si>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</si>
  <si>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</si>
  <si>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</si>
  <si>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</si>
  <si>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</si>
  <si>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</si>
  <si>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</si>
  <si>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</si>
  <si>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</si>
  <si>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</si>
  <si>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</si>
  <si>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</si>
  <si>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</si>
  <si>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</si>
  <si>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</si>
  <si>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</si>
  <si>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</si>
  <si>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</si>
  <si>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</si>
  <si>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</si>
  <si>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</si>
  <si>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</si>
  <si>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</si>
  <si>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</si>
  <si>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</si>
  <si>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</si>
  <si>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</si>
  <si>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</si>
  <si>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</si>
  <si>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</si>
  <si>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</si>
  <si>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</si>
  <si>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</si>
  <si>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</si>
  <si>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</si>
  <si>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</si>
  <si>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</si>
  <si>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</si>
  <si>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</si>
  <si>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</si>
  <si>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</si>
  <si>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</si>
  <si>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</si>
  <si>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</si>
  <si>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</si>
  <si>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</si>
  <si>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</si>
  <si>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</si>
  <si>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</si>
  <si>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</si>
  <si>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</si>
  <si>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</si>
  <si>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</si>
  <si>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</si>
  <si>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</si>
  <si>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</si>
  <si>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</si>
  <si>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</si>
  <si>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</si>
  <si>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</si>
  <si>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</si>
  <si>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</si>
  <si>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</si>
  <si>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</si>
  <si>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</si>
  <si>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</si>
  <si>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</si>
  <si>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</si>
  <si>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</si>
  <si>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</si>
  <si>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</si>
  <si>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</si>
  <si>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</si>
  <si>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</si>
  <si>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</si>
  <si>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</si>
  <si>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</si>
  <si>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</si>
  <si>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</si>
  <si>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</si>
  <si>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</si>
  <si>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</si>
  <si>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</si>
  <si>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</si>
  <si>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</si>
  <si>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</si>
  <si>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</si>
  <si>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</si>
  <si>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</si>
  <si>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</si>
  <si>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</si>
  <si>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</si>
  <si>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</si>
  <si>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</si>
  <si>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</si>
  <si>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</si>
  <si>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</si>
  <si>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</si>
  <si>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</si>
  <si>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</si>
  <si>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</si>
  <si>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</si>
  <si>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</si>
  <si>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</si>
  <si>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</si>
  <si>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</si>
  <si>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</si>
  <si>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</si>
  <si>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</si>
  <si>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</si>
  <si>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</si>
  <si>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</si>
  <si>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</si>
  <si>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</si>
  <si>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</si>
  <si>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</si>
  <si>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</si>
  <si>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</si>
  <si>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</si>
  <si>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</si>
  <si>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</si>
  <si>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</si>
  <si>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</si>
  <si>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</si>
  <si>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</si>
  <si>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</si>
  <si>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</si>
  <si>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</si>
  <si>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</si>
  <si>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</si>
  <si>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</si>
  <si>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</si>
  <si>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</si>
  <si>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</si>
  <si>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</si>
  <si>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</si>
  <si>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</si>
  <si>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</si>
  <si>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</si>
  <si>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</si>
  <si>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</si>
  <si>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</si>
  <si>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</si>
  <si>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</si>
  <si>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</si>
  <si>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</si>
  <si>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</si>
  <si>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</si>
  <si>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</si>
  <si>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</si>
  <si>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</si>
  <si>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</si>
  <si>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</si>
  <si>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</si>
  <si>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</si>
  <si>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</si>
  <si>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</si>
  <si>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</si>
  <si>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</si>
  <si>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</si>
  <si>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</si>
  <si>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</si>
  <si>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</si>
  <si>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</si>
  <si>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</si>
  <si>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</si>
  <si>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</si>
  <si>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</si>
  <si>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</si>
  <si>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</si>
  <si>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</si>
  <si>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</si>
  <si>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</si>
  <si>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</si>
  <si>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</si>
  <si>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</si>
  <si>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</si>
  <si>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</si>
  <si>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</si>
  <si>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</si>
  <si>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</si>
  <si>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</si>
  <si>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</si>
  <si>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</si>
  <si>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</si>
  <si>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</si>
  <si>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</si>
  <si>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</si>
  <si>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</si>
  <si>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</si>
  <si>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</si>
  <si>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</si>
  <si>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</si>
  <si>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</si>
  <si>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</si>
  <si>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</si>
  <si>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</si>
  <si>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</si>
  <si>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</si>
  <si>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</si>
  <si>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</si>
  <si>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</si>
  <si>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</si>
  <si>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</si>
  <si>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</si>
  <si>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</si>
  <si>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</si>
  <si>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</si>
  <si>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</si>
  <si>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</si>
  <si>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</si>
  <si>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</si>
  <si>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</si>
  <si>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</si>
  <si>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</si>
  <si>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</si>
  <si>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</si>
  <si>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</si>
  <si>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</si>
  <si>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</si>
  <si>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</si>
  <si>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</si>
  <si>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</si>
  <si>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</si>
  <si>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</si>
  <si>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</si>
  <si>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</si>
  <si>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</si>
  <si>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</si>
  <si>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</si>
  <si>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</si>
  <si>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</si>
  <si>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</si>
  <si>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</si>
  <si>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</si>
  <si>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</si>
  <si>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</si>
  <si>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</si>
  <si>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</si>
  <si>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</si>
  <si>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</si>
  <si>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</si>
  <si>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</si>
  <si>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</si>
  <si>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</si>
  <si>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</si>
  <si>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</si>
  <si>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</si>
  <si>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</si>
  <si>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</si>
  <si>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</si>
  <si>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</si>
  <si>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</si>
  <si>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</si>
  <si>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</si>
  <si>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</si>
  <si>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</si>
  <si>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</si>
  <si>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</si>
  <si>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</si>
  <si>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</si>
  <si>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</si>
  <si>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</si>
  <si>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</si>
  <si>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</si>
  <si>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</si>
  <si>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</si>
  <si>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</si>
  <si>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</si>
  <si>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</si>
  <si>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</si>
  <si>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</si>
  <si>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</si>
  <si>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</si>
  <si>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</si>
  <si>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</si>
  <si>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</si>
  <si>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</si>
  <si>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</si>
  <si>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</si>
  <si>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</si>
  <si>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</si>
  <si>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</si>
  <si>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</si>
  <si>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</si>
  <si>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</si>
  <si>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</si>
  <si>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</si>
  <si>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</si>
  <si>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</si>
  <si>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</si>
  <si>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</si>
  <si>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</si>
  <si>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</si>
  <si>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</si>
  <si>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</si>
  <si>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</si>
  <si>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</si>
  <si>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</si>
  <si>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</si>
  <si>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</si>
  <si>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</si>
  <si>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</si>
  <si>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</si>
  <si>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</si>
  <si>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</si>
  <si>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</si>
  <si>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</si>
  <si>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</si>
  <si>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</si>
  <si>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</si>
  <si>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</si>
  <si>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</si>
  <si>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</si>
  <si>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</si>
  <si>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</si>
  <si>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</si>
  <si>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</si>
  <si>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</si>
  <si>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</si>
  <si>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</si>
  <si>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</si>
  <si>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</si>
  <si>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</si>
  <si>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</si>
  <si>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</si>
  <si>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</si>
  <si>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</si>
  <si>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</si>
  <si>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</si>
  <si>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</si>
  <si>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</si>
  <si>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</si>
  <si>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</si>
  <si>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</si>
  <si>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</si>
  <si>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</si>
  <si>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</si>
  <si>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</si>
  <si>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</si>
  <si>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</si>
  <si>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</si>
  <si>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</si>
  <si>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</si>
  <si>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</si>
  <si>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</si>
  <si>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</si>
  <si>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</si>
  <si>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</si>
  <si>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</si>
  <si>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</si>
  <si>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</si>
  <si>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</si>
  <si>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</si>
  <si>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</si>
  <si>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</si>
  <si>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</si>
  <si>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</si>
  <si>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</si>
  <si>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</si>
  <si>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</si>
  <si>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</si>
  <si>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</si>
  <si>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</si>
  <si>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</si>
  <si>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</si>
  <si>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</si>
  <si>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</si>
  <si>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</si>
  <si>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</si>
  <si>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</si>
  <si>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</si>
  <si>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</si>
  <si>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</si>
  <si>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</si>
  <si>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</si>
  <si>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</si>
  <si>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</si>
  <si>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</si>
  <si>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</si>
  <si>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</si>
  <si>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</si>
  <si>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</si>
  <si>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</si>
  <si>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</si>
  <si>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</si>
  <si>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</si>
  <si>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</si>
  <si>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</si>
  <si>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</si>
  <si>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</si>
  <si>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</si>
  <si>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</si>
  <si>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</si>
  <si>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</si>
  <si>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</si>
  <si>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</si>
  <si>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</si>
  <si>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</si>
  <si>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</si>
  <si>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</si>
  <si>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</si>
  <si>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</si>
  <si>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</si>
  <si>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</si>
  <si>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</si>
  <si>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</si>
  <si>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</si>
  <si>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</si>
  <si>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</si>
  <si>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</si>
  <si>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</si>
  <si>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</si>
  <si>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</si>
  <si>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</si>
  <si>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</si>
  <si>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</si>
  <si>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</si>
  <si>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</si>
  <si>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</si>
  <si>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</si>
  <si>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</si>
  <si>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</si>
  <si>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</si>
  <si>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</si>
  <si>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</si>
  <si>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</si>
  <si>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</si>
  <si>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</si>
  <si>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</si>
  <si>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</si>
  <si>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</si>
  <si>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</si>
  <si>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</si>
  <si>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</si>
  <si>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</si>
  <si>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</si>
  <si>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</si>
  <si>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</si>
  <si>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</si>
  <si>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</si>
  <si>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</si>
  <si>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</si>
  <si>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</si>
  <si>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</si>
  <si>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</si>
  <si>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</si>
  <si>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</si>
  <si>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</si>
  <si>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</si>
  <si>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</si>
  <si>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</si>
  <si>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</si>
  <si>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</si>
  <si>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</si>
  <si>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</si>
  <si>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</si>
  <si>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</si>
  <si>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</si>
  <si>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</si>
  <si>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</si>
  <si>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</si>
  <si>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</si>
  <si>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</si>
  <si>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</si>
  <si>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</si>
  <si>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</si>
  <si>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</si>
  <si>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</si>
  <si>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</si>
  <si>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</si>
  <si>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</si>
  <si>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</si>
  <si>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</si>
  <si>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</si>
  <si>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</si>
  <si>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</si>
  <si>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</si>
  <si>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</si>
  <si>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</si>
  <si>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</si>
  <si>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</si>
  <si>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</si>
  <si>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</si>
  <si>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</si>
  <si>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513464289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</si>
  <si>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</si>
  <si>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</si>
  <si>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</si>
  <si>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</si>
  <si>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</si>
  <si>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</si>
  <si>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</si>
  <si>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</si>
  <si>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520041989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</si>
  <si>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</si>
  <si>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</si>
  <si>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</si>
  <si>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</si>
  <si>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</si>
  <si>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</si>
  <si>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</si>
  <si>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</si>
  <si>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513540310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</si>
  <si>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</si>
  <si>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</si>
  <si>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</si>
  <si>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</si>
  <si>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</si>
  <si>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</si>
  <si>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</si>
  <si>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</si>
  <si>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</si>
  <si>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</si>
  <si>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</si>
  <si>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</si>
  <si>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</si>
  <si>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</si>
  <si>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</si>
  <si>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</si>
  <si>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</si>
  <si>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</si>
  <si>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NYSE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</si>
  <si>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</si>
  <si>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</si>
  <si>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</si>
  <si>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</si>
  <si>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</si>
  <si>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</si>
  <si>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</si>
  <si>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</si>
  <si>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</si>
  <si>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</si>
  <si>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</si>
  <si>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</si>
  <si>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</si>
  <si>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ערד 8865</t>
  </si>
  <si>
    <t>88650000</t>
  </si>
  <si>
    <t>ערד 8869</t>
  </si>
  <si>
    <t>88690000</t>
  </si>
  <si>
    <t>₪ / מט"ח</t>
  </si>
  <si>
    <t>פורוורד ש"ח-מט"ח</t>
  </si>
  <si>
    <t>10000002</t>
  </si>
  <si>
    <t>ל.ר.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</si>
  <si>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</si>
  <si>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</si>
  <si>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</si>
  <si>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</si>
  <si>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</si>
  <si>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</si>
  <si>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</si>
  <si>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</si>
  <si>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</si>
  <si>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</si>
  <si>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</si>
  <si>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</si>
  <si>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</si>
  <si>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34010000</t>
  </si>
  <si>
    <t>34510000</t>
  </si>
  <si>
    <t>קרדן אן.וי אגח ב חש 2/18</t>
  </si>
  <si>
    <t>1143270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</si>
</sst>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B21" sqref="B2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169</v>
      </c>
      <c r="C1" s="78" t="s" vm="1">
        <v>237</v>
      </c>
    </row>
    <row r="2" spans="1:24">
      <c r="B2" s="57" t="s">
        <v>168</v>
      </c>
      <c r="C2" s="78" t="s">
        <v>238</v>
      </c>
    </row>
    <row r="3" spans="1:24">
      <c r="B3" s="57" t="s">
        <v>170</v>
      </c>
      <c r="C3" s="78" t="s">
        <v>239</v>
      </c>
    </row>
    <row r="4" spans="1:24">
      <c r="B4" s="57" t="s">
        <v>171</v>
      </c>
      <c r="C4" s="78">
        <v>12148</v>
      </c>
    </row>
    <row r="6" spans="1:24" ht="26.25" customHeight="1">
      <c r="B6" s="125" t="s">
        <v>185</v>
      </c>
      <c r="C6" s="126"/>
      <c r="D6" s="127"/>
    </row>
    <row r="7" spans="1:24" s="10" customFormat="1">
      <c r="B7" s="23"/>
      <c r="C7" s="24" t="s">
        <v>100</v>
      </c>
      <c r="D7" s="25" t="s">
        <v>98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224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184</v>
      </c>
      <c r="C10" s="110">
        <f>C11+C12+C23+C37</f>
        <v>1680.8311835550001</v>
      </c>
      <c r="D10" s="111">
        <f>C10/$C$42</f>
        <v>1</v>
      </c>
    </row>
    <row r="11" spans="1:24">
      <c r="A11" s="45" t="s">
        <v>131</v>
      </c>
      <c r="B11" s="29" t="s">
        <v>186</v>
      </c>
      <c r="C11" s="110">
        <f>מזומנים!J10</f>
        <v>36.083514119999982</v>
      </c>
      <c r="D11" s="111">
        <f t="shared" ref="D11:D13" si="0">C11/$C$42</f>
        <v>2.1467661043557299E-2</v>
      </c>
    </row>
    <row r="12" spans="1:24">
      <c r="B12" s="29" t="s">
        <v>187</v>
      </c>
      <c r="C12" s="110">
        <f>C13+C15+C17+C18</f>
        <v>630.10274120500003</v>
      </c>
      <c r="D12" s="111">
        <f t="shared" si="0"/>
        <v>0.3748756849407785</v>
      </c>
    </row>
    <row r="13" spans="1:24">
      <c r="A13" s="55" t="s">
        <v>131</v>
      </c>
      <c r="B13" s="30" t="s">
        <v>57</v>
      </c>
      <c r="C13" s="110">
        <f>'תעודות התחייבות ממשלתיות'!O11</f>
        <v>287.89210356300003</v>
      </c>
      <c r="D13" s="111">
        <f t="shared" si="0"/>
        <v>0.17127960641121676</v>
      </c>
    </row>
    <row r="14" spans="1:24">
      <c r="A14" s="55" t="s">
        <v>131</v>
      </c>
      <c r="B14" s="30" t="s">
        <v>58</v>
      </c>
      <c r="C14" s="110" t="s" vm="2">
        <v>943</v>
      </c>
      <c r="D14" s="111" t="s" vm="3">
        <v>943</v>
      </c>
    </row>
    <row r="15" spans="1:24">
      <c r="A15" s="55" t="s">
        <v>131</v>
      </c>
      <c r="B15" s="30" t="s">
        <v>59</v>
      </c>
      <c r="C15" s="110">
        <f>'אג"ח קונצרני'!R11</f>
        <v>251.05564026199997</v>
      </c>
      <c r="D15" s="111">
        <f>C15/$C$42</f>
        <v>0.14936398296169814</v>
      </c>
    </row>
    <row r="16" spans="1:24">
      <c r="A16" s="55" t="s">
        <v>131</v>
      </c>
      <c r="B16" s="30" t="s">
        <v>60</v>
      </c>
      <c r="C16" s="110" t="s" vm="4">
        <v>943</v>
      </c>
      <c r="D16" s="111" t="s" vm="5">
        <v>943</v>
      </c>
    </row>
    <row r="17" spans="1:4">
      <c r="A17" s="55" t="s">
        <v>131</v>
      </c>
      <c r="B17" s="30" t="s">
        <v>61</v>
      </c>
      <c r="C17" s="110">
        <f>'תעודות סל'!K11</f>
        <v>75.770867380000013</v>
      </c>
      <c r="D17" s="111">
        <f>C17/$C$42</f>
        <v>4.5079403643465688E-2</v>
      </c>
    </row>
    <row r="18" spans="1:4">
      <c r="A18" s="55" t="s">
        <v>131</v>
      </c>
      <c r="B18" s="30" t="s">
        <v>62</v>
      </c>
      <c r="C18" s="110">
        <f>'קרנות נאמנות'!L11</f>
        <v>15.384129999999999</v>
      </c>
      <c r="D18" s="111">
        <f>C18/$C$42</f>
        <v>9.1526919243978908E-3</v>
      </c>
    </row>
    <row r="19" spans="1:4">
      <c r="A19" s="55" t="s">
        <v>131</v>
      </c>
      <c r="B19" s="30" t="s">
        <v>63</v>
      </c>
      <c r="C19" s="110" t="s" vm="6">
        <v>943</v>
      </c>
      <c r="D19" s="111" t="s" vm="7">
        <v>943</v>
      </c>
    </row>
    <row r="20" spans="1:4">
      <c r="A20" s="55" t="s">
        <v>131</v>
      </c>
      <c r="B20" s="30" t="s">
        <v>64</v>
      </c>
      <c r="C20" s="110" t="s" vm="8">
        <v>943</v>
      </c>
      <c r="D20" s="111" t="s" vm="9">
        <v>943</v>
      </c>
    </row>
    <row r="21" spans="1:4">
      <c r="A21" s="55" t="s">
        <v>131</v>
      </c>
      <c r="B21" s="30" t="s">
        <v>65</v>
      </c>
      <c r="C21" s="110" t="s" vm="10">
        <v>943</v>
      </c>
      <c r="D21" s="111" t="s" vm="11">
        <v>943</v>
      </c>
    </row>
    <row r="22" spans="1:4">
      <c r="A22" s="55" t="s">
        <v>131</v>
      </c>
      <c r="B22" s="30" t="s">
        <v>66</v>
      </c>
      <c r="C22" s="110" t="s" vm="12">
        <v>943</v>
      </c>
      <c r="D22" s="111" t="s" vm="13">
        <v>943</v>
      </c>
    </row>
    <row r="23" spans="1:4">
      <c r="B23" s="29" t="s">
        <v>188</v>
      </c>
      <c r="C23" s="110">
        <f>C24+C31</f>
        <v>1014.59238</v>
      </c>
      <c r="D23" s="111">
        <f>C23/$C$42</f>
        <v>0.60362539077488542</v>
      </c>
    </row>
    <row r="24" spans="1:4">
      <c r="A24" s="55" t="s">
        <v>131</v>
      </c>
      <c r="B24" s="30" t="s">
        <v>67</v>
      </c>
      <c r="C24" s="110">
        <f>'לא סחיר- תעודות התחייבות ממשלתי'!M11</f>
        <v>1014.7031800000001</v>
      </c>
      <c r="D24" s="111">
        <f>C24/$C$42</f>
        <v>0.60369131054189362</v>
      </c>
    </row>
    <row r="25" spans="1:4">
      <c r="A25" s="55" t="s">
        <v>131</v>
      </c>
      <c r="B25" s="30" t="s">
        <v>68</v>
      </c>
      <c r="C25" s="110" t="s" vm="14">
        <v>943</v>
      </c>
      <c r="D25" s="111" t="s" vm="15">
        <v>943</v>
      </c>
    </row>
    <row r="26" spans="1:4">
      <c r="A26" s="55" t="s">
        <v>131</v>
      </c>
      <c r="B26" s="30" t="s">
        <v>59</v>
      </c>
      <c r="C26" s="110" t="s" vm="16">
        <v>943</v>
      </c>
      <c r="D26" s="111" t="s" vm="17">
        <v>943</v>
      </c>
    </row>
    <row r="27" spans="1:4">
      <c r="A27" s="55" t="s">
        <v>131</v>
      </c>
      <c r="B27" s="30" t="s">
        <v>69</v>
      </c>
      <c r="C27" s="110" t="s" vm="18">
        <v>943</v>
      </c>
      <c r="D27" s="111" t="s" vm="19">
        <v>943</v>
      </c>
    </row>
    <row r="28" spans="1:4">
      <c r="A28" s="55" t="s">
        <v>131</v>
      </c>
      <c r="B28" s="30" t="s">
        <v>70</v>
      </c>
      <c r="C28" s="110" t="s" vm="20">
        <v>943</v>
      </c>
      <c r="D28" s="111" t="s" vm="21">
        <v>943</v>
      </c>
    </row>
    <row r="29" spans="1:4">
      <c r="A29" s="55" t="s">
        <v>131</v>
      </c>
      <c r="B29" s="30" t="s">
        <v>71</v>
      </c>
      <c r="C29" s="110" t="s" vm="22">
        <v>943</v>
      </c>
      <c r="D29" s="111" t="s" vm="23">
        <v>943</v>
      </c>
    </row>
    <row r="30" spans="1:4">
      <c r="A30" s="55" t="s">
        <v>131</v>
      </c>
      <c r="B30" s="30" t="s">
        <v>211</v>
      </c>
      <c r="C30" s="110" t="s" vm="24">
        <v>943</v>
      </c>
      <c r="D30" s="111" t="s" vm="25">
        <v>943</v>
      </c>
    </row>
    <row r="31" spans="1:4">
      <c r="A31" s="55" t="s">
        <v>131</v>
      </c>
      <c r="B31" s="30" t="s">
        <v>94</v>
      </c>
      <c r="C31" s="110">
        <f>'לא סחיר - חוזים עתידיים'!I11</f>
        <v>-0.1108</v>
      </c>
      <c r="D31" s="111">
        <f>C31/$C$42</f>
        <v>-6.5919767008162729E-5</v>
      </c>
    </row>
    <row r="32" spans="1:4">
      <c r="A32" s="55" t="s">
        <v>131</v>
      </c>
      <c r="B32" s="30" t="s">
        <v>72</v>
      </c>
      <c r="C32" s="110" t="s" vm="26">
        <v>943</v>
      </c>
      <c r="D32" s="111" t="s" vm="27">
        <v>943</v>
      </c>
    </row>
    <row r="33" spans="1:4">
      <c r="A33" s="55" t="s">
        <v>131</v>
      </c>
      <c r="B33" s="29" t="s">
        <v>189</v>
      </c>
      <c r="C33" s="110" t="s" vm="28">
        <v>943</v>
      </c>
      <c r="D33" s="111" t="s" vm="29">
        <v>943</v>
      </c>
    </row>
    <row r="34" spans="1:4">
      <c r="A34" s="55" t="s">
        <v>131</v>
      </c>
      <c r="B34" s="29" t="s">
        <v>190</v>
      </c>
      <c r="C34" s="110" t="s" vm="30">
        <v>943</v>
      </c>
      <c r="D34" s="111" t="s" vm="31">
        <v>943</v>
      </c>
    </row>
    <row r="35" spans="1:4">
      <c r="A35" s="55" t="s">
        <v>131</v>
      </c>
      <c r="B35" s="29" t="s">
        <v>191</v>
      </c>
      <c r="C35" s="110" t="s" vm="32">
        <v>943</v>
      </c>
      <c r="D35" s="111" t="s" vm="33">
        <v>943</v>
      </c>
    </row>
    <row r="36" spans="1:4">
      <c r="A36" s="55" t="s">
        <v>131</v>
      </c>
      <c r="B36" s="56" t="s">
        <v>192</v>
      </c>
      <c r="C36" s="110" t="s" vm="34">
        <v>943</v>
      </c>
      <c r="D36" s="111" t="s" vm="35">
        <v>943</v>
      </c>
    </row>
    <row r="37" spans="1:4">
      <c r="A37" s="55" t="s">
        <v>131</v>
      </c>
      <c r="B37" s="29" t="s">
        <v>193</v>
      </c>
      <c r="C37" s="110">
        <f>'השקעות אחרות '!I10</f>
        <v>5.2548229999999994E-2</v>
      </c>
      <c r="D37" s="111">
        <f>C37/$C$42</f>
        <v>3.1263240778802768E-5</v>
      </c>
    </row>
    <row r="38" spans="1:4">
      <c r="A38" s="55"/>
      <c r="B38" s="68" t="s">
        <v>195</v>
      </c>
      <c r="C38" s="110">
        <v>0</v>
      </c>
      <c r="D38" s="111">
        <f>C38/$C$42</f>
        <v>0</v>
      </c>
    </row>
    <row r="39" spans="1:4">
      <c r="A39" s="55" t="s">
        <v>131</v>
      </c>
      <c r="B39" s="69" t="s">
        <v>196</v>
      </c>
      <c r="C39" s="110" t="s" vm="36">
        <v>943</v>
      </c>
      <c r="D39" s="111" t="s" vm="37">
        <v>943</v>
      </c>
    </row>
    <row r="40" spans="1:4">
      <c r="A40" s="55" t="s">
        <v>131</v>
      </c>
      <c r="B40" s="69" t="s">
        <v>222</v>
      </c>
      <c r="C40" s="110" t="s" vm="38">
        <v>943</v>
      </c>
      <c r="D40" s="111" t="s" vm="39">
        <v>943</v>
      </c>
    </row>
    <row r="41" spans="1:4">
      <c r="A41" s="55" t="s">
        <v>131</v>
      </c>
      <c r="B41" s="69" t="s">
        <v>197</v>
      </c>
      <c r="C41" s="110" t="s" vm="40">
        <v>943</v>
      </c>
      <c r="D41" s="111" t="s" vm="41">
        <v>943</v>
      </c>
    </row>
    <row r="42" spans="1:4">
      <c r="B42" s="69" t="s">
        <v>73</v>
      </c>
      <c r="C42" s="110">
        <f>C38+C10</f>
        <v>1680.8311835550001</v>
      </c>
      <c r="D42" s="111">
        <f>C42/$C$42</f>
        <v>1</v>
      </c>
    </row>
    <row r="43" spans="1:4">
      <c r="A43" s="55" t="s">
        <v>131</v>
      </c>
      <c r="B43" s="69" t="s">
        <v>194</v>
      </c>
      <c r="C43" s="110"/>
      <c r="D43" s="111"/>
    </row>
    <row r="44" spans="1:4">
      <c r="B44" s="6" t="s">
        <v>99</v>
      </c>
    </row>
    <row r="45" spans="1:4">
      <c r="C45" s="75" t="s">
        <v>176</v>
      </c>
      <c r="D45" s="36" t="s">
        <v>93</v>
      </c>
    </row>
    <row r="46" spans="1:4">
      <c r="C46" s="76" t="s">
        <v>1</v>
      </c>
      <c r="D46" s="25" t="s">
        <v>2</v>
      </c>
    </row>
    <row r="47" spans="1:4">
      <c r="C47" s="112" t="s">
        <v>157</v>
      </c>
      <c r="D47" s="113" vm="42">
        <v>2.5729000000000002</v>
      </c>
    </row>
    <row r="48" spans="1:4">
      <c r="C48" s="112" t="s">
        <v>166</v>
      </c>
      <c r="D48" s="113">
        <v>0.92769022502618081</v>
      </c>
    </row>
    <row r="49" spans="2:4">
      <c r="C49" s="112" t="s">
        <v>162</v>
      </c>
      <c r="D49" s="113" vm="43">
        <v>2.7052</v>
      </c>
    </row>
    <row r="50" spans="2:4">
      <c r="B50" s="12"/>
      <c r="C50" s="112" t="s">
        <v>944</v>
      </c>
      <c r="D50" s="113" vm="44">
        <v>3.6494</v>
      </c>
    </row>
    <row r="51" spans="2:4">
      <c r="C51" s="112" t="s">
        <v>155</v>
      </c>
      <c r="D51" s="113" vm="45">
        <v>4.0781999999999998</v>
      </c>
    </row>
    <row r="52" spans="2:4">
      <c r="C52" s="112" t="s">
        <v>156</v>
      </c>
      <c r="D52" s="113" vm="46">
        <v>4.7325999999999997</v>
      </c>
    </row>
    <row r="53" spans="2:4">
      <c r="C53" s="112" t="s">
        <v>158</v>
      </c>
      <c r="D53" s="113">
        <v>0.46267515923566882</v>
      </c>
    </row>
    <row r="54" spans="2:4">
      <c r="C54" s="112" t="s">
        <v>163</v>
      </c>
      <c r="D54" s="113" vm="47">
        <v>3.2778</v>
      </c>
    </row>
    <row r="55" spans="2:4">
      <c r="C55" s="112" t="s">
        <v>164</v>
      </c>
      <c r="D55" s="113">
        <v>0.18716729107296534</v>
      </c>
    </row>
    <row r="56" spans="2:4">
      <c r="C56" s="112" t="s">
        <v>161</v>
      </c>
      <c r="D56" s="113" vm="48">
        <v>0.54620000000000002</v>
      </c>
    </row>
    <row r="57" spans="2:4">
      <c r="C57" s="112" t="s">
        <v>945</v>
      </c>
      <c r="D57" s="113">
        <v>2.4723023999999998</v>
      </c>
    </row>
    <row r="58" spans="2:4">
      <c r="C58" s="112" t="s">
        <v>160</v>
      </c>
      <c r="D58" s="113" vm="49">
        <v>0.39090000000000003</v>
      </c>
    </row>
    <row r="59" spans="2:4">
      <c r="C59" s="112" t="s">
        <v>153</v>
      </c>
      <c r="D59" s="113" vm="50">
        <v>3.6320000000000001</v>
      </c>
    </row>
    <row r="60" spans="2:4">
      <c r="C60" s="112" t="s">
        <v>167</v>
      </c>
      <c r="D60" s="113" vm="51">
        <v>0.24929999999999999</v>
      </c>
    </row>
    <row r="61" spans="2:4">
      <c r="C61" s="112" t="s">
        <v>946</v>
      </c>
      <c r="D61" s="113" vm="52">
        <v>0.42030000000000001</v>
      </c>
    </row>
    <row r="62" spans="2:4">
      <c r="C62" s="112" t="s">
        <v>947</v>
      </c>
      <c r="D62" s="113">
        <v>5.533464356993769E-2</v>
      </c>
    </row>
    <row r="63" spans="2:4">
      <c r="C63" s="112" t="s">
        <v>154</v>
      </c>
      <c r="D63" s="113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237</v>
      </c>
    </row>
    <row r="2" spans="2:60">
      <c r="B2" s="57" t="s">
        <v>168</v>
      </c>
      <c r="C2" s="78" t="s">
        <v>238</v>
      </c>
    </row>
    <row r="3" spans="2:60">
      <c r="B3" s="57" t="s">
        <v>170</v>
      </c>
      <c r="C3" s="78" t="s">
        <v>239</v>
      </c>
    </row>
    <row r="4" spans="2:60">
      <c r="B4" s="57" t="s">
        <v>171</v>
      </c>
      <c r="C4" s="78">
        <v>12148</v>
      </c>
    </row>
    <row r="6" spans="2:60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106</v>
      </c>
      <c r="C8" s="31" t="s">
        <v>37</v>
      </c>
      <c r="D8" s="31" t="s">
        <v>109</v>
      </c>
      <c r="E8" s="31" t="s">
        <v>52</v>
      </c>
      <c r="F8" s="31" t="s">
        <v>91</v>
      </c>
      <c r="G8" s="31" t="s">
        <v>221</v>
      </c>
      <c r="H8" s="31" t="s">
        <v>220</v>
      </c>
      <c r="I8" s="31" t="s">
        <v>51</v>
      </c>
      <c r="J8" s="31" t="s">
        <v>50</v>
      </c>
      <c r="K8" s="31" t="s">
        <v>172</v>
      </c>
      <c r="L8" s="31" t="s">
        <v>174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169</v>
      </c>
      <c r="C1" s="78" t="s" vm="1">
        <v>237</v>
      </c>
    </row>
    <row r="2" spans="2:61">
      <c r="B2" s="57" t="s">
        <v>168</v>
      </c>
      <c r="C2" s="78" t="s">
        <v>238</v>
      </c>
    </row>
    <row r="3" spans="2:61">
      <c r="B3" s="57" t="s">
        <v>170</v>
      </c>
      <c r="C3" s="78" t="s">
        <v>239</v>
      </c>
    </row>
    <row r="4" spans="2:61">
      <c r="B4" s="57" t="s">
        <v>171</v>
      </c>
      <c r="C4" s="78">
        <v>12148</v>
      </c>
    </row>
    <row r="6" spans="2:61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106</v>
      </c>
      <c r="C8" s="31" t="s">
        <v>37</v>
      </c>
      <c r="D8" s="31" t="s">
        <v>109</v>
      </c>
      <c r="E8" s="31" t="s">
        <v>52</v>
      </c>
      <c r="F8" s="31" t="s">
        <v>91</v>
      </c>
      <c r="G8" s="31" t="s">
        <v>221</v>
      </c>
      <c r="H8" s="31" t="s">
        <v>220</v>
      </c>
      <c r="I8" s="31" t="s">
        <v>51</v>
      </c>
      <c r="J8" s="31" t="s">
        <v>50</v>
      </c>
      <c r="K8" s="31" t="s">
        <v>172</v>
      </c>
      <c r="L8" s="32" t="s">
        <v>174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169</v>
      </c>
      <c r="C1" s="78" t="s" vm="1">
        <v>237</v>
      </c>
    </row>
    <row r="2" spans="1:60">
      <c r="B2" s="57" t="s">
        <v>168</v>
      </c>
      <c r="C2" s="78" t="s">
        <v>238</v>
      </c>
    </row>
    <row r="3" spans="1:60">
      <c r="B3" s="57" t="s">
        <v>170</v>
      </c>
      <c r="C3" s="78" t="s">
        <v>239</v>
      </c>
    </row>
    <row r="4" spans="1:60">
      <c r="B4" s="57" t="s">
        <v>171</v>
      </c>
      <c r="C4" s="78">
        <v>12148</v>
      </c>
    </row>
    <row r="6" spans="1:60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110</v>
      </c>
      <c r="BF6" s="1" t="s">
        <v>177</v>
      </c>
      <c r="BH6" s="3" t="s">
        <v>154</v>
      </c>
    </row>
    <row r="7" spans="1:60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112</v>
      </c>
      <c r="BF7" s="1" t="s">
        <v>132</v>
      </c>
      <c r="BH7" s="3" t="s">
        <v>153</v>
      </c>
    </row>
    <row r="8" spans="1:60" s="3" customFormat="1" ht="78.75">
      <c r="A8" s="2"/>
      <c r="B8" s="23" t="s">
        <v>106</v>
      </c>
      <c r="C8" s="31" t="s">
        <v>37</v>
      </c>
      <c r="D8" s="31" t="s">
        <v>109</v>
      </c>
      <c r="E8" s="31" t="s">
        <v>52</v>
      </c>
      <c r="F8" s="31" t="s">
        <v>91</v>
      </c>
      <c r="G8" s="31" t="s">
        <v>221</v>
      </c>
      <c r="H8" s="31" t="s">
        <v>220</v>
      </c>
      <c r="I8" s="31" t="s">
        <v>51</v>
      </c>
      <c r="J8" s="31" t="s">
        <v>172</v>
      </c>
      <c r="K8" s="31" t="s">
        <v>174</v>
      </c>
      <c r="BC8" s="1" t="s">
        <v>125</v>
      </c>
      <c r="BD8" s="1" t="s">
        <v>126</v>
      </c>
      <c r="BE8" s="1" t="s">
        <v>133</v>
      </c>
      <c r="BG8" s="4" t="s">
        <v>155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33" t="s">
        <v>20</v>
      </c>
      <c r="K9" s="58" t="s">
        <v>20</v>
      </c>
      <c r="BC9" s="1" t="s">
        <v>122</v>
      </c>
      <c r="BE9" s="1" t="s">
        <v>134</v>
      </c>
      <c r="BG9" s="4" t="s">
        <v>156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118</v>
      </c>
      <c r="BD10" s="3"/>
      <c r="BE10" s="1" t="s">
        <v>178</v>
      </c>
      <c r="BG10" s="1" t="s">
        <v>162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117</v>
      </c>
      <c r="BD11" s="3"/>
      <c r="BE11" s="1" t="s">
        <v>135</v>
      </c>
      <c r="BG11" s="1" t="s">
        <v>157</v>
      </c>
    </row>
    <row r="12" spans="1:60" ht="20.25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115</v>
      </c>
      <c r="BD12" s="4"/>
      <c r="BE12" s="1" t="s">
        <v>136</v>
      </c>
      <c r="BG12" s="1" t="s">
        <v>158</v>
      </c>
    </row>
    <row r="13" spans="1:60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119</v>
      </c>
      <c r="BE13" s="1" t="s">
        <v>137</v>
      </c>
      <c r="BG13" s="1" t="s">
        <v>159</v>
      </c>
    </row>
    <row r="14" spans="1:60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116</v>
      </c>
      <c r="BE14" s="1" t="s">
        <v>138</v>
      </c>
      <c r="BG14" s="1" t="s">
        <v>161</v>
      </c>
    </row>
    <row r="15" spans="1:60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127</v>
      </c>
      <c r="BE15" s="1" t="s">
        <v>179</v>
      </c>
      <c r="BG15" s="1" t="s">
        <v>163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113</v>
      </c>
      <c r="BD16" s="1" t="s">
        <v>128</v>
      </c>
      <c r="BE16" s="1" t="s">
        <v>139</v>
      </c>
      <c r="BG16" s="1" t="s">
        <v>164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123</v>
      </c>
      <c r="BE17" s="1" t="s">
        <v>140</v>
      </c>
      <c r="BG17" s="1" t="s">
        <v>165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111</v>
      </c>
      <c r="BF18" s="1" t="s">
        <v>141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124</v>
      </c>
      <c r="BF19" s="1" t="s">
        <v>142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129</v>
      </c>
      <c r="BF20" s="1" t="s">
        <v>143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114</v>
      </c>
      <c r="BE21" s="1" t="s">
        <v>130</v>
      </c>
      <c r="BF21" s="1" t="s">
        <v>144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120</v>
      </c>
      <c r="BF22" s="1" t="s">
        <v>145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121</v>
      </c>
      <c r="BF23" s="1" t="s">
        <v>180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183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146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147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182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148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149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181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169</v>
      </c>
      <c r="C1" s="78" t="s" vm="1">
        <v>237</v>
      </c>
    </row>
    <row r="2" spans="2:81">
      <c r="B2" s="57" t="s">
        <v>168</v>
      </c>
      <c r="C2" s="78" t="s">
        <v>238</v>
      </c>
    </row>
    <row r="3" spans="2:81">
      <c r="B3" s="57" t="s">
        <v>170</v>
      </c>
      <c r="C3" s="78" t="s">
        <v>239</v>
      </c>
      <c r="E3" s="2"/>
    </row>
    <row r="4" spans="2:81">
      <c r="B4" s="57" t="s">
        <v>171</v>
      </c>
      <c r="C4" s="78">
        <v>12148</v>
      </c>
    </row>
    <row r="6" spans="2:81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85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106</v>
      </c>
      <c r="C8" s="31" t="s">
        <v>37</v>
      </c>
      <c r="D8" s="14" t="s">
        <v>41</v>
      </c>
      <c r="E8" s="31" t="s">
        <v>15</v>
      </c>
      <c r="F8" s="31" t="s">
        <v>53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51</v>
      </c>
      <c r="O8" s="31" t="s">
        <v>50</v>
      </c>
      <c r="P8" s="31" t="s">
        <v>172</v>
      </c>
      <c r="Q8" s="32" t="s">
        <v>174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33" t="s">
        <v>224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5"/>
  <sheetViews>
    <sheetView rightToLeft="1" workbookViewId="0">
      <selection activeCell="O12" sqref="O12:O15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9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169</v>
      </c>
      <c r="C1" s="78" t="s" vm="1">
        <v>237</v>
      </c>
    </row>
    <row r="2" spans="2:72">
      <c r="B2" s="57" t="s">
        <v>168</v>
      </c>
      <c r="C2" s="78" t="s">
        <v>238</v>
      </c>
    </row>
    <row r="3" spans="2:72">
      <c r="B3" s="57" t="s">
        <v>170</v>
      </c>
      <c r="C3" s="78" t="s">
        <v>239</v>
      </c>
    </row>
    <row r="4" spans="2:72">
      <c r="B4" s="57" t="s">
        <v>171</v>
      </c>
      <c r="C4" s="78">
        <v>12148</v>
      </c>
    </row>
    <row r="6" spans="2:72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76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106</v>
      </c>
      <c r="C8" s="31" t="s">
        <v>37</v>
      </c>
      <c r="D8" s="31" t="s">
        <v>15</v>
      </c>
      <c r="E8" s="31" t="s">
        <v>53</v>
      </c>
      <c r="F8" s="31" t="s">
        <v>92</v>
      </c>
      <c r="G8" s="31" t="s">
        <v>18</v>
      </c>
      <c r="H8" s="31" t="s">
        <v>91</v>
      </c>
      <c r="I8" s="31" t="s">
        <v>17</v>
      </c>
      <c r="J8" s="31" t="s">
        <v>19</v>
      </c>
      <c r="K8" s="31" t="s">
        <v>221</v>
      </c>
      <c r="L8" s="31" t="s">
        <v>220</v>
      </c>
      <c r="M8" s="31" t="s">
        <v>100</v>
      </c>
      <c r="N8" s="31" t="s">
        <v>50</v>
      </c>
      <c r="O8" s="31" t="s">
        <v>172</v>
      </c>
      <c r="P8" s="32" t="s">
        <v>174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228</v>
      </c>
      <c r="L9" s="33"/>
      <c r="M9" s="33" t="s">
        <v>224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6" t="s">
        <v>26</v>
      </c>
      <c r="C11" s="82"/>
      <c r="D11" s="82"/>
      <c r="E11" s="82"/>
      <c r="F11" s="82"/>
      <c r="G11" s="91">
        <v>10.502036284147646</v>
      </c>
      <c r="H11" s="82"/>
      <c r="I11" s="82"/>
      <c r="J11" s="104">
        <v>4.8600000000000004E-2</v>
      </c>
      <c r="K11" s="91"/>
      <c r="L11" s="82"/>
      <c r="M11" s="91">
        <v>1014.7031800000001</v>
      </c>
      <c r="N11" s="82"/>
      <c r="O11" s="92">
        <f>M11/$M$11</f>
        <v>1</v>
      </c>
      <c r="P11" s="92">
        <f>M11/'סכום נכסי הקרן'!$C$42</f>
        <v>0.60369131054189362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100" customFormat="1" ht="21.75" customHeight="1">
      <c r="B12" s="118" t="s">
        <v>218</v>
      </c>
      <c r="C12" s="115"/>
      <c r="D12" s="115"/>
      <c r="E12" s="115"/>
      <c r="F12" s="115"/>
      <c r="G12" s="116">
        <v>10.502036284147646</v>
      </c>
      <c r="H12" s="115"/>
      <c r="I12" s="115"/>
      <c r="J12" s="121">
        <v>4.8600000000000004E-2</v>
      </c>
      <c r="K12" s="116"/>
      <c r="L12" s="115"/>
      <c r="M12" s="116">
        <v>1014.7031800000001</v>
      </c>
      <c r="N12" s="115"/>
      <c r="O12" s="117">
        <f t="shared" ref="O12:O15" si="0">M12/$M$11</f>
        <v>1</v>
      </c>
      <c r="P12" s="117">
        <f>M12/'סכום נכסי הקרן'!$C$42</f>
        <v>0.60369131054189362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102" t="s">
        <v>56</v>
      </c>
      <c r="C13" s="82"/>
      <c r="D13" s="82"/>
      <c r="E13" s="82"/>
      <c r="F13" s="82"/>
      <c r="G13" s="91">
        <v>10.502036284147646</v>
      </c>
      <c r="H13" s="82"/>
      <c r="I13" s="82"/>
      <c r="J13" s="104">
        <v>4.8600000000000004E-2</v>
      </c>
      <c r="K13" s="91"/>
      <c r="L13" s="82"/>
      <c r="M13" s="91">
        <v>1014.7031800000001</v>
      </c>
      <c r="N13" s="82"/>
      <c r="O13" s="92">
        <f t="shared" si="0"/>
        <v>1</v>
      </c>
      <c r="P13" s="92">
        <f>M13/'סכום נכסי הקרן'!$C$42</f>
        <v>0.60369131054189362</v>
      </c>
    </row>
    <row r="14" spans="2:72">
      <c r="B14" s="87" t="s">
        <v>935</v>
      </c>
      <c r="C14" s="84" t="s">
        <v>936</v>
      </c>
      <c r="D14" s="84" t="s">
        <v>242</v>
      </c>
      <c r="E14" s="84"/>
      <c r="F14" s="107">
        <v>43313</v>
      </c>
      <c r="G14" s="94">
        <v>10.459999999999999</v>
      </c>
      <c r="H14" s="97" t="s">
        <v>154</v>
      </c>
      <c r="I14" s="98">
        <v>4.8000000000000001E-2</v>
      </c>
      <c r="J14" s="98">
        <v>4.8600000000000004E-2</v>
      </c>
      <c r="K14" s="94">
        <v>478000</v>
      </c>
      <c r="L14" s="108">
        <v>100.77330000000001</v>
      </c>
      <c r="M14" s="94">
        <v>481.52378999999996</v>
      </c>
      <c r="N14" s="84"/>
      <c r="O14" s="95">
        <f t="shared" si="0"/>
        <v>0.47454644815442476</v>
      </c>
      <c r="P14" s="95">
        <f>M14/'סכום נכסי הקרן'!$C$42</f>
        <v>0.28647956719934542</v>
      </c>
    </row>
    <row r="15" spans="2:72">
      <c r="B15" s="87" t="s">
        <v>937</v>
      </c>
      <c r="C15" s="84" t="s">
        <v>938</v>
      </c>
      <c r="D15" s="84" t="s">
        <v>242</v>
      </c>
      <c r="E15" s="84"/>
      <c r="F15" s="107">
        <v>43435</v>
      </c>
      <c r="G15" s="94">
        <v>10.540000000000001</v>
      </c>
      <c r="H15" s="97" t="s">
        <v>154</v>
      </c>
      <c r="I15" s="98">
        <v>4.8000000000000001E-2</v>
      </c>
      <c r="J15" s="98">
        <v>4.8600000000000004E-2</v>
      </c>
      <c r="K15" s="94">
        <v>525000</v>
      </c>
      <c r="L15" s="108">
        <v>101.5937</v>
      </c>
      <c r="M15" s="94">
        <v>533.17939000000001</v>
      </c>
      <c r="N15" s="84"/>
      <c r="O15" s="95">
        <f t="shared" si="0"/>
        <v>0.52545355184557518</v>
      </c>
      <c r="P15" s="95">
        <f>M15/'סכום נכסי הקרן'!$C$42</f>
        <v>0.31721174334254809</v>
      </c>
    </row>
    <row r="16" spans="2:72">
      <c r="B16" s="83"/>
      <c r="C16" s="84"/>
      <c r="D16" s="84"/>
      <c r="E16" s="84"/>
      <c r="F16" s="84"/>
      <c r="G16" s="84"/>
      <c r="H16" s="84"/>
      <c r="I16" s="84"/>
      <c r="J16" s="84"/>
      <c r="K16" s="94"/>
      <c r="L16" s="84"/>
      <c r="M16" s="84"/>
      <c r="N16" s="84"/>
      <c r="O16" s="95"/>
      <c r="P16" s="84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99" t="s">
        <v>102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99" t="s">
        <v>219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99" t="s">
        <v>227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169</v>
      </c>
      <c r="C1" s="78" t="s" vm="1">
        <v>237</v>
      </c>
    </row>
    <row r="2" spans="2:65">
      <c r="B2" s="57" t="s">
        <v>168</v>
      </c>
      <c r="C2" s="78" t="s">
        <v>238</v>
      </c>
    </row>
    <row r="3" spans="2:65">
      <c r="B3" s="57" t="s">
        <v>170</v>
      </c>
      <c r="C3" s="78" t="s">
        <v>239</v>
      </c>
    </row>
    <row r="4" spans="2:65">
      <c r="B4" s="57" t="s">
        <v>171</v>
      </c>
      <c r="C4" s="78">
        <v>12148</v>
      </c>
    </row>
    <row r="6" spans="2:65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77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52</v>
      </c>
      <c r="G8" s="31" t="s">
        <v>15</v>
      </c>
      <c r="H8" s="31" t="s">
        <v>53</v>
      </c>
      <c r="I8" s="31" t="s">
        <v>92</v>
      </c>
      <c r="J8" s="31" t="s">
        <v>18</v>
      </c>
      <c r="K8" s="31" t="s">
        <v>91</v>
      </c>
      <c r="L8" s="31" t="s">
        <v>17</v>
      </c>
      <c r="M8" s="71" t="s">
        <v>19</v>
      </c>
      <c r="N8" s="31" t="s">
        <v>221</v>
      </c>
      <c r="O8" s="31" t="s">
        <v>220</v>
      </c>
      <c r="P8" s="31" t="s">
        <v>100</v>
      </c>
      <c r="Q8" s="31" t="s">
        <v>50</v>
      </c>
      <c r="R8" s="31" t="s">
        <v>172</v>
      </c>
      <c r="S8" s="32" t="s">
        <v>174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103</v>
      </c>
      <c r="R10" s="21" t="s">
        <v>104</v>
      </c>
      <c r="S10" s="21" t="s">
        <v>175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169</v>
      </c>
      <c r="C1" s="78" t="s" vm="1">
        <v>237</v>
      </c>
    </row>
    <row r="2" spans="2:81">
      <c r="B2" s="57" t="s">
        <v>168</v>
      </c>
      <c r="C2" s="78" t="s">
        <v>238</v>
      </c>
    </row>
    <row r="3" spans="2:81">
      <c r="B3" s="57" t="s">
        <v>170</v>
      </c>
      <c r="C3" s="78" t="s">
        <v>239</v>
      </c>
    </row>
    <row r="4" spans="2:81">
      <c r="B4" s="57" t="s">
        <v>171</v>
      </c>
      <c r="C4" s="78">
        <v>12148</v>
      </c>
    </row>
    <row r="6" spans="2:81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52</v>
      </c>
      <c r="G8" s="31" t="s">
        <v>15</v>
      </c>
      <c r="H8" s="31" t="s">
        <v>53</v>
      </c>
      <c r="I8" s="31" t="s">
        <v>92</v>
      </c>
      <c r="J8" s="31" t="s">
        <v>18</v>
      </c>
      <c r="K8" s="31" t="s">
        <v>91</v>
      </c>
      <c r="L8" s="31" t="s">
        <v>17</v>
      </c>
      <c r="M8" s="71" t="s">
        <v>19</v>
      </c>
      <c r="N8" s="71" t="s">
        <v>221</v>
      </c>
      <c r="O8" s="31" t="s">
        <v>220</v>
      </c>
      <c r="P8" s="31" t="s">
        <v>100</v>
      </c>
      <c r="Q8" s="31" t="s">
        <v>50</v>
      </c>
      <c r="R8" s="31" t="s">
        <v>172</v>
      </c>
      <c r="S8" s="32" t="s">
        <v>174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21" t="s">
        <v>104</v>
      </c>
      <c r="S10" s="21" t="s">
        <v>175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169</v>
      </c>
      <c r="C1" s="78" t="s" vm="1">
        <v>237</v>
      </c>
    </row>
    <row r="2" spans="2:98">
      <c r="B2" s="57" t="s">
        <v>168</v>
      </c>
      <c r="C2" s="78" t="s">
        <v>238</v>
      </c>
    </row>
    <row r="3" spans="2:98">
      <c r="B3" s="57" t="s">
        <v>170</v>
      </c>
      <c r="C3" s="78" t="s">
        <v>239</v>
      </c>
    </row>
    <row r="4" spans="2:98">
      <c r="B4" s="57" t="s">
        <v>171</v>
      </c>
      <c r="C4" s="78">
        <v>12148</v>
      </c>
    </row>
    <row r="6" spans="2:98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52</v>
      </c>
      <c r="G8" s="31" t="s">
        <v>91</v>
      </c>
      <c r="H8" s="31" t="s">
        <v>221</v>
      </c>
      <c r="I8" s="31" t="s">
        <v>220</v>
      </c>
      <c r="J8" s="31" t="s">
        <v>100</v>
      </c>
      <c r="K8" s="31" t="s">
        <v>50</v>
      </c>
      <c r="L8" s="31" t="s">
        <v>172</v>
      </c>
      <c r="M8" s="32" t="s">
        <v>174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228</v>
      </c>
      <c r="I9" s="33"/>
      <c r="J9" s="33" t="s">
        <v>224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169</v>
      </c>
      <c r="C1" s="78" t="s" vm="1">
        <v>237</v>
      </c>
    </row>
    <row r="2" spans="2:55">
      <c r="B2" s="57" t="s">
        <v>168</v>
      </c>
      <c r="C2" s="78" t="s">
        <v>238</v>
      </c>
    </row>
    <row r="3" spans="2:55">
      <c r="B3" s="57" t="s">
        <v>170</v>
      </c>
      <c r="C3" s="78" t="s">
        <v>239</v>
      </c>
    </row>
    <row r="4" spans="2:55">
      <c r="B4" s="57" t="s">
        <v>171</v>
      </c>
      <c r="C4" s="78">
        <v>12148</v>
      </c>
    </row>
    <row r="6" spans="2:55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86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106</v>
      </c>
      <c r="C8" s="31" t="s">
        <v>37</v>
      </c>
      <c r="D8" s="31" t="s">
        <v>91</v>
      </c>
      <c r="E8" s="31" t="s">
        <v>92</v>
      </c>
      <c r="F8" s="31" t="s">
        <v>221</v>
      </c>
      <c r="G8" s="31" t="s">
        <v>220</v>
      </c>
      <c r="H8" s="31" t="s">
        <v>100</v>
      </c>
      <c r="I8" s="31" t="s">
        <v>50</v>
      </c>
      <c r="J8" s="31" t="s">
        <v>172</v>
      </c>
      <c r="K8" s="32" t="s">
        <v>174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228</v>
      </c>
      <c r="G9" s="33"/>
      <c r="H9" s="33" t="s">
        <v>224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169</v>
      </c>
      <c r="C1" s="78" t="s" vm="1">
        <v>237</v>
      </c>
    </row>
    <row r="2" spans="2:59">
      <c r="B2" s="57" t="s">
        <v>168</v>
      </c>
      <c r="C2" s="78" t="s">
        <v>238</v>
      </c>
    </row>
    <row r="3" spans="2:59">
      <c r="B3" s="57" t="s">
        <v>170</v>
      </c>
      <c r="C3" s="78" t="s">
        <v>239</v>
      </c>
    </row>
    <row r="4" spans="2:59">
      <c r="B4" s="57" t="s">
        <v>171</v>
      </c>
      <c r="C4" s="78">
        <v>12148</v>
      </c>
    </row>
    <row r="6" spans="2:59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87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106</v>
      </c>
      <c r="C8" s="31" t="s">
        <v>37</v>
      </c>
      <c r="D8" s="31" t="s">
        <v>52</v>
      </c>
      <c r="E8" s="31" t="s">
        <v>91</v>
      </c>
      <c r="F8" s="31" t="s">
        <v>92</v>
      </c>
      <c r="G8" s="31" t="s">
        <v>221</v>
      </c>
      <c r="H8" s="31" t="s">
        <v>220</v>
      </c>
      <c r="I8" s="31" t="s">
        <v>100</v>
      </c>
      <c r="J8" s="31" t="s">
        <v>50</v>
      </c>
      <c r="K8" s="31" t="s">
        <v>172</v>
      </c>
      <c r="L8" s="32" t="s">
        <v>174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9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9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9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74</v>
      </c>
      <c r="C6" s="14" t="s">
        <v>37</v>
      </c>
      <c r="E6" s="14" t="s">
        <v>107</v>
      </c>
      <c r="I6" s="14" t="s">
        <v>15</v>
      </c>
      <c r="J6" s="14" t="s">
        <v>53</v>
      </c>
      <c r="M6" s="14" t="s">
        <v>91</v>
      </c>
      <c r="Q6" s="14" t="s">
        <v>17</v>
      </c>
      <c r="R6" s="14" t="s">
        <v>19</v>
      </c>
      <c r="U6" s="14" t="s">
        <v>51</v>
      </c>
      <c r="W6" s="15" t="s">
        <v>49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76</v>
      </c>
      <c r="C8" s="31" t="s">
        <v>37</v>
      </c>
      <c r="D8" s="31" t="s">
        <v>109</v>
      </c>
      <c r="I8" s="31" t="s">
        <v>15</v>
      </c>
      <c r="J8" s="31" t="s">
        <v>53</v>
      </c>
      <c r="K8" s="31" t="s">
        <v>92</v>
      </c>
      <c r="L8" s="31" t="s">
        <v>18</v>
      </c>
      <c r="M8" s="31" t="s">
        <v>91</v>
      </c>
      <c r="Q8" s="31" t="s">
        <v>17</v>
      </c>
      <c r="R8" s="31" t="s">
        <v>19</v>
      </c>
      <c r="S8" s="31" t="s">
        <v>0</v>
      </c>
      <c r="T8" s="31" t="s">
        <v>95</v>
      </c>
      <c r="U8" s="31" t="s">
        <v>51</v>
      </c>
      <c r="V8" s="31" t="s">
        <v>50</v>
      </c>
      <c r="W8" s="32" t="s">
        <v>101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109</v>
      </c>
      <c r="E9" s="42" t="s">
        <v>107</v>
      </c>
      <c r="G9" s="14" t="s">
        <v>52</v>
      </c>
      <c r="I9" s="14" t="s">
        <v>15</v>
      </c>
      <c r="J9" s="14" t="s">
        <v>53</v>
      </c>
      <c r="K9" s="14" t="s">
        <v>92</v>
      </c>
      <c r="L9" s="14" t="s">
        <v>18</v>
      </c>
      <c r="M9" s="14" t="s">
        <v>91</v>
      </c>
      <c r="Q9" s="14" t="s">
        <v>17</v>
      </c>
      <c r="R9" s="14" t="s">
        <v>19</v>
      </c>
      <c r="S9" s="14" t="s">
        <v>0</v>
      </c>
      <c r="T9" s="14" t="s">
        <v>95</v>
      </c>
      <c r="U9" s="14" t="s">
        <v>51</v>
      </c>
      <c r="V9" s="14" t="s">
        <v>50</v>
      </c>
      <c r="W9" s="39" t="s">
        <v>101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109</v>
      </c>
      <c r="E10" s="42" t="s">
        <v>107</v>
      </c>
      <c r="G10" s="31" t="s">
        <v>52</v>
      </c>
      <c r="I10" s="31" t="s">
        <v>15</v>
      </c>
      <c r="J10" s="31" t="s">
        <v>53</v>
      </c>
      <c r="K10" s="31" t="s">
        <v>92</v>
      </c>
      <c r="L10" s="31" t="s">
        <v>18</v>
      </c>
      <c r="M10" s="31" t="s">
        <v>91</v>
      </c>
      <c r="Q10" s="31" t="s">
        <v>17</v>
      </c>
      <c r="R10" s="31" t="s">
        <v>19</v>
      </c>
      <c r="S10" s="31" t="s">
        <v>0</v>
      </c>
      <c r="T10" s="31" t="s">
        <v>95</v>
      </c>
      <c r="U10" s="31" t="s">
        <v>51</v>
      </c>
      <c r="V10" s="14" t="s">
        <v>50</v>
      </c>
      <c r="W10" s="32" t="s">
        <v>101</v>
      </c>
    </row>
    <row r="11" spans="2:25" ht="31.5">
      <c r="B11" s="49" t="str">
        <f>מניות!B7</f>
        <v>4. מניות</v>
      </c>
      <c r="C11" s="31" t="s">
        <v>37</v>
      </c>
      <c r="D11" s="14" t="s">
        <v>109</v>
      </c>
      <c r="E11" s="42" t="s">
        <v>107</v>
      </c>
      <c r="H11" s="31" t="s">
        <v>91</v>
      </c>
      <c r="S11" s="31" t="s">
        <v>0</v>
      </c>
      <c r="T11" s="14" t="s">
        <v>95</v>
      </c>
      <c r="U11" s="14" t="s">
        <v>51</v>
      </c>
      <c r="V11" s="14" t="s">
        <v>50</v>
      </c>
      <c r="W11" s="15" t="s">
        <v>101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109</v>
      </c>
      <c r="E12" s="42" t="s">
        <v>107</v>
      </c>
      <c r="H12" s="31" t="s">
        <v>91</v>
      </c>
      <c r="S12" s="31" t="s">
        <v>0</v>
      </c>
      <c r="T12" s="31" t="s">
        <v>95</v>
      </c>
      <c r="U12" s="31" t="s">
        <v>51</v>
      </c>
      <c r="V12" s="31" t="s">
        <v>50</v>
      </c>
      <c r="W12" s="32" t="s">
        <v>101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109</v>
      </c>
      <c r="G13" s="31" t="s">
        <v>52</v>
      </c>
      <c r="H13" s="31" t="s">
        <v>91</v>
      </c>
      <c r="S13" s="31" t="s">
        <v>0</v>
      </c>
      <c r="T13" s="31" t="s">
        <v>95</v>
      </c>
      <c r="U13" s="31" t="s">
        <v>51</v>
      </c>
      <c r="V13" s="31" t="s">
        <v>50</v>
      </c>
      <c r="W13" s="32" t="s">
        <v>101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109</v>
      </c>
      <c r="G14" s="31" t="s">
        <v>52</v>
      </c>
      <c r="H14" s="31" t="s">
        <v>91</v>
      </c>
      <c r="S14" s="31" t="s">
        <v>0</v>
      </c>
      <c r="T14" s="31" t="s">
        <v>95</v>
      </c>
      <c r="U14" s="31" t="s">
        <v>51</v>
      </c>
      <c r="V14" s="31" t="s">
        <v>50</v>
      </c>
      <c r="W14" s="32" t="s">
        <v>101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109</v>
      </c>
      <c r="G15" s="31" t="s">
        <v>52</v>
      </c>
      <c r="H15" s="31" t="s">
        <v>91</v>
      </c>
      <c r="S15" s="31" t="s">
        <v>0</v>
      </c>
      <c r="T15" s="31" t="s">
        <v>95</v>
      </c>
      <c r="U15" s="31" t="s">
        <v>51</v>
      </c>
      <c r="V15" s="31" t="s">
        <v>50</v>
      </c>
      <c r="W15" s="32" t="s">
        <v>101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109</v>
      </c>
      <c r="G16" s="31" t="s">
        <v>52</v>
      </c>
      <c r="H16" s="31" t="s">
        <v>91</v>
      </c>
      <c r="S16" s="31" t="s">
        <v>0</v>
      </c>
      <c r="T16" s="32" t="s">
        <v>95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53</v>
      </c>
      <c r="K17" s="31" t="s">
        <v>92</v>
      </c>
      <c r="L17" s="31" t="s">
        <v>18</v>
      </c>
      <c r="M17" s="31" t="s">
        <v>91</v>
      </c>
      <c r="Q17" s="31" t="s">
        <v>17</v>
      </c>
      <c r="R17" s="31" t="s">
        <v>19</v>
      </c>
      <c r="S17" s="31" t="s">
        <v>0</v>
      </c>
      <c r="T17" s="31" t="s">
        <v>95</v>
      </c>
      <c r="U17" s="31" t="s">
        <v>51</v>
      </c>
      <c r="V17" s="31" t="s">
        <v>50</v>
      </c>
      <c r="W17" s="32" t="s">
        <v>101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53</v>
      </c>
      <c r="K19" s="31" t="s">
        <v>92</v>
      </c>
      <c r="L19" s="31" t="s">
        <v>18</v>
      </c>
      <c r="M19" s="31" t="s">
        <v>91</v>
      </c>
      <c r="Q19" s="31" t="s">
        <v>17</v>
      </c>
      <c r="R19" s="31" t="s">
        <v>19</v>
      </c>
      <c r="S19" s="31" t="s">
        <v>0</v>
      </c>
      <c r="T19" s="31" t="s">
        <v>95</v>
      </c>
      <c r="U19" s="31" t="s">
        <v>100</v>
      </c>
      <c r="V19" s="31" t="s">
        <v>50</v>
      </c>
      <c r="W19" s="32" t="s">
        <v>101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108</v>
      </c>
      <c r="E20" s="42" t="s">
        <v>107</v>
      </c>
      <c r="G20" s="31" t="s">
        <v>52</v>
      </c>
      <c r="I20" s="31" t="s">
        <v>15</v>
      </c>
      <c r="J20" s="31" t="s">
        <v>53</v>
      </c>
      <c r="K20" s="31" t="s">
        <v>92</v>
      </c>
      <c r="L20" s="31" t="s">
        <v>18</v>
      </c>
      <c r="M20" s="31" t="s">
        <v>91</v>
      </c>
      <c r="Q20" s="31" t="s">
        <v>17</v>
      </c>
      <c r="R20" s="31" t="s">
        <v>19</v>
      </c>
      <c r="S20" s="31" t="s">
        <v>0</v>
      </c>
      <c r="T20" s="31" t="s">
        <v>95</v>
      </c>
      <c r="U20" s="31" t="s">
        <v>100</v>
      </c>
      <c r="V20" s="31" t="s">
        <v>50</v>
      </c>
      <c r="W20" s="32" t="s">
        <v>101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108</v>
      </c>
      <c r="E21" s="42" t="s">
        <v>107</v>
      </c>
      <c r="G21" s="31" t="s">
        <v>52</v>
      </c>
      <c r="I21" s="31" t="s">
        <v>15</v>
      </c>
      <c r="J21" s="31" t="s">
        <v>53</v>
      </c>
      <c r="K21" s="31" t="s">
        <v>92</v>
      </c>
      <c r="L21" s="31" t="s">
        <v>18</v>
      </c>
      <c r="M21" s="31" t="s">
        <v>91</v>
      </c>
      <c r="Q21" s="31" t="s">
        <v>17</v>
      </c>
      <c r="R21" s="31" t="s">
        <v>19</v>
      </c>
      <c r="S21" s="31" t="s">
        <v>0</v>
      </c>
      <c r="T21" s="31" t="s">
        <v>95</v>
      </c>
      <c r="U21" s="31" t="s">
        <v>100</v>
      </c>
      <c r="V21" s="31" t="s">
        <v>50</v>
      </c>
      <c r="W21" s="32" t="s">
        <v>101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108</v>
      </c>
      <c r="E22" s="42" t="s">
        <v>107</v>
      </c>
      <c r="G22" s="31" t="s">
        <v>52</v>
      </c>
      <c r="H22" s="31" t="s">
        <v>91</v>
      </c>
      <c r="S22" s="31" t="s">
        <v>0</v>
      </c>
      <c r="T22" s="31" t="s">
        <v>95</v>
      </c>
      <c r="U22" s="31" t="s">
        <v>100</v>
      </c>
      <c r="V22" s="31" t="s">
        <v>50</v>
      </c>
      <c r="W22" s="32" t="s">
        <v>101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52</v>
      </c>
      <c r="H23" s="31" t="s">
        <v>91</v>
      </c>
      <c r="K23" s="31" t="s">
        <v>92</v>
      </c>
      <c r="S23" s="31" t="s">
        <v>0</v>
      </c>
      <c r="T23" s="31" t="s">
        <v>95</v>
      </c>
      <c r="U23" s="31" t="s">
        <v>100</v>
      </c>
      <c r="V23" s="31" t="s">
        <v>50</v>
      </c>
      <c r="W23" s="32" t="s">
        <v>101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52</v>
      </c>
      <c r="H24" s="31" t="s">
        <v>91</v>
      </c>
      <c r="K24" s="31" t="s">
        <v>92</v>
      </c>
      <c r="S24" s="31" t="s">
        <v>0</v>
      </c>
      <c r="T24" s="31" t="s">
        <v>95</v>
      </c>
      <c r="U24" s="31" t="s">
        <v>100</v>
      </c>
      <c r="V24" s="31" t="s">
        <v>50</v>
      </c>
      <c r="W24" s="32" t="s">
        <v>101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52</v>
      </c>
      <c r="H25" s="31" t="s">
        <v>91</v>
      </c>
      <c r="K25" s="31" t="s">
        <v>92</v>
      </c>
      <c r="S25" s="31" t="s">
        <v>0</v>
      </c>
      <c r="T25" s="31" t="s">
        <v>95</v>
      </c>
      <c r="U25" s="31" t="s">
        <v>100</v>
      </c>
      <c r="V25" s="31" t="s">
        <v>50</v>
      </c>
      <c r="W25" s="32" t="s">
        <v>101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52</v>
      </c>
      <c r="H26" s="31" t="s">
        <v>91</v>
      </c>
      <c r="K26" s="31" t="s">
        <v>92</v>
      </c>
      <c r="S26" s="31" t="s">
        <v>0</v>
      </c>
      <c r="T26" s="31" t="s">
        <v>95</v>
      </c>
      <c r="U26" s="31" t="s">
        <v>100</v>
      </c>
      <c r="V26" s="32" t="s">
        <v>101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53</v>
      </c>
      <c r="K27" s="31" t="s">
        <v>92</v>
      </c>
      <c r="L27" s="31" t="s">
        <v>18</v>
      </c>
      <c r="M27" s="31" t="s">
        <v>91</v>
      </c>
      <c r="Q27" s="31" t="s">
        <v>17</v>
      </c>
      <c r="R27" s="31" t="s">
        <v>19</v>
      </c>
      <c r="S27" s="31" t="s">
        <v>0</v>
      </c>
      <c r="T27" s="31" t="s">
        <v>95</v>
      </c>
      <c r="U27" s="31" t="s">
        <v>100</v>
      </c>
      <c r="V27" s="31" t="s">
        <v>50</v>
      </c>
      <c r="W27" s="32" t="s">
        <v>101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53</v>
      </c>
      <c r="L28" s="31" t="s">
        <v>18</v>
      </c>
      <c r="M28" s="31" t="s">
        <v>91</v>
      </c>
      <c r="Q28" s="14" t="s">
        <v>33</v>
      </c>
      <c r="R28" s="31" t="s">
        <v>19</v>
      </c>
      <c r="S28" s="31" t="s">
        <v>0</v>
      </c>
      <c r="T28" s="31" t="s">
        <v>95</v>
      </c>
      <c r="U28" s="31" t="s">
        <v>100</v>
      </c>
      <c r="V28" s="32" t="s">
        <v>101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107</v>
      </c>
      <c r="I29" s="31" t="s">
        <v>15</v>
      </c>
      <c r="J29" s="31" t="s">
        <v>53</v>
      </c>
      <c r="L29" s="31" t="s">
        <v>18</v>
      </c>
      <c r="M29" s="31" t="s">
        <v>91</v>
      </c>
      <c r="O29" s="50" t="s">
        <v>43</v>
      </c>
      <c r="P29" s="51"/>
      <c r="R29" s="31" t="s">
        <v>19</v>
      </c>
      <c r="S29" s="31" t="s">
        <v>0</v>
      </c>
      <c r="T29" s="31" t="s">
        <v>95</v>
      </c>
      <c r="U29" s="31" t="s">
        <v>100</v>
      </c>
      <c r="V29" s="32" t="s">
        <v>101</v>
      </c>
    </row>
    <row r="30" spans="2:25" ht="63">
      <c r="B30" s="53" t="str">
        <f>'זכויות מקרקעין'!B6</f>
        <v>1. ו. זכויות במקרקעין:</v>
      </c>
      <c r="C30" s="14" t="s">
        <v>45</v>
      </c>
      <c r="N30" s="50" t="s">
        <v>75</v>
      </c>
      <c r="P30" s="51" t="s">
        <v>46</v>
      </c>
      <c r="U30" s="31" t="s">
        <v>100</v>
      </c>
      <c r="V30" s="15" t="s">
        <v>49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44</v>
      </c>
      <c r="U31" s="31" t="s">
        <v>100</v>
      </c>
      <c r="V31" s="15" t="s">
        <v>49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97</v>
      </c>
      <c r="Y32" s="15" t="s">
        <v>96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169</v>
      </c>
      <c r="C1" s="78" t="s" vm="1">
        <v>237</v>
      </c>
    </row>
    <row r="2" spans="2:54">
      <c r="B2" s="57" t="s">
        <v>168</v>
      </c>
      <c r="C2" s="78" t="s">
        <v>238</v>
      </c>
    </row>
    <row r="3" spans="2:54">
      <c r="B3" s="57" t="s">
        <v>170</v>
      </c>
      <c r="C3" s="78" t="s">
        <v>239</v>
      </c>
    </row>
    <row r="4" spans="2:54">
      <c r="B4" s="57" t="s">
        <v>171</v>
      </c>
      <c r="C4" s="78">
        <v>12148</v>
      </c>
    </row>
    <row r="6" spans="2:54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88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106</v>
      </c>
      <c r="C8" s="31" t="s">
        <v>37</v>
      </c>
      <c r="D8" s="31" t="s">
        <v>52</v>
      </c>
      <c r="E8" s="31" t="s">
        <v>91</v>
      </c>
      <c r="F8" s="31" t="s">
        <v>92</v>
      </c>
      <c r="G8" s="31" t="s">
        <v>221</v>
      </c>
      <c r="H8" s="31" t="s">
        <v>220</v>
      </c>
      <c r="I8" s="31" t="s">
        <v>100</v>
      </c>
      <c r="J8" s="31" t="s">
        <v>50</v>
      </c>
      <c r="K8" s="31" t="s">
        <v>172</v>
      </c>
      <c r="L8" s="32" t="s">
        <v>174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169</v>
      </c>
      <c r="C1" s="78" t="s" vm="1">
        <v>237</v>
      </c>
    </row>
    <row r="2" spans="2:51">
      <c r="B2" s="57" t="s">
        <v>168</v>
      </c>
      <c r="C2" s="78" t="s">
        <v>238</v>
      </c>
    </row>
    <row r="3" spans="2:51">
      <c r="B3" s="57" t="s">
        <v>170</v>
      </c>
      <c r="C3" s="78" t="s">
        <v>239</v>
      </c>
    </row>
    <row r="4" spans="2:51">
      <c r="B4" s="57" t="s">
        <v>171</v>
      </c>
      <c r="C4" s="78">
        <v>12148</v>
      </c>
    </row>
    <row r="6" spans="2:51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89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106</v>
      </c>
      <c r="C8" s="31" t="s">
        <v>37</v>
      </c>
      <c r="D8" s="31" t="s">
        <v>52</v>
      </c>
      <c r="E8" s="31" t="s">
        <v>91</v>
      </c>
      <c r="F8" s="31" t="s">
        <v>92</v>
      </c>
      <c r="G8" s="31" t="s">
        <v>221</v>
      </c>
      <c r="H8" s="31" t="s">
        <v>220</v>
      </c>
      <c r="I8" s="31" t="s">
        <v>100</v>
      </c>
      <c r="J8" s="31" t="s">
        <v>172</v>
      </c>
      <c r="K8" s="32" t="s">
        <v>174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4" t="s">
        <v>40</v>
      </c>
      <c r="C11" s="115"/>
      <c r="D11" s="115"/>
      <c r="E11" s="115"/>
      <c r="F11" s="115"/>
      <c r="G11" s="116"/>
      <c r="H11" s="120"/>
      <c r="I11" s="116">
        <v>-0.1108</v>
      </c>
      <c r="J11" s="117">
        <f>I11/$I$11</f>
        <v>1</v>
      </c>
      <c r="K11" s="117">
        <f>I11/'סכום נכסי הקרן'!$C$42</f>
        <v>-6.5919767008162729E-5</v>
      </c>
      <c r="AW11" s="100"/>
    </row>
    <row r="12" spans="2:51" s="100" customFormat="1" ht="19.5" customHeight="1">
      <c r="B12" s="118" t="s">
        <v>32</v>
      </c>
      <c r="C12" s="115"/>
      <c r="D12" s="115"/>
      <c r="E12" s="115"/>
      <c r="F12" s="115"/>
      <c r="G12" s="116"/>
      <c r="H12" s="120"/>
      <c r="I12" s="116">
        <v>-0.1108</v>
      </c>
      <c r="J12" s="117">
        <f t="shared" ref="J12:J14" si="0">I12/$I$11</f>
        <v>1</v>
      </c>
      <c r="K12" s="117">
        <f>I12/'סכום נכסי הקרן'!$C$42</f>
        <v>-6.5919767008162729E-5</v>
      </c>
    </row>
    <row r="13" spans="2:51">
      <c r="B13" s="102" t="s">
        <v>939</v>
      </c>
      <c r="C13" s="82"/>
      <c r="D13" s="82"/>
      <c r="E13" s="82"/>
      <c r="F13" s="82"/>
      <c r="G13" s="91"/>
      <c r="H13" s="93"/>
      <c r="I13" s="91">
        <v>-0.1108</v>
      </c>
      <c r="J13" s="92">
        <f t="shared" si="0"/>
        <v>1</v>
      </c>
      <c r="K13" s="92">
        <f>I13/'סכום נכסי הקרן'!$C$42</f>
        <v>-6.5919767008162729E-5</v>
      </c>
    </row>
    <row r="14" spans="2:51">
      <c r="B14" s="87" t="s">
        <v>940</v>
      </c>
      <c r="C14" s="84" t="s">
        <v>941</v>
      </c>
      <c r="D14" s="97" t="s">
        <v>942</v>
      </c>
      <c r="E14" s="97" t="s">
        <v>153</v>
      </c>
      <c r="F14" s="107">
        <v>43552</v>
      </c>
      <c r="G14" s="94">
        <v>72030</v>
      </c>
      <c r="H14" s="96">
        <v>-0.15379999999999999</v>
      </c>
      <c r="I14" s="94">
        <v>-0.1108</v>
      </c>
      <c r="J14" s="95">
        <f t="shared" si="0"/>
        <v>1</v>
      </c>
      <c r="K14" s="95">
        <f>I14/'סכום נכסי הקרן'!$C$42</f>
        <v>-6.5919767008162729E-5</v>
      </c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W16" s="1"/>
      <c r="AY16" s="1"/>
    </row>
    <row r="17" spans="2:51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AW17" s="1"/>
      <c r="AY17" s="1"/>
    </row>
    <row r="18" spans="2:51" s="7" customFormat="1">
      <c r="B18" s="99" t="s">
        <v>236</v>
      </c>
      <c r="C18" s="101"/>
      <c r="D18" s="101"/>
      <c r="E18" s="101"/>
      <c r="F18" s="101"/>
      <c r="G18" s="101"/>
      <c r="H18" s="101"/>
      <c r="I18" s="101"/>
      <c r="J18" s="101"/>
      <c r="K18" s="101"/>
      <c r="AW18" s="1"/>
      <c r="AY18" s="1"/>
    </row>
    <row r="19" spans="2:51">
      <c r="B19" s="99" t="s">
        <v>102</v>
      </c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51">
      <c r="B20" s="99" t="s">
        <v>219</v>
      </c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51">
      <c r="B21" s="99" t="s">
        <v>227</v>
      </c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5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5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5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C115" s="1"/>
      <c r="D115" s="1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169</v>
      </c>
      <c r="C1" s="78" t="s" vm="1">
        <v>237</v>
      </c>
    </row>
    <row r="2" spans="2:78">
      <c r="B2" s="57" t="s">
        <v>168</v>
      </c>
      <c r="C2" s="78" t="s">
        <v>238</v>
      </c>
    </row>
    <row r="3" spans="2:78">
      <c r="B3" s="57" t="s">
        <v>170</v>
      </c>
      <c r="C3" s="78" t="s">
        <v>239</v>
      </c>
    </row>
    <row r="4" spans="2:78">
      <c r="B4" s="57" t="s">
        <v>171</v>
      </c>
      <c r="C4" s="78">
        <v>12148</v>
      </c>
    </row>
    <row r="6" spans="2:78" ht="26.25" customHeight="1">
      <c r="B6" s="139" t="s">
        <v>200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90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106</v>
      </c>
      <c r="C8" s="31" t="s">
        <v>37</v>
      </c>
      <c r="D8" s="31" t="s">
        <v>41</v>
      </c>
      <c r="E8" s="31" t="s">
        <v>15</v>
      </c>
      <c r="F8" s="31" t="s">
        <v>53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100</v>
      </c>
      <c r="O8" s="31" t="s">
        <v>50</v>
      </c>
      <c r="P8" s="31" t="s">
        <v>172</v>
      </c>
      <c r="Q8" s="32" t="s">
        <v>174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228</v>
      </c>
      <c r="M9" s="17"/>
      <c r="N9" s="17" t="s">
        <v>224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103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169</v>
      </c>
      <c r="C1" s="78" t="s" vm="1">
        <v>237</v>
      </c>
    </row>
    <row r="2" spans="2:61">
      <c r="B2" s="57" t="s">
        <v>168</v>
      </c>
      <c r="C2" s="78" t="s">
        <v>238</v>
      </c>
    </row>
    <row r="3" spans="2:61">
      <c r="B3" s="57" t="s">
        <v>170</v>
      </c>
      <c r="C3" s="78" t="s">
        <v>239</v>
      </c>
    </row>
    <row r="4" spans="2:61">
      <c r="B4" s="57" t="s">
        <v>171</v>
      </c>
      <c r="C4" s="78">
        <v>12148</v>
      </c>
    </row>
    <row r="6" spans="2:61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61" s="3" customFormat="1" ht="78.75">
      <c r="B7" s="23" t="s">
        <v>106</v>
      </c>
      <c r="C7" s="31" t="s">
        <v>213</v>
      </c>
      <c r="D7" s="31" t="s">
        <v>37</v>
      </c>
      <c r="E7" s="31" t="s">
        <v>107</v>
      </c>
      <c r="F7" s="31" t="s">
        <v>15</v>
      </c>
      <c r="G7" s="31" t="s">
        <v>92</v>
      </c>
      <c r="H7" s="31" t="s">
        <v>53</v>
      </c>
      <c r="I7" s="31" t="s">
        <v>18</v>
      </c>
      <c r="J7" s="31" t="s">
        <v>91</v>
      </c>
      <c r="K7" s="14" t="s">
        <v>33</v>
      </c>
      <c r="L7" s="71" t="s">
        <v>19</v>
      </c>
      <c r="M7" s="31" t="s">
        <v>221</v>
      </c>
      <c r="N7" s="31" t="s">
        <v>220</v>
      </c>
      <c r="O7" s="31" t="s">
        <v>100</v>
      </c>
      <c r="P7" s="31" t="s">
        <v>172</v>
      </c>
      <c r="Q7" s="32" t="s">
        <v>174</v>
      </c>
      <c r="R7" s="1"/>
      <c r="S7" s="1"/>
      <c r="T7" s="1"/>
      <c r="U7" s="1"/>
      <c r="V7" s="1"/>
      <c r="W7" s="1"/>
      <c r="BH7" s="3" t="s">
        <v>152</v>
      </c>
      <c r="BI7" s="3" t="s">
        <v>154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228</v>
      </c>
      <c r="N8" s="17"/>
      <c r="O8" s="17" t="s">
        <v>224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150</v>
      </c>
      <c r="BI8" s="3" t="s">
        <v>153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103</v>
      </c>
      <c r="R9" s="1"/>
      <c r="S9" s="1"/>
      <c r="T9" s="1"/>
      <c r="U9" s="1"/>
      <c r="V9" s="1"/>
      <c r="W9" s="1"/>
      <c r="BH9" s="4" t="s">
        <v>151</v>
      </c>
      <c r="BI9" s="4" t="s">
        <v>155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27</v>
      </c>
      <c r="BI10" s="4" t="s">
        <v>156</v>
      </c>
    </row>
    <row r="11" spans="2:61" ht="21.7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162</v>
      </c>
    </row>
    <row r="12" spans="2:61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157</v>
      </c>
    </row>
    <row r="13" spans="2:61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158</v>
      </c>
    </row>
    <row r="14" spans="2:61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159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161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160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163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164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165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166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167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27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169</v>
      </c>
      <c r="C1" s="78" t="s" vm="1">
        <v>237</v>
      </c>
    </row>
    <row r="2" spans="2:64">
      <c r="B2" s="57" t="s">
        <v>168</v>
      </c>
      <c r="C2" s="78" t="s">
        <v>238</v>
      </c>
    </row>
    <row r="3" spans="2:64">
      <c r="B3" s="57" t="s">
        <v>170</v>
      </c>
      <c r="C3" s="78" t="s">
        <v>239</v>
      </c>
    </row>
    <row r="4" spans="2:64">
      <c r="B4" s="57" t="s">
        <v>171</v>
      </c>
      <c r="C4" s="78">
        <v>12148</v>
      </c>
    </row>
    <row r="6" spans="2:64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0" t="s">
        <v>106</v>
      </c>
      <c r="C7" s="61" t="s">
        <v>37</v>
      </c>
      <c r="D7" s="61" t="s">
        <v>107</v>
      </c>
      <c r="E7" s="61" t="s">
        <v>15</v>
      </c>
      <c r="F7" s="61" t="s">
        <v>53</v>
      </c>
      <c r="G7" s="61" t="s">
        <v>18</v>
      </c>
      <c r="H7" s="61" t="s">
        <v>91</v>
      </c>
      <c r="I7" s="61" t="s">
        <v>43</v>
      </c>
      <c r="J7" s="61" t="s">
        <v>19</v>
      </c>
      <c r="K7" s="61" t="s">
        <v>221</v>
      </c>
      <c r="L7" s="61" t="s">
        <v>220</v>
      </c>
      <c r="M7" s="61" t="s">
        <v>100</v>
      </c>
      <c r="N7" s="61" t="s">
        <v>172</v>
      </c>
      <c r="O7" s="63" t="s">
        <v>174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228</v>
      </c>
      <c r="L8" s="33"/>
      <c r="M8" s="33" t="s">
        <v>224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169</v>
      </c>
      <c r="C1" s="78" t="s" vm="1">
        <v>237</v>
      </c>
    </row>
    <row r="2" spans="2:56">
      <c r="B2" s="57" t="s">
        <v>168</v>
      </c>
      <c r="C2" s="78" t="s">
        <v>238</v>
      </c>
    </row>
    <row r="3" spans="2:56">
      <c r="B3" s="57" t="s">
        <v>170</v>
      </c>
      <c r="C3" s="78" t="s">
        <v>239</v>
      </c>
    </row>
    <row r="4" spans="2:56">
      <c r="B4" s="57" t="s">
        <v>171</v>
      </c>
      <c r="C4" s="78">
        <v>12148</v>
      </c>
    </row>
    <row r="6" spans="2:56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1"/>
    </row>
    <row r="7" spans="2:56" s="3" customFormat="1" ht="78.75">
      <c r="B7" s="60" t="s">
        <v>106</v>
      </c>
      <c r="C7" s="62" t="s">
        <v>45</v>
      </c>
      <c r="D7" s="62" t="s">
        <v>75</v>
      </c>
      <c r="E7" s="62" t="s">
        <v>46</v>
      </c>
      <c r="F7" s="62" t="s">
        <v>91</v>
      </c>
      <c r="G7" s="62" t="s">
        <v>214</v>
      </c>
      <c r="H7" s="62" t="s">
        <v>172</v>
      </c>
      <c r="I7" s="64" t="s">
        <v>173</v>
      </c>
      <c r="J7" s="77" t="s">
        <v>231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9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9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U31" sqref="U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237</v>
      </c>
    </row>
    <row r="2" spans="2:60">
      <c r="B2" s="57" t="s">
        <v>168</v>
      </c>
      <c r="C2" s="78" t="s">
        <v>238</v>
      </c>
    </row>
    <row r="3" spans="2:60">
      <c r="B3" s="57" t="s">
        <v>170</v>
      </c>
      <c r="C3" s="78" t="s">
        <v>239</v>
      </c>
    </row>
    <row r="4" spans="2:60">
      <c r="B4" s="57" t="s">
        <v>171</v>
      </c>
      <c r="C4" s="78">
        <v>12148</v>
      </c>
    </row>
    <row r="6" spans="2:60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0" t="s">
        <v>106</v>
      </c>
      <c r="C7" s="60" t="s">
        <v>107</v>
      </c>
      <c r="D7" s="60" t="s">
        <v>15</v>
      </c>
      <c r="E7" s="60" t="s">
        <v>16</v>
      </c>
      <c r="F7" s="60" t="s">
        <v>48</v>
      </c>
      <c r="G7" s="60" t="s">
        <v>91</v>
      </c>
      <c r="H7" s="60" t="s">
        <v>44</v>
      </c>
      <c r="I7" s="60" t="s">
        <v>100</v>
      </c>
      <c r="J7" s="60" t="s">
        <v>172</v>
      </c>
      <c r="K7" s="60" t="s">
        <v>173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9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9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0" sqref="H10:H13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169</v>
      </c>
      <c r="C1" s="78" t="s" vm="1">
        <v>237</v>
      </c>
    </row>
    <row r="2" spans="2:60">
      <c r="B2" s="57" t="s">
        <v>168</v>
      </c>
      <c r="C2" s="78" t="s">
        <v>238</v>
      </c>
    </row>
    <row r="3" spans="2:60">
      <c r="B3" s="57" t="s">
        <v>170</v>
      </c>
      <c r="C3" s="78" t="s">
        <v>239</v>
      </c>
    </row>
    <row r="4" spans="2:60">
      <c r="B4" s="57" t="s">
        <v>171</v>
      </c>
      <c r="C4" s="78">
        <v>12148</v>
      </c>
    </row>
    <row r="6" spans="2:60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3">
      <c r="B7" s="60" t="s">
        <v>106</v>
      </c>
      <c r="C7" s="62" t="s">
        <v>37</v>
      </c>
      <c r="D7" s="62" t="s">
        <v>15</v>
      </c>
      <c r="E7" s="62" t="s">
        <v>16</v>
      </c>
      <c r="F7" s="62" t="s">
        <v>48</v>
      </c>
      <c r="G7" s="62" t="s">
        <v>91</v>
      </c>
      <c r="H7" s="62" t="s">
        <v>44</v>
      </c>
      <c r="I7" s="62" t="s">
        <v>100</v>
      </c>
      <c r="J7" s="62" t="s">
        <v>172</v>
      </c>
      <c r="K7" s="64" t="s">
        <v>173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4" t="s">
        <v>47</v>
      </c>
      <c r="C10" s="115"/>
      <c r="D10" s="115"/>
      <c r="E10" s="115"/>
      <c r="F10" s="115"/>
      <c r="G10" s="115"/>
      <c r="H10" s="117">
        <v>0</v>
      </c>
      <c r="I10" s="116">
        <v>5.2548229999999994E-2</v>
      </c>
      <c r="J10" s="117">
        <f>I10/$I$10</f>
        <v>1</v>
      </c>
      <c r="K10" s="117">
        <f>I10/'סכום נכסי הקרן'!$C$42</f>
        <v>3.1263240778802768E-5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18" t="s">
        <v>218</v>
      </c>
      <c r="C11" s="115"/>
      <c r="D11" s="115"/>
      <c r="E11" s="115"/>
      <c r="F11" s="115"/>
      <c r="G11" s="115"/>
      <c r="H11" s="117">
        <v>0</v>
      </c>
      <c r="I11" s="116">
        <v>5.2548229999999994E-2</v>
      </c>
      <c r="J11" s="117">
        <f t="shared" ref="J11:J12" si="0">I11/$I$10</f>
        <v>1</v>
      </c>
      <c r="K11" s="117">
        <f>I11/'סכום נכסי הקרן'!$C$42</f>
        <v>3.1263240778802768E-5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958</v>
      </c>
      <c r="C12" s="84" t="s">
        <v>959</v>
      </c>
      <c r="D12" s="84" t="s">
        <v>667</v>
      </c>
      <c r="E12" s="84" t="s">
        <v>305</v>
      </c>
      <c r="F12" s="98">
        <v>0</v>
      </c>
      <c r="G12" s="97" t="s">
        <v>154</v>
      </c>
      <c r="H12" s="95">
        <v>0</v>
      </c>
      <c r="I12" s="94">
        <v>5.2548229999999994E-2</v>
      </c>
      <c r="J12" s="95">
        <f t="shared" si="0"/>
        <v>1</v>
      </c>
      <c r="K12" s="95">
        <f>I12/'סכום נכסי הקרן'!$C$42</f>
        <v>3.1263240778802768E-5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9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9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169</v>
      </c>
      <c r="C1" s="78" t="s" vm="1">
        <v>237</v>
      </c>
    </row>
    <row r="2" spans="2:47">
      <c r="B2" s="57" t="s">
        <v>168</v>
      </c>
      <c r="C2" s="78" t="s">
        <v>238</v>
      </c>
    </row>
    <row r="3" spans="2:47">
      <c r="B3" s="57" t="s">
        <v>170</v>
      </c>
      <c r="C3" s="78" t="s">
        <v>239</v>
      </c>
    </row>
    <row r="4" spans="2:47">
      <c r="B4" s="57" t="s">
        <v>171</v>
      </c>
      <c r="C4" s="78">
        <v>12148</v>
      </c>
    </row>
    <row r="6" spans="2:47" ht="26.25" customHeight="1">
      <c r="B6" s="139" t="s">
        <v>206</v>
      </c>
      <c r="C6" s="140"/>
      <c r="D6" s="141"/>
    </row>
    <row r="7" spans="2:47" s="3" customFormat="1" ht="33">
      <c r="B7" s="60" t="s">
        <v>106</v>
      </c>
      <c r="C7" s="65" t="s">
        <v>97</v>
      </c>
      <c r="D7" s="66" t="s">
        <v>96</v>
      </c>
    </row>
    <row r="8" spans="2:47" s="3" customFormat="1">
      <c r="B8" s="16"/>
      <c r="C8" s="33" t="s">
        <v>224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9"/>
      <c r="C11" s="101"/>
      <c r="D11" s="101"/>
    </row>
    <row r="12" spans="2:47">
      <c r="B12" s="109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237</v>
      </c>
    </row>
    <row r="2" spans="2:18">
      <c r="B2" s="57" t="s">
        <v>168</v>
      </c>
      <c r="C2" s="78" t="s">
        <v>238</v>
      </c>
    </row>
    <row r="3" spans="2:18">
      <c r="B3" s="57" t="s">
        <v>170</v>
      </c>
      <c r="C3" s="78" t="s">
        <v>239</v>
      </c>
    </row>
    <row r="4" spans="2:18">
      <c r="B4" s="57" t="s">
        <v>171</v>
      </c>
      <c r="C4" s="78">
        <v>12148</v>
      </c>
    </row>
    <row r="6" spans="2:18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106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207</v>
      </c>
      <c r="L7" s="31" t="s">
        <v>226</v>
      </c>
      <c r="M7" s="31" t="s">
        <v>208</v>
      </c>
      <c r="N7" s="31" t="s">
        <v>50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8554687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169</v>
      </c>
      <c r="C1" s="78" t="s" vm="1">
        <v>237</v>
      </c>
    </row>
    <row r="2" spans="2:13">
      <c r="B2" s="57" t="s">
        <v>168</v>
      </c>
      <c r="C2" s="78" t="s">
        <v>238</v>
      </c>
    </row>
    <row r="3" spans="2:13">
      <c r="B3" s="57" t="s">
        <v>170</v>
      </c>
      <c r="C3" s="78" t="s">
        <v>239</v>
      </c>
    </row>
    <row r="4" spans="2:13">
      <c r="B4" s="57" t="s">
        <v>171</v>
      </c>
      <c r="C4" s="78">
        <v>12148</v>
      </c>
    </row>
    <row r="6" spans="2:13" ht="26.25" customHeight="1">
      <c r="B6" s="128" t="s">
        <v>198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2:13" s="3" customFormat="1" ht="63">
      <c r="B7" s="13" t="s">
        <v>105</v>
      </c>
      <c r="C7" s="14" t="s">
        <v>37</v>
      </c>
      <c r="D7" s="14" t="s">
        <v>107</v>
      </c>
      <c r="E7" s="14" t="s">
        <v>15</v>
      </c>
      <c r="F7" s="14" t="s">
        <v>53</v>
      </c>
      <c r="G7" s="14" t="s">
        <v>91</v>
      </c>
      <c r="H7" s="14" t="s">
        <v>17</v>
      </c>
      <c r="I7" s="14" t="s">
        <v>19</v>
      </c>
      <c r="J7" s="14" t="s">
        <v>51</v>
      </c>
      <c r="K7" s="14" t="s">
        <v>172</v>
      </c>
      <c r="L7" s="14" t="s">
        <v>173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4" t="s">
        <v>36</v>
      </c>
      <c r="C10" s="115"/>
      <c r="D10" s="115"/>
      <c r="E10" s="115"/>
      <c r="F10" s="115"/>
      <c r="G10" s="115"/>
      <c r="H10" s="115"/>
      <c r="I10" s="115"/>
      <c r="J10" s="116">
        <f>J11</f>
        <v>36.083514119999982</v>
      </c>
      <c r="K10" s="117">
        <f>J10/$J$10</f>
        <v>1</v>
      </c>
      <c r="L10" s="117">
        <f>J10/'סכום נכסי הקרן'!$C$42</f>
        <v>2.1467661043557299E-2</v>
      </c>
    </row>
    <row r="11" spans="2:13" s="100" customFormat="1">
      <c r="B11" s="118" t="s">
        <v>218</v>
      </c>
      <c r="C11" s="115"/>
      <c r="D11" s="115"/>
      <c r="E11" s="115"/>
      <c r="F11" s="115"/>
      <c r="G11" s="115"/>
      <c r="H11" s="115"/>
      <c r="I11" s="115"/>
      <c r="J11" s="116">
        <f>J12+J18</f>
        <v>36.083514119999982</v>
      </c>
      <c r="K11" s="117">
        <f t="shared" ref="K11:K16" si="0">J11/$J$10</f>
        <v>1</v>
      </c>
      <c r="L11" s="117">
        <f>J11/'סכום נכסי הקרן'!$C$42</f>
        <v>2.1467661043557299E-2</v>
      </c>
    </row>
    <row r="12" spans="2:13">
      <c r="B12" s="102" t="s">
        <v>34</v>
      </c>
      <c r="C12" s="82"/>
      <c r="D12" s="82"/>
      <c r="E12" s="82"/>
      <c r="F12" s="82"/>
      <c r="G12" s="82"/>
      <c r="H12" s="82"/>
      <c r="I12" s="82"/>
      <c r="J12" s="91">
        <f>SUM(J13:J16)</f>
        <v>73.542321119999983</v>
      </c>
      <c r="K12" s="92">
        <f t="shared" si="0"/>
        <v>2.0381141613709328</v>
      </c>
      <c r="L12" s="92">
        <f>J12/'סכום נכסי הקרן'!$C$42</f>
        <v>4.3753543984385232E-2</v>
      </c>
    </row>
    <row r="13" spans="2:13">
      <c r="B13" s="87" t="s">
        <v>948</v>
      </c>
      <c r="C13" s="84" t="s">
        <v>949</v>
      </c>
      <c r="D13" s="84">
        <v>12</v>
      </c>
      <c r="E13" s="84" t="s">
        <v>304</v>
      </c>
      <c r="F13" s="84" t="s">
        <v>305</v>
      </c>
      <c r="G13" s="97" t="s">
        <v>154</v>
      </c>
      <c r="H13" s="98">
        <v>0</v>
      </c>
      <c r="I13" s="98">
        <v>0</v>
      </c>
      <c r="J13" s="94">
        <v>0.64462527199999997</v>
      </c>
      <c r="K13" s="95">
        <f t="shared" si="0"/>
        <v>1.7864814104752175E-2</v>
      </c>
      <c r="L13" s="95">
        <f>J13/'סכום נכסי הקרן'!$C$42</f>
        <v>3.8351577380698124E-4</v>
      </c>
    </row>
    <row r="14" spans="2:13">
      <c r="B14" s="87" t="s">
        <v>950</v>
      </c>
      <c r="C14" s="84" t="s">
        <v>951</v>
      </c>
      <c r="D14" s="84">
        <v>10</v>
      </c>
      <c r="E14" s="84" t="s">
        <v>304</v>
      </c>
      <c r="F14" s="84" t="s">
        <v>305</v>
      </c>
      <c r="G14" s="97" t="s">
        <v>154</v>
      </c>
      <c r="H14" s="98">
        <v>0</v>
      </c>
      <c r="I14" s="98">
        <v>0</v>
      </c>
      <c r="J14" s="94">
        <v>70.437212532999993</v>
      </c>
      <c r="K14" s="95">
        <f t="shared" si="0"/>
        <v>1.9520607748666812</v>
      </c>
      <c r="L14" s="95">
        <f>J14/'סכום נכסי הקרן'!$C$42</f>
        <v>4.1906179051261726E-2</v>
      </c>
    </row>
    <row r="15" spans="2:13">
      <c r="B15" s="87" t="s">
        <v>952</v>
      </c>
      <c r="C15" s="84" t="s">
        <v>953</v>
      </c>
      <c r="D15" s="84">
        <v>20</v>
      </c>
      <c r="E15" s="84" t="s">
        <v>304</v>
      </c>
      <c r="F15" s="84" t="s">
        <v>305</v>
      </c>
      <c r="G15" s="97" t="s">
        <v>154</v>
      </c>
      <c r="H15" s="98">
        <v>0</v>
      </c>
      <c r="I15" s="98">
        <v>0</v>
      </c>
      <c r="J15" s="94">
        <v>1.332521002</v>
      </c>
      <c r="K15" s="95">
        <f t="shared" si="0"/>
        <v>3.6928803485396247E-2</v>
      </c>
      <c r="L15" s="95">
        <f>J15/'סכום נכסי הקרן'!$C$42</f>
        <v>7.9277503596862403E-4</v>
      </c>
    </row>
    <row r="16" spans="2:13">
      <c r="B16" s="87" t="s">
        <v>954</v>
      </c>
      <c r="C16" s="84" t="s">
        <v>955</v>
      </c>
      <c r="D16" s="84">
        <v>11</v>
      </c>
      <c r="E16" s="84" t="s">
        <v>341</v>
      </c>
      <c r="F16" s="84" t="s">
        <v>305</v>
      </c>
      <c r="G16" s="97" t="s">
        <v>154</v>
      </c>
      <c r="H16" s="98">
        <v>0</v>
      </c>
      <c r="I16" s="98">
        <v>0</v>
      </c>
      <c r="J16" s="94">
        <v>1.127962313</v>
      </c>
      <c r="K16" s="95">
        <f t="shared" si="0"/>
        <v>3.1259768914103772E-2</v>
      </c>
      <c r="L16" s="95">
        <f>J16/'סכום נכסי הקרן'!$C$42</f>
        <v>6.7107412334790905E-4</v>
      </c>
    </row>
    <row r="17" spans="2:12">
      <c r="B17" s="83"/>
      <c r="C17" s="84"/>
      <c r="D17" s="84"/>
      <c r="E17" s="84"/>
      <c r="F17" s="84"/>
      <c r="G17" s="84"/>
      <c r="H17" s="84"/>
      <c r="I17" s="84"/>
      <c r="J17" s="84"/>
      <c r="K17" s="95"/>
      <c r="L17" s="84"/>
    </row>
    <row r="18" spans="2:12">
      <c r="B18" s="102" t="s">
        <v>35</v>
      </c>
      <c r="C18" s="82"/>
      <c r="D18" s="82"/>
      <c r="E18" s="82"/>
      <c r="F18" s="82"/>
      <c r="G18" s="82"/>
      <c r="H18" s="82"/>
      <c r="I18" s="82"/>
      <c r="J18" s="91">
        <f>SUM(J19:J20)</f>
        <v>-37.458807</v>
      </c>
      <c r="K18" s="92">
        <f t="shared" ref="K18:K20" si="1">J18/$J$10</f>
        <v>-1.038114161370933</v>
      </c>
      <c r="L18" s="92">
        <f>J18/'סכום נכסי הקרן'!$C$42</f>
        <v>-2.2285882940827933E-2</v>
      </c>
    </row>
    <row r="19" spans="2:12">
      <c r="B19" s="87" t="s">
        <v>950</v>
      </c>
      <c r="C19" s="84" t="s">
        <v>956</v>
      </c>
      <c r="D19" s="84">
        <v>10</v>
      </c>
      <c r="E19" s="84" t="s">
        <v>304</v>
      </c>
      <c r="F19" s="84" t="s">
        <v>305</v>
      </c>
      <c r="G19" s="97" t="s">
        <v>153</v>
      </c>
      <c r="H19" s="98">
        <v>0</v>
      </c>
      <c r="I19" s="98">
        <v>0</v>
      </c>
      <c r="J19" s="94">
        <v>-33.109907</v>
      </c>
      <c r="K19" s="95">
        <f t="shared" si="1"/>
        <v>-0.91759097769383269</v>
      </c>
      <c r="L19" s="95">
        <f>J19/'סכום נכסי הקרן'!$C$42</f>
        <v>-1.9698532085757545E-2</v>
      </c>
    </row>
    <row r="20" spans="2:12">
      <c r="B20" s="87" t="s">
        <v>950</v>
      </c>
      <c r="C20" s="84" t="s">
        <v>957</v>
      </c>
      <c r="D20" s="84">
        <v>10</v>
      </c>
      <c r="E20" s="84" t="s">
        <v>304</v>
      </c>
      <c r="F20" s="84" t="s">
        <v>305</v>
      </c>
      <c r="G20" s="97" t="s">
        <v>155</v>
      </c>
      <c r="H20" s="98">
        <v>0</v>
      </c>
      <c r="I20" s="98">
        <v>0</v>
      </c>
      <c r="J20" s="94">
        <v>-4.3489000000000004</v>
      </c>
      <c r="K20" s="95">
        <f t="shared" si="1"/>
        <v>-0.12052318367710031</v>
      </c>
      <c r="L20" s="95">
        <f>J20/'סכום נכסי הקרן'!$C$42</f>
        <v>-2.5873508550703873E-3</v>
      </c>
    </row>
    <row r="21" spans="2:12">
      <c r="B21" s="83"/>
      <c r="C21" s="84"/>
      <c r="D21" s="84"/>
      <c r="E21" s="84"/>
      <c r="F21" s="84"/>
      <c r="G21" s="84"/>
      <c r="H21" s="84"/>
      <c r="I21" s="84"/>
      <c r="J21" s="84"/>
      <c r="K21" s="95"/>
      <c r="L21" s="84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99" t="s">
        <v>236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9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237</v>
      </c>
    </row>
    <row r="2" spans="2:18">
      <c r="B2" s="57" t="s">
        <v>168</v>
      </c>
      <c r="C2" s="78" t="s">
        <v>238</v>
      </c>
    </row>
    <row r="3" spans="2:18">
      <c r="B3" s="57" t="s">
        <v>170</v>
      </c>
      <c r="C3" s="78" t="s">
        <v>239</v>
      </c>
    </row>
    <row r="4" spans="2:18">
      <c r="B4" s="57" t="s">
        <v>171</v>
      </c>
      <c r="C4" s="78">
        <v>12148</v>
      </c>
    </row>
    <row r="6" spans="2:18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106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207</v>
      </c>
      <c r="L7" s="31" t="s">
        <v>221</v>
      </c>
      <c r="M7" s="31" t="s">
        <v>208</v>
      </c>
      <c r="N7" s="31" t="s">
        <v>50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169</v>
      </c>
      <c r="C1" s="78" t="s" vm="1">
        <v>237</v>
      </c>
    </row>
    <row r="2" spans="2:18">
      <c r="B2" s="57" t="s">
        <v>168</v>
      </c>
      <c r="C2" s="78" t="s">
        <v>238</v>
      </c>
    </row>
    <row r="3" spans="2:18">
      <c r="B3" s="57" t="s">
        <v>170</v>
      </c>
      <c r="C3" s="78" t="s">
        <v>239</v>
      </c>
    </row>
    <row r="4" spans="2:18">
      <c r="B4" s="57" t="s">
        <v>171</v>
      </c>
      <c r="C4" s="78">
        <v>12148</v>
      </c>
    </row>
    <row r="6" spans="2:18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106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92</v>
      </c>
      <c r="H7" s="31" t="s">
        <v>18</v>
      </c>
      <c r="I7" s="31" t="s">
        <v>91</v>
      </c>
      <c r="J7" s="31" t="s">
        <v>17</v>
      </c>
      <c r="K7" s="31" t="s">
        <v>207</v>
      </c>
      <c r="L7" s="31" t="s">
        <v>221</v>
      </c>
      <c r="M7" s="31" t="s">
        <v>208</v>
      </c>
      <c r="N7" s="31" t="s">
        <v>50</v>
      </c>
      <c r="O7" s="31" t="s">
        <v>172</v>
      </c>
      <c r="P7" s="32" t="s">
        <v>174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169</v>
      </c>
      <c r="C1" s="78" t="s" vm="1">
        <v>237</v>
      </c>
    </row>
    <row r="2" spans="2:53">
      <c r="B2" s="57" t="s">
        <v>168</v>
      </c>
      <c r="C2" s="78" t="s">
        <v>238</v>
      </c>
    </row>
    <row r="3" spans="2:53">
      <c r="B3" s="57" t="s">
        <v>170</v>
      </c>
      <c r="C3" s="78" t="s">
        <v>239</v>
      </c>
    </row>
    <row r="4" spans="2:53">
      <c r="B4" s="57" t="s">
        <v>171</v>
      </c>
      <c r="C4" s="78">
        <v>12148</v>
      </c>
    </row>
    <row r="6" spans="2:53" ht="21.75" customHeight="1">
      <c r="B6" s="130" t="s">
        <v>199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</row>
    <row r="7" spans="2:53" ht="27.75" customHeight="1">
      <c r="B7" s="133" t="s">
        <v>76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66" customHeight="1">
      <c r="B8" s="23" t="s">
        <v>105</v>
      </c>
      <c r="C8" s="31" t="s">
        <v>37</v>
      </c>
      <c r="D8" s="31" t="s">
        <v>109</v>
      </c>
      <c r="E8" s="31" t="s">
        <v>15</v>
      </c>
      <c r="F8" s="31" t="s">
        <v>53</v>
      </c>
      <c r="G8" s="31" t="s">
        <v>92</v>
      </c>
      <c r="H8" s="31" t="s">
        <v>18</v>
      </c>
      <c r="I8" s="31" t="s">
        <v>91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235</v>
      </c>
      <c r="O8" s="31" t="s">
        <v>51</v>
      </c>
      <c r="P8" s="31" t="s">
        <v>223</v>
      </c>
      <c r="Q8" s="31" t="s">
        <v>172</v>
      </c>
      <c r="R8" s="72" t="s">
        <v>174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17" t="s">
        <v>224</v>
      </c>
      <c r="O9" s="33" t="s">
        <v>229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21" t="s">
        <v>104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26</v>
      </c>
      <c r="C11" s="80"/>
      <c r="D11" s="80"/>
      <c r="E11" s="80"/>
      <c r="F11" s="80"/>
      <c r="G11" s="80"/>
      <c r="H11" s="88">
        <v>5.844066548587441</v>
      </c>
      <c r="I11" s="80"/>
      <c r="J11" s="80"/>
      <c r="K11" s="89">
        <v>5.3268903449253712E-3</v>
      </c>
      <c r="L11" s="88"/>
      <c r="M11" s="90"/>
      <c r="N11" s="80"/>
      <c r="O11" s="88">
        <v>287.89210356300003</v>
      </c>
      <c r="P11" s="80"/>
      <c r="Q11" s="89">
        <f>O11/$O$11</f>
        <v>1</v>
      </c>
      <c r="R11" s="89">
        <f>O11/'סכום נכסי הקרן'!$C$42</f>
        <v>0.17127960641121676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218</v>
      </c>
      <c r="C12" s="82"/>
      <c r="D12" s="82"/>
      <c r="E12" s="82"/>
      <c r="F12" s="82"/>
      <c r="G12" s="82"/>
      <c r="H12" s="91">
        <v>5.8440665485874419</v>
      </c>
      <c r="I12" s="82"/>
      <c r="J12" s="82"/>
      <c r="K12" s="92">
        <v>5.326890344925372E-3</v>
      </c>
      <c r="L12" s="91"/>
      <c r="M12" s="93"/>
      <c r="N12" s="82"/>
      <c r="O12" s="91">
        <v>287.89210356299998</v>
      </c>
      <c r="P12" s="82"/>
      <c r="Q12" s="92">
        <f t="shared" ref="Q12:Q26" si="0">O12/$O$11</f>
        <v>0.99999999999999978</v>
      </c>
      <c r="R12" s="92">
        <f>O12/'סכום נכסי הקרן'!$C$42</f>
        <v>0.17127960641121673</v>
      </c>
      <c r="AW12" s="4"/>
    </row>
    <row r="13" spans="2:53" s="100" customFormat="1">
      <c r="B13" s="119" t="s">
        <v>25</v>
      </c>
      <c r="C13" s="115"/>
      <c r="D13" s="115"/>
      <c r="E13" s="115"/>
      <c r="F13" s="115"/>
      <c r="G13" s="115"/>
      <c r="H13" s="116">
        <v>5.7861130951208501</v>
      </c>
      <c r="I13" s="115"/>
      <c r="J13" s="115"/>
      <c r="K13" s="117">
        <v>-5.1186871812980653E-3</v>
      </c>
      <c r="L13" s="116"/>
      <c r="M13" s="120"/>
      <c r="N13" s="115"/>
      <c r="O13" s="116">
        <v>114.54163504699999</v>
      </c>
      <c r="P13" s="115"/>
      <c r="Q13" s="117">
        <f t="shared" si="0"/>
        <v>0.3978630661605993</v>
      </c>
      <c r="R13" s="117">
        <f>O13/'סכום נכסי הקרן'!$C$42</f>
        <v>6.8145829377547332E-2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5.7861130951208501</v>
      </c>
      <c r="I14" s="82"/>
      <c r="J14" s="82"/>
      <c r="K14" s="92">
        <v>-5.1186871812980653E-3</v>
      </c>
      <c r="L14" s="91"/>
      <c r="M14" s="93"/>
      <c r="N14" s="82"/>
      <c r="O14" s="91">
        <v>114.54163504699999</v>
      </c>
      <c r="P14" s="82"/>
      <c r="Q14" s="92">
        <f t="shared" si="0"/>
        <v>0.3978630661605993</v>
      </c>
      <c r="R14" s="92">
        <f>O14/'סכום נכסי הקרן'!$C$42</f>
        <v>6.8145829377547332E-2</v>
      </c>
    </row>
    <row r="15" spans="2:53">
      <c r="B15" s="86" t="s">
        <v>240</v>
      </c>
      <c r="C15" s="84" t="s">
        <v>241</v>
      </c>
      <c r="D15" s="97" t="s">
        <v>110</v>
      </c>
      <c r="E15" s="84" t="s">
        <v>242</v>
      </c>
      <c r="F15" s="84"/>
      <c r="G15" s="84"/>
      <c r="H15" s="94">
        <v>2.2299999999763349</v>
      </c>
      <c r="I15" s="97" t="s">
        <v>154</v>
      </c>
      <c r="J15" s="98">
        <v>0.04</v>
      </c>
      <c r="K15" s="95">
        <v>-1.1700000000097445E-2</v>
      </c>
      <c r="L15" s="94">
        <v>9572.3076160000001</v>
      </c>
      <c r="M15" s="96">
        <v>150.09</v>
      </c>
      <c r="N15" s="84"/>
      <c r="O15" s="94">
        <v>14.367076358</v>
      </c>
      <c r="P15" s="95">
        <v>6.1566931053363345E-7</v>
      </c>
      <c r="Q15" s="95">
        <f t="shared" si="0"/>
        <v>4.9904377995056828E-2</v>
      </c>
      <c r="R15" s="95">
        <f>O15/'סכום נכסי הקרן'!$C$42</f>
        <v>8.5476022211899202E-3</v>
      </c>
    </row>
    <row r="16" spans="2:53" ht="20.25">
      <c r="B16" s="86" t="s">
        <v>243</v>
      </c>
      <c r="C16" s="84" t="s">
        <v>244</v>
      </c>
      <c r="D16" s="97" t="s">
        <v>110</v>
      </c>
      <c r="E16" s="84" t="s">
        <v>242</v>
      </c>
      <c r="F16" s="84"/>
      <c r="G16" s="84"/>
      <c r="H16" s="94">
        <v>4.8599999995966217</v>
      </c>
      <c r="I16" s="97" t="s">
        <v>154</v>
      </c>
      <c r="J16" s="98">
        <v>0.04</v>
      </c>
      <c r="K16" s="95">
        <v>-4.7000000000650619E-3</v>
      </c>
      <c r="L16" s="94">
        <v>3920.9565560000001</v>
      </c>
      <c r="M16" s="96">
        <v>156.80000000000001</v>
      </c>
      <c r="N16" s="84"/>
      <c r="O16" s="94">
        <v>6.1480600679999995</v>
      </c>
      <c r="P16" s="95">
        <v>3.3749288433859011E-7</v>
      </c>
      <c r="Q16" s="95">
        <f t="shared" si="0"/>
        <v>2.1355431399161687E-2</v>
      </c>
      <c r="R16" s="95">
        <f>O16/'סכום נכסי הקרן'!$C$42</f>
        <v>3.657749884790154E-3</v>
      </c>
      <c r="AU16" s="4"/>
    </row>
    <row r="17" spans="2:48" ht="20.25">
      <c r="B17" s="86" t="s">
        <v>245</v>
      </c>
      <c r="C17" s="84" t="s">
        <v>246</v>
      </c>
      <c r="D17" s="97" t="s">
        <v>110</v>
      </c>
      <c r="E17" s="84" t="s">
        <v>242</v>
      </c>
      <c r="F17" s="84"/>
      <c r="G17" s="84"/>
      <c r="H17" s="94">
        <v>7.9199999998540385</v>
      </c>
      <c r="I17" s="97" t="s">
        <v>154</v>
      </c>
      <c r="J17" s="98">
        <v>7.4999999999999997E-3</v>
      </c>
      <c r="K17" s="95">
        <v>-3.9999999988772205E-4</v>
      </c>
      <c r="L17" s="94">
        <v>16449.295908</v>
      </c>
      <c r="M17" s="96">
        <v>108.29</v>
      </c>
      <c r="N17" s="84"/>
      <c r="O17" s="94">
        <v>17.812942830000001</v>
      </c>
      <c r="P17" s="95">
        <v>1.1801454718038788E-6</v>
      </c>
      <c r="Q17" s="95">
        <f t="shared" si="0"/>
        <v>6.1873676316731477E-2</v>
      </c>
      <c r="R17" s="95">
        <f>O17/'סכום נכסי הקרן'!$C$42</f>
        <v>1.0597698926744791E-2</v>
      </c>
      <c r="AV17" s="4"/>
    </row>
    <row r="18" spans="2:48">
      <c r="B18" s="86" t="s">
        <v>247</v>
      </c>
      <c r="C18" s="84" t="s">
        <v>248</v>
      </c>
      <c r="D18" s="97" t="s">
        <v>110</v>
      </c>
      <c r="E18" s="84" t="s">
        <v>242</v>
      </c>
      <c r="F18" s="84"/>
      <c r="G18" s="84"/>
      <c r="H18" s="94">
        <v>13.359999999749411</v>
      </c>
      <c r="I18" s="97" t="s">
        <v>154</v>
      </c>
      <c r="J18" s="98">
        <v>0.04</v>
      </c>
      <c r="K18" s="95">
        <v>8.6999999996867621E-3</v>
      </c>
      <c r="L18" s="94">
        <v>7889.1152199999997</v>
      </c>
      <c r="M18" s="96">
        <v>182.1</v>
      </c>
      <c r="N18" s="84"/>
      <c r="O18" s="94">
        <v>14.366078434999999</v>
      </c>
      <c r="P18" s="95">
        <v>4.8633388574483048E-7</v>
      </c>
      <c r="Q18" s="95">
        <f t="shared" si="0"/>
        <v>4.9900911686020732E-2</v>
      </c>
      <c r="R18" s="95">
        <f>O18/'סכום נכסי הקרן'!$C$42</f>
        <v>8.5470085131425181E-3</v>
      </c>
      <c r="AU18" s="3"/>
    </row>
    <row r="19" spans="2:48">
      <c r="B19" s="86" t="s">
        <v>249</v>
      </c>
      <c r="C19" s="84" t="s">
        <v>250</v>
      </c>
      <c r="D19" s="97" t="s">
        <v>110</v>
      </c>
      <c r="E19" s="84" t="s">
        <v>242</v>
      </c>
      <c r="F19" s="84"/>
      <c r="G19" s="84"/>
      <c r="H19" s="94">
        <v>17.589999997572981</v>
      </c>
      <c r="I19" s="97" t="s">
        <v>154</v>
      </c>
      <c r="J19" s="98">
        <v>2.75E-2</v>
      </c>
      <c r="K19" s="95">
        <v>1.2E-2</v>
      </c>
      <c r="L19" s="94">
        <v>1502.4755830000001</v>
      </c>
      <c r="M19" s="96">
        <v>141.22999999999999</v>
      </c>
      <c r="N19" s="84"/>
      <c r="O19" s="94">
        <v>2.1219463850000002</v>
      </c>
      <c r="P19" s="95">
        <v>8.50053684662129E-8</v>
      </c>
      <c r="Q19" s="95">
        <f t="shared" si="0"/>
        <v>7.3706307284515365E-3</v>
      </c>
      <c r="R19" s="95">
        <f>O19/'סכום נכסי הקרן'!$C$42</f>
        <v>1.262438730171599E-3</v>
      </c>
      <c r="AV19" s="3"/>
    </row>
    <row r="20" spans="2:48">
      <c r="B20" s="86" t="s">
        <v>251</v>
      </c>
      <c r="C20" s="84" t="s">
        <v>252</v>
      </c>
      <c r="D20" s="97" t="s">
        <v>110</v>
      </c>
      <c r="E20" s="84" t="s">
        <v>242</v>
      </c>
      <c r="F20" s="84"/>
      <c r="G20" s="84"/>
      <c r="H20" s="94">
        <v>4.3399999997053138</v>
      </c>
      <c r="I20" s="97" t="s">
        <v>154</v>
      </c>
      <c r="J20" s="98">
        <v>1.7500000000000002E-2</v>
      </c>
      <c r="K20" s="95">
        <v>-6.299999999464209E-3</v>
      </c>
      <c r="L20" s="94">
        <v>6563.155514</v>
      </c>
      <c r="M20" s="96">
        <v>113.75</v>
      </c>
      <c r="N20" s="84"/>
      <c r="O20" s="94">
        <v>7.4655894799999993</v>
      </c>
      <c r="P20" s="95">
        <v>4.582863522862801E-7</v>
      </c>
      <c r="Q20" s="95">
        <f t="shared" si="0"/>
        <v>2.5931900832307089E-2</v>
      </c>
      <c r="R20" s="95">
        <f>O20/'סכום נכסי הקרן'!$C$42</f>
        <v>4.4416057680522628E-3</v>
      </c>
    </row>
    <row r="21" spans="2:48">
      <c r="B21" s="86" t="s">
        <v>253</v>
      </c>
      <c r="C21" s="84" t="s">
        <v>254</v>
      </c>
      <c r="D21" s="97" t="s">
        <v>110</v>
      </c>
      <c r="E21" s="84" t="s">
        <v>242</v>
      </c>
      <c r="F21" s="84"/>
      <c r="G21" s="84"/>
      <c r="H21" s="94">
        <v>0.58000000000513641</v>
      </c>
      <c r="I21" s="97" t="s">
        <v>154</v>
      </c>
      <c r="J21" s="98">
        <v>0.03</v>
      </c>
      <c r="K21" s="95">
        <v>-2.0600000000359549E-2</v>
      </c>
      <c r="L21" s="94">
        <v>3388.8330329999999</v>
      </c>
      <c r="M21" s="96">
        <v>114.9</v>
      </c>
      <c r="N21" s="84"/>
      <c r="O21" s="94">
        <v>3.8937689309999999</v>
      </c>
      <c r="P21" s="95">
        <v>2.2105517154015466E-7</v>
      </c>
      <c r="Q21" s="95">
        <f t="shared" si="0"/>
        <v>1.3525098058647928E-2</v>
      </c>
      <c r="R21" s="95">
        <f>O21/'סכום נכסי הקרן'!$C$42</f>
        <v>2.3165734721583291E-3</v>
      </c>
    </row>
    <row r="22" spans="2:48">
      <c r="B22" s="86" t="s">
        <v>255</v>
      </c>
      <c r="C22" s="84" t="s">
        <v>256</v>
      </c>
      <c r="D22" s="97" t="s">
        <v>110</v>
      </c>
      <c r="E22" s="84" t="s">
        <v>242</v>
      </c>
      <c r="F22" s="84"/>
      <c r="G22" s="84"/>
      <c r="H22" s="94">
        <v>1.5799999999678467</v>
      </c>
      <c r="I22" s="97" t="s">
        <v>154</v>
      </c>
      <c r="J22" s="98">
        <v>1E-3</v>
      </c>
      <c r="K22" s="95">
        <v>-1.3499999999732058E-2</v>
      </c>
      <c r="L22" s="94">
        <v>18064.580687999998</v>
      </c>
      <c r="M22" s="96">
        <v>103.3</v>
      </c>
      <c r="N22" s="84"/>
      <c r="O22" s="94">
        <v>18.660711770000002</v>
      </c>
      <c r="P22" s="95">
        <v>1.1919536404059295E-6</v>
      </c>
      <c r="Q22" s="95">
        <f t="shared" si="0"/>
        <v>6.4818421690112246E-2</v>
      </c>
      <c r="R22" s="95">
        <f>O22/'סכום נכסי הקרן'!$C$42</f>
        <v>1.1102073755278701E-2</v>
      </c>
    </row>
    <row r="23" spans="2:48">
      <c r="B23" s="86" t="s">
        <v>257</v>
      </c>
      <c r="C23" s="84" t="s">
        <v>258</v>
      </c>
      <c r="D23" s="97" t="s">
        <v>110</v>
      </c>
      <c r="E23" s="84" t="s">
        <v>242</v>
      </c>
      <c r="F23" s="84"/>
      <c r="G23" s="84"/>
      <c r="H23" s="94">
        <v>6.4399999995717101</v>
      </c>
      <c r="I23" s="97" t="s">
        <v>154</v>
      </c>
      <c r="J23" s="98">
        <v>7.4999999999999997E-3</v>
      </c>
      <c r="K23" s="95">
        <v>-2.7000000004362211E-3</v>
      </c>
      <c r="L23" s="94">
        <v>4687.0960189999996</v>
      </c>
      <c r="M23" s="96">
        <v>107.6</v>
      </c>
      <c r="N23" s="84"/>
      <c r="O23" s="94">
        <v>5.0433156139999999</v>
      </c>
      <c r="P23" s="95">
        <v>3.3860380188696976E-7</v>
      </c>
      <c r="Q23" s="95">
        <f t="shared" si="0"/>
        <v>1.7518075527543465E-2</v>
      </c>
      <c r="R23" s="95">
        <f>O23/'סכום נכסי הקרן'!$C$42</f>
        <v>3.0004890814396131E-3</v>
      </c>
    </row>
    <row r="24" spans="2:48">
      <c r="B24" s="86" t="s">
        <v>259</v>
      </c>
      <c r="C24" s="84" t="s">
        <v>260</v>
      </c>
      <c r="D24" s="97" t="s">
        <v>110</v>
      </c>
      <c r="E24" s="84" t="s">
        <v>242</v>
      </c>
      <c r="F24" s="84"/>
      <c r="G24" s="84"/>
      <c r="H24" s="94">
        <v>9.9399999994741783</v>
      </c>
      <c r="I24" s="97" t="s">
        <v>154</v>
      </c>
      <c r="J24" s="98">
        <v>5.0000000000000001E-3</v>
      </c>
      <c r="K24" s="95">
        <v>2.6000000003668523E-3</v>
      </c>
      <c r="L24" s="94">
        <v>3190.046707</v>
      </c>
      <c r="M24" s="96">
        <v>102.54</v>
      </c>
      <c r="N24" s="84"/>
      <c r="O24" s="94">
        <v>3.2710736379999998</v>
      </c>
      <c r="P24" s="95">
        <v>1.530604789715254E-6</v>
      </c>
      <c r="Q24" s="95">
        <f t="shared" si="0"/>
        <v>1.1362151297366806E-2</v>
      </c>
      <c r="R24" s="95">
        <f>O24/'סכום נכסי הקרן'!$C$42</f>
        <v>1.9461048021976823E-3</v>
      </c>
    </row>
    <row r="25" spans="2:48">
      <c r="B25" s="86" t="s">
        <v>261</v>
      </c>
      <c r="C25" s="84" t="s">
        <v>262</v>
      </c>
      <c r="D25" s="97" t="s">
        <v>110</v>
      </c>
      <c r="E25" s="84" t="s">
        <v>242</v>
      </c>
      <c r="F25" s="84"/>
      <c r="G25" s="84"/>
      <c r="H25" s="94">
        <v>22.740000005954389</v>
      </c>
      <c r="I25" s="97" t="s">
        <v>154</v>
      </c>
      <c r="J25" s="98">
        <v>0.01</v>
      </c>
      <c r="K25" s="95">
        <v>1.480000000078866E-2</v>
      </c>
      <c r="L25" s="94">
        <v>1665.644646</v>
      </c>
      <c r="M25" s="96">
        <v>91.35</v>
      </c>
      <c r="N25" s="84"/>
      <c r="O25" s="94">
        <v>1.5215663810000002</v>
      </c>
      <c r="P25" s="95">
        <v>1.3989763842553192E-7</v>
      </c>
      <c r="Q25" s="95">
        <f t="shared" si="0"/>
        <v>5.2851966489141046E-3</v>
      </c>
      <c r="R25" s="95">
        <f>O25/'סכום נכסי הקרן'!$C$42</f>
        <v>9.0524640183188966E-4</v>
      </c>
    </row>
    <row r="26" spans="2:48">
      <c r="B26" s="86" t="s">
        <v>263</v>
      </c>
      <c r="C26" s="84" t="s">
        <v>264</v>
      </c>
      <c r="D26" s="97" t="s">
        <v>110</v>
      </c>
      <c r="E26" s="84" t="s">
        <v>242</v>
      </c>
      <c r="F26" s="84"/>
      <c r="G26" s="84"/>
      <c r="H26" s="94">
        <v>3.3600000000241579</v>
      </c>
      <c r="I26" s="97" t="s">
        <v>154</v>
      </c>
      <c r="J26" s="98">
        <v>2.75E-2</v>
      </c>
      <c r="K26" s="95">
        <v>-8.5999999999899351E-3</v>
      </c>
      <c r="L26" s="94">
        <v>16770.345372</v>
      </c>
      <c r="M26" s="96">
        <v>118.48</v>
      </c>
      <c r="N26" s="84"/>
      <c r="O26" s="94">
        <v>19.869505156999999</v>
      </c>
      <c r="P26" s="95">
        <v>1.0114047786534662E-6</v>
      </c>
      <c r="Q26" s="95">
        <f t="shared" si="0"/>
        <v>6.9017193980285441E-2</v>
      </c>
      <c r="R26" s="95">
        <f>O26/'סכום נכסי הקרן'!$C$42</f>
        <v>1.1821237820549889E-2</v>
      </c>
    </row>
    <row r="27" spans="2:48">
      <c r="B27" s="87"/>
      <c r="C27" s="84"/>
      <c r="D27" s="84"/>
      <c r="E27" s="84"/>
      <c r="F27" s="84"/>
      <c r="G27" s="84"/>
      <c r="H27" s="84"/>
      <c r="I27" s="84"/>
      <c r="J27" s="84"/>
      <c r="K27" s="95"/>
      <c r="L27" s="94"/>
      <c r="M27" s="96"/>
      <c r="N27" s="84"/>
      <c r="O27" s="84"/>
      <c r="P27" s="84"/>
      <c r="Q27" s="95"/>
      <c r="R27" s="84"/>
    </row>
    <row r="28" spans="2:48" s="100" customFormat="1">
      <c r="B28" s="119" t="s">
        <v>38</v>
      </c>
      <c r="C28" s="115"/>
      <c r="D28" s="115"/>
      <c r="E28" s="115"/>
      <c r="F28" s="115"/>
      <c r="G28" s="115"/>
      <c r="H28" s="116">
        <v>5.8823593975973711</v>
      </c>
      <c r="I28" s="115"/>
      <c r="J28" s="115"/>
      <c r="K28" s="117">
        <v>1.2228824554312285E-2</v>
      </c>
      <c r="L28" s="116"/>
      <c r="M28" s="120"/>
      <c r="N28" s="115"/>
      <c r="O28" s="116">
        <v>173.35046851600003</v>
      </c>
      <c r="P28" s="115"/>
      <c r="Q28" s="117">
        <f t="shared" ref="Q28:Q46" si="1">O28/$O$11</f>
        <v>0.6021369338394007</v>
      </c>
      <c r="R28" s="117">
        <f>O28/'סכום נכסי הקרן'!$C$42</f>
        <v>0.10313377703366941</v>
      </c>
    </row>
    <row r="29" spans="2:48">
      <c r="B29" s="85" t="s">
        <v>23</v>
      </c>
      <c r="C29" s="82"/>
      <c r="D29" s="82"/>
      <c r="E29" s="82"/>
      <c r="F29" s="82"/>
      <c r="G29" s="82"/>
      <c r="H29" s="91">
        <v>5.8823593975973711</v>
      </c>
      <c r="I29" s="82"/>
      <c r="J29" s="82"/>
      <c r="K29" s="92">
        <v>1.2228824554312285E-2</v>
      </c>
      <c r="L29" s="91"/>
      <c r="M29" s="93"/>
      <c r="N29" s="82"/>
      <c r="O29" s="91">
        <v>173.35046851600003</v>
      </c>
      <c r="P29" s="82"/>
      <c r="Q29" s="92">
        <f t="shared" si="1"/>
        <v>0.6021369338394007</v>
      </c>
      <c r="R29" s="92">
        <f>O29/'סכום נכסי הקרן'!$C$42</f>
        <v>0.10313377703366941</v>
      </c>
    </row>
    <row r="30" spans="2:48">
      <c r="B30" s="86" t="s">
        <v>265</v>
      </c>
      <c r="C30" s="84" t="s">
        <v>266</v>
      </c>
      <c r="D30" s="97" t="s">
        <v>110</v>
      </c>
      <c r="E30" s="84" t="s">
        <v>242</v>
      </c>
      <c r="F30" s="84"/>
      <c r="G30" s="84"/>
      <c r="H30" s="94">
        <v>6.3499999996762311</v>
      </c>
      <c r="I30" s="97" t="s">
        <v>154</v>
      </c>
      <c r="J30" s="98">
        <v>6.25E-2</v>
      </c>
      <c r="K30" s="95">
        <v>1.519999999854304E-2</v>
      </c>
      <c r="L30" s="94">
        <v>5439.3050469999989</v>
      </c>
      <c r="M30" s="96">
        <v>136.28</v>
      </c>
      <c r="N30" s="84"/>
      <c r="O30" s="94">
        <v>7.4126849039999998</v>
      </c>
      <c r="P30" s="95">
        <v>3.2066853503456451E-7</v>
      </c>
      <c r="Q30" s="95">
        <f t="shared" si="1"/>
        <v>2.5748135541959614E-2</v>
      </c>
      <c r="R30" s="95">
        <f>O30/'סכום נכסי הקרן'!$C$42</f>
        <v>4.4101305214495042E-3</v>
      </c>
    </row>
    <row r="31" spans="2:48">
      <c r="B31" s="86" t="s">
        <v>267</v>
      </c>
      <c r="C31" s="84" t="s">
        <v>268</v>
      </c>
      <c r="D31" s="97" t="s">
        <v>110</v>
      </c>
      <c r="E31" s="84" t="s">
        <v>242</v>
      </c>
      <c r="F31" s="84"/>
      <c r="G31" s="84"/>
      <c r="H31" s="94">
        <v>4.6799999999205033</v>
      </c>
      <c r="I31" s="97" t="s">
        <v>154</v>
      </c>
      <c r="J31" s="98">
        <v>3.7499999999999999E-2</v>
      </c>
      <c r="K31" s="95">
        <v>1.1099999999174454E-2</v>
      </c>
      <c r="L31" s="94">
        <v>5799.3785030000008</v>
      </c>
      <c r="M31" s="96">
        <v>112.79</v>
      </c>
      <c r="N31" s="84"/>
      <c r="O31" s="94">
        <v>6.5411190139999995</v>
      </c>
      <c r="P31" s="95">
        <v>3.5739098456115024E-7</v>
      </c>
      <c r="Q31" s="95">
        <f t="shared" si="1"/>
        <v>2.2720730902466704E-2</v>
      </c>
      <c r="R31" s="95">
        <f>O31/'סכום נכסי הקרן'!$C$42</f>
        <v>3.8915978463496667E-3</v>
      </c>
    </row>
    <row r="32" spans="2:48">
      <c r="B32" s="86" t="s">
        <v>269</v>
      </c>
      <c r="C32" s="84" t="s">
        <v>270</v>
      </c>
      <c r="D32" s="97" t="s">
        <v>110</v>
      </c>
      <c r="E32" s="84" t="s">
        <v>242</v>
      </c>
      <c r="F32" s="84"/>
      <c r="G32" s="84"/>
      <c r="H32" s="94">
        <v>18.409999999426166</v>
      </c>
      <c r="I32" s="97" t="s">
        <v>154</v>
      </c>
      <c r="J32" s="98">
        <v>3.7499999999999999E-2</v>
      </c>
      <c r="K32" s="95">
        <v>3.0999999998963735E-2</v>
      </c>
      <c r="L32" s="94">
        <v>13773.514224</v>
      </c>
      <c r="M32" s="96">
        <v>112.1</v>
      </c>
      <c r="N32" s="84"/>
      <c r="O32" s="94">
        <v>15.440109446000001</v>
      </c>
      <c r="P32" s="95">
        <v>1.304921617527002E-6</v>
      </c>
      <c r="Q32" s="95">
        <f t="shared" si="1"/>
        <v>5.3631583690245989E-2</v>
      </c>
      <c r="R32" s="95">
        <f>O32/'סכום נכסי הקרן'!$C$42</f>
        <v>9.1859965456755639E-3</v>
      </c>
    </row>
    <row r="33" spans="2:18">
      <c r="B33" s="86" t="s">
        <v>271</v>
      </c>
      <c r="C33" s="84" t="s">
        <v>272</v>
      </c>
      <c r="D33" s="97" t="s">
        <v>110</v>
      </c>
      <c r="E33" s="84" t="s">
        <v>242</v>
      </c>
      <c r="F33" s="84"/>
      <c r="G33" s="84"/>
      <c r="H33" s="94">
        <v>0.15999999989888108</v>
      </c>
      <c r="I33" s="97" t="s">
        <v>154</v>
      </c>
      <c r="J33" s="98">
        <v>2.2499999999999999E-2</v>
      </c>
      <c r="K33" s="95">
        <v>2.3999999984832161E-3</v>
      </c>
      <c r="L33" s="94">
        <v>2322.124307</v>
      </c>
      <c r="M33" s="96">
        <v>102.21</v>
      </c>
      <c r="N33" s="84"/>
      <c r="O33" s="94">
        <v>2.3734433140000002</v>
      </c>
      <c r="P33" s="95">
        <v>1.5591266209743771E-7</v>
      </c>
      <c r="Q33" s="95">
        <f t="shared" si="1"/>
        <v>8.2442112327009848E-3</v>
      </c>
      <c r="R33" s="95">
        <f>O33/'סכום נכסי הקרן'!$C$42</f>
        <v>1.4120652551079568E-3</v>
      </c>
    </row>
    <row r="34" spans="2:18">
      <c r="B34" s="86" t="s">
        <v>273</v>
      </c>
      <c r="C34" s="84" t="s">
        <v>274</v>
      </c>
      <c r="D34" s="97" t="s">
        <v>110</v>
      </c>
      <c r="E34" s="84" t="s">
        <v>242</v>
      </c>
      <c r="F34" s="84"/>
      <c r="G34" s="84"/>
      <c r="H34" s="94">
        <v>0.65999999992560832</v>
      </c>
      <c r="I34" s="97" t="s">
        <v>154</v>
      </c>
      <c r="J34" s="98">
        <v>0</v>
      </c>
      <c r="K34" s="95">
        <v>3.2000000001293771E-3</v>
      </c>
      <c r="L34" s="94">
        <v>6196.497926</v>
      </c>
      <c r="M34" s="96">
        <v>99.79</v>
      </c>
      <c r="N34" s="84"/>
      <c r="O34" s="94">
        <v>6.1834852810000003</v>
      </c>
      <c r="P34" s="95">
        <v>5.4005864917747029E-6</v>
      </c>
      <c r="Q34" s="95">
        <f t="shared" si="1"/>
        <v>2.1478481710585907E-2</v>
      </c>
      <c r="R34" s="95">
        <f>O34/'סכום נכסי הקרן'!$C$42</f>
        <v>3.6788258936996717E-3</v>
      </c>
    </row>
    <row r="35" spans="2:18">
      <c r="B35" s="86" t="s">
        <v>275</v>
      </c>
      <c r="C35" s="84" t="s">
        <v>276</v>
      </c>
      <c r="D35" s="97" t="s">
        <v>110</v>
      </c>
      <c r="E35" s="84" t="s">
        <v>242</v>
      </c>
      <c r="F35" s="84"/>
      <c r="G35" s="84"/>
      <c r="H35" s="94">
        <v>3.5999999998330363</v>
      </c>
      <c r="I35" s="97" t="s">
        <v>154</v>
      </c>
      <c r="J35" s="98">
        <v>1.2500000000000001E-2</v>
      </c>
      <c r="K35" s="95">
        <v>8.6999999997495539E-3</v>
      </c>
      <c r="L35" s="94">
        <v>5885.1434950000003</v>
      </c>
      <c r="M35" s="96">
        <v>101.77</v>
      </c>
      <c r="N35" s="84"/>
      <c r="O35" s="94">
        <v>5.989310745</v>
      </c>
      <c r="P35" s="95">
        <v>5.0654425012018777E-7</v>
      </c>
      <c r="Q35" s="95">
        <f t="shared" si="1"/>
        <v>2.0804011888048698E-2</v>
      </c>
      <c r="R35" s="95">
        <f>O35/'סכום נכסי הקרן'!$C$42</f>
        <v>3.5633029679592557E-3</v>
      </c>
    </row>
    <row r="36" spans="2:18">
      <c r="B36" s="86" t="s">
        <v>277</v>
      </c>
      <c r="C36" s="84" t="s">
        <v>278</v>
      </c>
      <c r="D36" s="97" t="s">
        <v>110</v>
      </c>
      <c r="E36" s="84" t="s">
        <v>242</v>
      </c>
      <c r="F36" s="84"/>
      <c r="G36" s="84"/>
      <c r="H36" s="94">
        <v>4.5200000006130754</v>
      </c>
      <c r="I36" s="97" t="s">
        <v>154</v>
      </c>
      <c r="J36" s="98">
        <v>1.4999999999999999E-2</v>
      </c>
      <c r="K36" s="95">
        <v>1.0800000006491386E-2</v>
      </c>
      <c r="L36" s="94">
        <v>1083.272037</v>
      </c>
      <c r="M36" s="96">
        <v>102.39</v>
      </c>
      <c r="N36" s="84"/>
      <c r="O36" s="94">
        <v>1.1091622409999999</v>
      </c>
      <c r="P36" s="95">
        <v>1.5158903031313114E-7</v>
      </c>
      <c r="Q36" s="95">
        <f t="shared" si="1"/>
        <v>3.8527011587772835E-3</v>
      </c>
      <c r="R36" s="95">
        <f>O36/'סכום נכסי הקרן'!$C$42</f>
        <v>6.5988913809541183E-4</v>
      </c>
    </row>
    <row r="37" spans="2:18">
      <c r="B37" s="86" t="s">
        <v>279</v>
      </c>
      <c r="C37" s="84" t="s">
        <v>280</v>
      </c>
      <c r="D37" s="97" t="s">
        <v>110</v>
      </c>
      <c r="E37" s="84" t="s">
        <v>242</v>
      </c>
      <c r="F37" s="84"/>
      <c r="G37" s="84"/>
      <c r="H37" s="94">
        <v>1.8300000000440897</v>
      </c>
      <c r="I37" s="97" t="s">
        <v>154</v>
      </c>
      <c r="J37" s="98">
        <v>5.0000000000000001E-3</v>
      </c>
      <c r="K37" s="95">
        <v>4.7999999998897752E-3</v>
      </c>
      <c r="L37" s="94">
        <v>14498.472347999999</v>
      </c>
      <c r="M37" s="96">
        <v>100.12</v>
      </c>
      <c r="N37" s="84"/>
      <c r="O37" s="94">
        <v>14.515870791999999</v>
      </c>
      <c r="P37" s="95">
        <v>1.0392762626440381E-6</v>
      </c>
      <c r="Q37" s="95">
        <f t="shared" si="1"/>
        <v>5.0421218964845492E-2</v>
      </c>
      <c r="R37" s="95">
        <f>O37/'סכום נכסי הקרן'!$C$42</f>
        <v>8.6361265390725132E-3</v>
      </c>
    </row>
    <row r="38" spans="2:18">
      <c r="B38" s="86" t="s">
        <v>281</v>
      </c>
      <c r="C38" s="84" t="s">
        <v>282</v>
      </c>
      <c r="D38" s="97" t="s">
        <v>110</v>
      </c>
      <c r="E38" s="84" t="s">
        <v>242</v>
      </c>
      <c r="F38" s="84"/>
      <c r="G38" s="84"/>
      <c r="H38" s="94">
        <v>2.6999999999329156</v>
      </c>
      <c r="I38" s="97" t="s">
        <v>154</v>
      </c>
      <c r="J38" s="98">
        <v>5.5E-2</v>
      </c>
      <c r="K38" s="95">
        <v>6.7999999997316622E-3</v>
      </c>
      <c r="L38" s="94">
        <v>13027.887595</v>
      </c>
      <c r="M38" s="96">
        <v>114.42</v>
      </c>
      <c r="N38" s="84"/>
      <c r="O38" s="94">
        <v>14.906509129999998</v>
      </c>
      <c r="P38" s="95">
        <v>7.2549240107120164E-7</v>
      </c>
      <c r="Q38" s="95">
        <f t="shared" si="1"/>
        <v>5.177811042927051E-2</v>
      </c>
      <c r="R38" s="95">
        <f>O38/'סכום נכסי הקרן'!$C$42</f>
        <v>8.8685343750419705E-3</v>
      </c>
    </row>
    <row r="39" spans="2:18">
      <c r="B39" s="86" t="s">
        <v>283</v>
      </c>
      <c r="C39" s="84" t="s">
        <v>284</v>
      </c>
      <c r="D39" s="97" t="s">
        <v>110</v>
      </c>
      <c r="E39" s="84" t="s">
        <v>242</v>
      </c>
      <c r="F39" s="84"/>
      <c r="G39" s="84"/>
      <c r="H39" s="94">
        <v>15.099999999543241</v>
      </c>
      <c r="I39" s="97" t="s">
        <v>154</v>
      </c>
      <c r="J39" s="98">
        <v>5.5E-2</v>
      </c>
      <c r="K39" s="95">
        <v>2.7699999998867492E-2</v>
      </c>
      <c r="L39" s="94">
        <v>10901.901908</v>
      </c>
      <c r="M39" s="96">
        <v>146.6</v>
      </c>
      <c r="N39" s="84"/>
      <c r="O39" s="94">
        <v>15.982188152999999</v>
      </c>
      <c r="P39" s="95">
        <v>5.9626585601783802E-7</v>
      </c>
      <c r="Q39" s="95">
        <f t="shared" si="1"/>
        <v>5.5514506841979373E-2</v>
      </c>
      <c r="R39" s="95">
        <f>O39/'סכום נכסי הקרן'!$C$42</f>
        <v>9.5085028820070267E-3</v>
      </c>
    </row>
    <row r="40" spans="2:18">
      <c r="B40" s="86" t="s">
        <v>285</v>
      </c>
      <c r="C40" s="84" t="s">
        <v>286</v>
      </c>
      <c r="D40" s="97" t="s">
        <v>110</v>
      </c>
      <c r="E40" s="84" t="s">
        <v>242</v>
      </c>
      <c r="F40" s="84"/>
      <c r="G40" s="84"/>
      <c r="H40" s="94">
        <v>3.7800000004059959</v>
      </c>
      <c r="I40" s="97" t="s">
        <v>154</v>
      </c>
      <c r="J40" s="98">
        <v>4.2500000000000003E-2</v>
      </c>
      <c r="K40" s="95">
        <v>9.400000002029979E-3</v>
      </c>
      <c r="L40" s="94">
        <v>3488.7810110000005</v>
      </c>
      <c r="M40" s="96">
        <v>112.96</v>
      </c>
      <c r="N40" s="84"/>
      <c r="O40" s="94">
        <v>3.9409270299999997</v>
      </c>
      <c r="P40" s="95">
        <v>1.9472957968517816E-7</v>
      </c>
      <c r="Q40" s="95">
        <f t="shared" si="1"/>
        <v>1.3688902825838008E-2</v>
      </c>
      <c r="R40" s="95">
        <f>O40/'סכום נכסי הקרן'!$C$42</f>
        <v>2.3446298882109267E-3</v>
      </c>
    </row>
    <row r="41" spans="2:18">
      <c r="B41" s="86" t="s">
        <v>287</v>
      </c>
      <c r="C41" s="84" t="s">
        <v>288</v>
      </c>
      <c r="D41" s="97" t="s">
        <v>110</v>
      </c>
      <c r="E41" s="84" t="s">
        <v>242</v>
      </c>
      <c r="F41" s="84"/>
      <c r="G41" s="84"/>
      <c r="H41" s="94">
        <v>7.4799999997777746</v>
      </c>
      <c r="I41" s="97" t="s">
        <v>154</v>
      </c>
      <c r="J41" s="98">
        <v>0.02</v>
      </c>
      <c r="K41" s="95">
        <v>1.6199999999277098E-2</v>
      </c>
      <c r="L41" s="94">
        <v>14531.499352000003</v>
      </c>
      <c r="M41" s="96">
        <v>102.81</v>
      </c>
      <c r="N41" s="84"/>
      <c r="O41" s="94">
        <v>14.939834484</v>
      </c>
      <c r="P41" s="95">
        <v>1.0187341093788844E-6</v>
      </c>
      <c r="Q41" s="95">
        <f t="shared" si="1"/>
        <v>5.1893866831018119E-2</v>
      </c>
      <c r="R41" s="95">
        <f>O41/'סכום נכסי הקרן'!$C$42</f>
        <v>8.888361085972879E-3</v>
      </c>
    </row>
    <row r="42" spans="2:18">
      <c r="B42" s="86" t="s">
        <v>289</v>
      </c>
      <c r="C42" s="84" t="s">
        <v>290</v>
      </c>
      <c r="D42" s="97" t="s">
        <v>110</v>
      </c>
      <c r="E42" s="84" t="s">
        <v>242</v>
      </c>
      <c r="F42" s="84"/>
      <c r="G42" s="84"/>
      <c r="H42" s="94">
        <v>2.0500000000269876</v>
      </c>
      <c r="I42" s="97" t="s">
        <v>154</v>
      </c>
      <c r="J42" s="98">
        <v>0.01</v>
      </c>
      <c r="K42" s="95">
        <v>5.100000000233894E-3</v>
      </c>
      <c r="L42" s="94">
        <v>10905.629833999999</v>
      </c>
      <c r="M42" s="96">
        <v>101.93</v>
      </c>
      <c r="N42" s="84"/>
      <c r="O42" s="94">
        <v>11.116108974000001</v>
      </c>
      <c r="P42" s="95">
        <v>7.4882773404356042E-7</v>
      </c>
      <c r="Q42" s="95">
        <f t="shared" si="1"/>
        <v>3.8612066244350603E-2</v>
      </c>
      <c r="R42" s="95">
        <f>O42/'סכום נכסי הקרן'!$C$42</f>
        <v>6.6134595090561995E-3</v>
      </c>
    </row>
    <row r="43" spans="2:18">
      <c r="B43" s="86" t="s">
        <v>291</v>
      </c>
      <c r="C43" s="84" t="s">
        <v>292</v>
      </c>
      <c r="D43" s="97" t="s">
        <v>110</v>
      </c>
      <c r="E43" s="84" t="s">
        <v>242</v>
      </c>
      <c r="F43" s="84"/>
      <c r="G43" s="84"/>
      <c r="H43" s="94">
        <v>0.41000000004008935</v>
      </c>
      <c r="I43" s="97" t="s">
        <v>154</v>
      </c>
      <c r="J43" s="98">
        <v>0</v>
      </c>
      <c r="K43" s="95">
        <v>2.8999999995991065E-3</v>
      </c>
      <c r="L43" s="94">
        <v>9989.7000000000007</v>
      </c>
      <c r="M43" s="96">
        <v>99.88</v>
      </c>
      <c r="N43" s="84"/>
      <c r="O43" s="94">
        <v>9.9777123599999999</v>
      </c>
      <c r="P43" s="95">
        <v>4.5704536688943158E-6</v>
      </c>
      <c r="Q43" s="95">
        <f t="shared" si="1"/>
        <v>3.4657818802649294E-2</v>
      </c>
      <c r="R43" s="95">
        <f>O43/'סכום נכסי הקרן'!$C$42</f>
        <v>5.9361775635890382E-3</v>
      </c>
    </row>
    <row r="44" spans="2:18">
      <c r="B44" s="86" t="s">
        <v>293</v>
      </c>
      <c r="C44" s="84" t="s">
        <v>294</v>
      </c>
      <c r="D44" s="97" t="s">
        <v>110</v>
      </c>
      <c r="E44" s="84" t="s">
        <v>242</v>
      </c>
      <c r="F44" s="84"/>
      <c r="G44" s="84"/>
      <c r="H44" s="94">
        <v>6.0799999998953318</v>
      </c>
      <c r="I44" s="97" t="s">
        <v>154</v>
      </c>
      <c r="J44" s="98">
        <v>1.7500000000000002E-2</v>
      </c>
      <c r="K44" s="95">
        <v>1.3999999999612343E-2</v>
      </c>
      <c r="L44" s="94">
        <v>10003.223837</v>
      </c>
      <c r="M44" s="96">
        <v>103.15</v>
      </c>
      <c r="N44" s="84"/>
      <c r="O44" s="94">
        <v>10.318325676000001</v>
      </c>
      <c r="P44" s="95">
        <v>5.4408915470681792E-7</v>
      </c>
      <c r="Q44" s="95">
        <f t="shared" si="1"/>
        <v>3.5840947175343488E-2</v>
      </c>
      <c r="R44" s="95">
        <f>O44/'סכום נכסי הקרן'!$C$42</f>
        <v>6.1388233255980432E-3</v>
      </c>
    </row>
    <row r="45" spans="2:18">
      <c r="B45" s="86" t="s">
        <v>295</v>
      </c>
      <c r="C45" s="84" t="s">
        <v>296</v>
      </c>
      <c r="D45" s="97" t="s">
        <v>110</v>
      </c>
      <c r="E45" s="84" t="s">
        <v>242</v>
      </c>
      <c r="F45" s="84"/>
      <c r="G45" s="84"/>
      <c r="H45" s="94">
        <v>8.5899999997270093</v>
      </c>
      <c r="I45" s="97" t="s">
        <v>154</v>
      </c>
      <c r="J45" s="98">
        <v>2.2499999999999999E-2</v>
      </c>
      <c r="K45" s="95">
        <v>1.8299999999296844E-2</v>
      </c>
      <c r="L45" s="94">
        <v>9231.2819760000002</v>
      </c>
      <c r="M45" s="96">
        <v>104.76</v>
      </c>
      <c r="N45" s="84"/>
      <c r="O45" s="94">
        <v>9.6706907960000006</v>
      </c>
      <c r="P45" s="95">
        <v>9.9663705737726951E-7</v>
      </c>
      <c r="Q45" s="95">
        <f t="shared" si="1"/>
        <v>3.3591372171427908E-2</v>
      </c>
      <c r="R45" s="95">
        <f>O45/'סכום נכסי הקרן'!$C$42</f>
        <v>5.7535170043348715E-3</v>
      </c>
    </row>
    <row r="46" spans="2:18">
      <c r="B46" s="86" t="s">
        <v>297</v>
      </c>
      <c r="C46" s="84" t="s">
        <v>298</v>
      </c>
      <c r="D46" s="97" t="s">
        <v>110</v>
      </c>
      <c r="E46" s="84" t="s">
        <v>242</v>
      </c>
      <c r="F46" s="84"/>
      <c r="G46" s="84"/>
      <c r="H46" s="94">
        <v>0.84000000000697683</v>
      </c>
      <c r="I46" s="97" t="s">
        <v>154</v>
      </c>
      <c r="J46" s="98">
        <v>0.05</v>
      </c>
      <c r="K46" s="95">
        <v>2.8999999999825576E-3</v>
      </c>
      <c r="L46" s="94">
        <v>21893.065734</v>
      </c>
      <c r="M46" s="96">
        <v>104.75</v>
      </c>
      <c r="N46" s="84"/>
      <c r="O46" s="94">
        <v>22.932986176</v>
      </c>
      <c r="P46" s="95">
        <v>1.1828226621723178E-6</v>
      </c>
      <c r="Q46" s="95">
        <f t="shared" si="1"/>
        <v>7.9658267427892573E-2</v>
      </c>
      <c r="R46" s="95">
        <f>O46/'סכום נכסי הקרן'!$C$42</f>
        <v>1.3643836692448888E-2</v>
      </c>
    </row>
    <row r="47" spans="2:18">
      <c r="C47" s="1"/>
      <c r="D47" s="1"/>
    </row>
    <row r="48" spans="2:18">
      <c r="C48" s="1"/>
      <c r="D48" s="1"/>
    </row>
    <row r="49" spans="2:4">
      <c r="C49" s="1"/>
      <c r="D49" s="1"/>
    </row>
    <row r="50" spans="2:4">
      <c r="B50" s="99" t="s">
        <v>102</v>
      </c>
      <c r="C50" s="100"/>
      <c r="D50" s="100"/>
    </row>
    <row r="51" spans="2:4">
      <c r="B51" s="99" t="s">
        <v>219</v>
      </c>
      <c r="C51" s="100"/>
      <c r="D51" s="100"/>
    </row>
    <row r="52" spans="2:4">
      <c r="B52" s="136" t="s">
        <v>227</v>
      </c>
      <c r="C52" s="136"/>
      <c r="D52" s="136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169</v>
      </c>
      <c r="C1" s="78" t="s" vm="1">
        <v>237</v>
      </c>
    </row>
    <row r="2" spans="2:67">
      <c r="B2" s="57" t="s">
        <v>168</v>
      </c>
      <c r="C2" s="78" t="s">
        <v>238</v>
      </c>
    </row>
    <row r="3" spans="2:67">
      <c r="B3" s="57" t="s">
        <v>170</v>
      </c>
      <c r="C3" s="78" t="s">
        <v>239</v>
      </c>
    </row>
    <row r="4" spans="2:67">
      <c r="B4" s="57" t="s">
        <v>171</v>
      </c>
      <c r="C4" s="78">
        <v>12148</v>
      </c>
    </row>
    <row r="6" spans="2:67" ht="26.25" customHeight="1">
      <c r="B6" s="133" t="s">
        <v>199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3" t="s">
        <v>77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105</v>
      </c>
      <c r="C8" s="14" t="s">
        <v>37</v>
      </c>
      <c r="D8" s="14" t="s">
        <v>109</v>
      </c>
      <c r="E8" s="14" t="s">
        <v>215</v>
      </c>
      <c r="F8" s="14" t="s">
        <v>107</v>
      </c>
      <c r="G8" s="14" t="s">
        <v>52</v>
      </c>
      <c r="H8" s="14" t="s">
        <v>15</v>
      </c>
      <c r="I8" s="14" t="s">
        <v>53</v>
      </c>
      <c r="J8" s="14" t="s">
        <v>92</v>
      </c>
      <c r="K8" s="14" t="s">
        <v>18</v>
      </c>
      <c r="L8" s="14" t="s">
        <v>91</v>
      </c>
      <c r="M8" s="14" t="s">
        <v>17</v>
      </c>
      <c r="N8" s="14" t="s">
        <v>19</v>
      </c>
      <c r="O8" s="14" t="s">
        <v>221</v>
      </c>
      <c r="P8" s="14" t="s">
        <v>220</v>
      </c>
      <c r="Q8" s="14" t="s">
        <v>51</v>
      </c>
      <c r="R8" s="14" t="s">
        <v>50</v>
      </c>
      <c r="S8" s="14" t="s">
        <v>172</v>
      </c>
      <c r="T8" s="39" t="s">
        <v>174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228</v>
      </c>
      <c r="P9" s="17"/>
      <c r="Q9" s="17" t="s">
        <v>224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103</v>
      </c>
      <c r="R10" s="20" t="s">
        <v>104</v>
      </c>
      <c r="S10" s="46" t="s">
        <v>175</v>
      </c>
      <c r="T10" s="73" t="s">
        <v>216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Z830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7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2">
      <c r="B1" s="57" t="s">
        <v>169</v>
      </c>
      <c r="C1" s="78" t="s" vm="1">
        <v>237</v>
      </c>
    </row>
    <row r="2" spans="2:52">
      <c r="B2" s="57" t="s">
        <v>168</v>
      </c>
      <c r="C2" s="78" t="s">
        <v>238</v>
      </c>
    </row>
    <row r="3" spans="2:52">
      <c r="B3" s="57" t="s">
        <v>170</v>
      </c>
      <c r="C3" s="78" t="s">
        <v>239</v>
      </c>
    </row>
    <row r="4" spans="2:52">
      <c r="B4" s="57" t="s">
        <v>171</v>
      </c>
      <c r="C4" s="78">
        <v>12148</v>
      </c>
    </row>
    <row r="6" spans="2:52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2:52" ht="26.2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AZ7" s="3"/>
    </row>
    <row r="8" spans="2:52" s="3" customFormat="1" ht="78.75">
      <c r="B8" s="23" t="s">
        <v>105</v>
      </c>
      <c r="C8" s="31" t="s">
        <v>37</v>
      </c>
      <c r="D8" s="31" t="s">
        <v>109</v>
      </c>
      <c r="E8" s="31" t="s">
        <v>215</v>
      </c>
      <c r="F8" s="31" t="s">
        <v>107</v>
      </c>
      <c r="G8" s="31" t="s">
        <v>52</v>
      </c>
      <c r="H8" s="31" t="s">
        <v>15</v>
      </c>
      <c r="I8" s="31" t="s">
        <v>53</v>
      </c>
      <c r="J8" s="31" t="s">
        <v>92</v>
      </c>
      <c r="K8" s="31" t="s">
        <v>18</v>
      </c>
      <c r="L8" s="31" t="s">
        <v>91</v>
      </c>
      <c r="M8" s="31" t="s">
        <v>17</v>
      </c>
      <c r="N8" s="31" t="s">
        <v>19</v>
      </c>
      <c r="O8" s="14" t="s">
        <v>221</v>
      </c>
      <c r="P8" s="31" t="s">
        <v>220</v>
      </c>
      <c r="Q8" s="31" t="s">
        <v>235</v>
      </c>
      <c r="R8" s="31" t="s">
        <v>51</v>
      </c>
      <c r="S8" s="14" t="s">
        <v>50</v>
      </c>
      <c r="T8" s="31" t="s">
        <v>172</v>
      </c>
      <c r="U8" s="15" t="s">
        <v>174</v>
      </c>
      <c r="AV8" s="1"/>
      <c r="AW8" s="1"/>
    </row>
    <row r="9" spans="2:52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228</v>
      </c>
      <c r="P9" s="33"/>
      <c r="Q9" s="17" t="s">
        <v>224</v>
      </c>
      <c r="R9" s="33" t="s">
        <v>224</v>
      </c>
      <c r="S9" s="17" t="s">
        <v>20</v>
      </c>
      <c r="T9" s="33" t="s">
        <v>224</v>
      </c>
      <c r="U9" s="18" t="s">
        <v>20</v>
      </c>
      <c r="AU9" s="1"/>
      <c r="AV9" s="1"/>
      <c r="AW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103</v>
      </c>
      <c r="R10" s="20" t="s">
        <v>104</v>
      </c>
      <c r="S10" s="20" t="s">
        <v>175</v>
      </c>
      <c r="T10" s="21" t="s">
        <v>216</v>
      </c>
      <c r="U10" s="21" t="s">
        <v>230</v>
      </c>
      <c r="AU10" s="1"/>
      <c r="AV10" s="3"/>
      <c r="AW10" s="1"/>
    </row>
    <row r="11" spans="2:52" s="4" customFormat="1" ht="18" customHeight="1">
      <c r="B11" s="79" t="s">
        <v>31</v>
      </c>
      <c r="C11" s="80"/>
      <c r="D11" s="80"/>
      <c r="E11" s="80"/>
      <c r="F11" s="80"/>
      <c r="G11" s="80"/>
      <c r="H11" s="80"/>
      <c r="I11" s="80"/>
      <c r="J11" s="80"/>
      <c r="K11" s="88">
        <v>4.0260052684424323</v>
      </c>
      <c r="L11" s="80"/>
      <c r="M11" s="80"/>
      <c r="N11" s="103">
        <v>1.0470893048248669E-2</v>
      </c>
      <c r="O11" s="88"/>
      <c r="P11" s="90"/>
      <c r="Q11" s="88">
        <v>0.49764188700000006</v>
      </c>
      <c r="R11" s="88">
        <v>251.05564026199997</v>
      </c>
      <c r="S11" s="80"/>
      <c r="T11" s="89">
        <f>R11/$R$11</f>
        <v>1</v>
      </c>
      <c r="U11" s="89">
        <f>R11/'סכום נכסי הקרן'!$C$42</f>
        <v>0.14936398296169814</v>
      </c>
      <c r="AU11" s="1"/>
      <c r="AV11" s="3"/>
      <c r="AW11" s="1"/>
      <c r="AZ11" s="1"/>
    </row>
    <row r="12" spans="2:52">
      <c r="B12" s="81" t="s">
        <v>218</v>
      </c>
      <c r="C12" s="82"/>
      <c r="D12" s="82"/>
      <c r="E12" s="82"/>
      <c r="F12" s="82"/>
      <c r="G12" s="82"/>
      <c r="H12" s="82"/>
      <c r="I12" s="82"/>
      <c r="J12" s="82"/>
      <c r="K12" s="91">
        <v>4.0260052684424332</v>
      </c>
      <c r="L12" s="82"/>
      <c r="M12" s="82"/>
      <c r="N12" s="104">
        <v>1.0470893048248666E-2</v>
      </c>
      <c r="O12" s="91"/>
      <c r="P12" s="93"/>
      <c r="Q12" s="91">
        <v>0.49764188700000006</v>
      </c>
      <c r="R12" s="91">
        <v>251.05564026199991</v>
      </c>
      <c r="S12" s="82"/>
      <c r="T12" s="92">
        <f t="shared" ref="T12:T75" si="0">R12/$R$11</f>
        <v>0.99999999999999978</v>
      </c>
      <c r="U12" s="92">
        <f>R12/'סכום נכסי הקרן'!$C$42</f>
        <v>0.14936398296169812</v>
      </c>
      <c r="AV12" s="3"/>
    </row>
    <row r="13" spans="2:52" s="122" customFormat="1" ht="20.25">
      <c r="B13" s="102" t="s">
        <v>30</v>
      </c>
      <c r="C13" s="82"/>
      <c r="D13" s="82"/>
      <c r="E13" s="82"/>
      <c r="F13" s="82"/>
      <c r="G13" s="82"/>
      <c r="H13" s="82"/>
      <c r="I13" s="82"/>
      <c r="J13" s="82"/>
      <c r="K13" s="91">
        <v>4.0383077066165098</v>
      </c>
      <c r="L13" s="82"/>
      <c r="M13" s="82"/>
      <c r="N13" s="104">
        <v>5.6541575731169089E-3</v>
      </c>
      <c r="O13" s="91"/>
      <c r="P13" s="93"/>
      <c r="Q13" s="91">
        <v>0.45061700700000007</v>
      </c>
      <c r="R13" s="91">
        <v>196.0007302489999</v>
      </c>
      <c r="S13" s="82"/>
      <c r="T13" s="92">
        <f t="shared" si="0"/>
        <v>0.78070634081136303</v>
      </c>
      <c r="U13" s="92">
        <f>R13/'סכום נכסי הקרן'!$C$42</f>
        <v>0.11660940858703814</v>
      </c>
      <c r="AV13" s="123"/>
    </row>
    <row r="14" spans="2:52" s="122" customFormat="1">
      <c r="B14" s="87" t="s">
        <v>299</v>
      </c>
      <c r="C14" s="84" t="s">
        <v>300</v>
      </c>
      <c r="D14" s="97" t="s">
        <v>110</v>
      </c>
      <c r="E14" s="97" t="s">
        <v>301</v>
      </c>
      <c r="F14" s="84" t="s">
        <v>302</v>
      </c>
      <c r="G14" s="97" t="s">
        <v>303</v>
      </c>
      <c r="H14" s="84" t="s">
        <v>304</v>
      </c>
      <c r="I14" s="84" t="s">
        <v>305</v>
      </c>
      <c r="J14" s="84"/>
      <c r="K14" s="94">
        <v>3.5499999998798573</v>
      </c>
      <c r="L14" s="97" t="s">
        <v>154</v>
      </c>
      <c r="M14" s="98">
        <v>6.1999999999999998E-3</v>
      </c>
      <c r="N14" s="98">
        <v>-6.9999999941020713E-4</v>
      </c>
      <c r="O14" s="94">
        <v>4416.2444439999999</v>
      </c>
      <c r="P14" s="96">
        <v>103.66</v>
      </c>
      <c r="Q14" s="84"/>
      <c r="R14" s="94">
        <v>4.577878761</v>
      </c>
      <c r="S14" s="95">
        <v>9.36881613655312E-7</v>
      </c>
      <c r="T14" s="95">
        <f t="shared" si="0"/>
        <v>1.8234518675710916E-2</v>
      </c>
      <c r="U14" s="95">
        <f>R14/'סכום נכסי הקרן'!$C$42</f>
        <v>2.7235803367936522E-3</v>
      </c>
    </row>
    <row r="15" spans="2:52" s="122" customFormat="1">
      <c r="B15" s="87" t="s">
        <v>306</v>
      </c>
      <c r="C15" s="84" t="s">
        <v>307</v>
      </c>
      <c r="D15" s="97" t="s">
        <v>110</v>
      </c>
      <c r="E15" s="97" t="s">
        <v>301</v>
      </c>
      <c r="F15" s="84" t="s">
        <v>308</v>
      </c>
      <c r="G15" s="97" t="s">
        <v>309</v>
      </c>
      <c r="H15" s="84" t="s">
        <v>304</v>
      </c>
      <c r="I15" s="84" t="s">
        <v>150</v>
      </c>
      <c r="J15" s="84"/>
      <c r="K15" s="94">
        <v>1.2400000001107616</v>
      </c>
      <c r="L15" s="97" t="s">
        <v>154</v>
      </c>
      <c r="M15" s="98">
        <v>5.8999999999999999E-3</v>
      </c>
      <c r="N15" s="98">
        <v>-9.9000000001846014E-3</v>
      </c>
      <c r="O15" s="94">
        <v>5293.7061290000011</v>
      </c>
      <c r="P15" s="96">
        <v>102.33</v>
      </c>
      <c r="Q15" s="84"/>
      <c r="R15" s="94">
        <v>5.4170494099999997</v>
      </c>
      <c r="S15" s="95">
        <v>9.9167410757020559E-7</v>
      </c>
      <c r="T15" s="95">
        <f t="shared" si="0"/>
        <v>2.1577087072597947E-2</v>
      </c>
      <c r="U15" s="95">
        <f>R15/'סכום נכסי הקרן'!$C$42</f>
        <v>3.2228396658745971E-3</v>
      </c>
    </row>
    <row r="16" spans="2:52" s="122" customFormat="1">
      <c r="B16" s="87" t="s">
        <v>310</v>
      </c>
      <c r="C16" s="84" t="s">
        <v>311</v>
      </c>
      <c r="D16" s="97" t="s">
        <v>110</v>
      </c>
      <c r="E16" s="97" t="s">
        <v>301</v>
      </c>
      <c r="F16" s="84" t="s">
        <v>308</v>
      </c>
      <c r="G16" s="97" t="s">
        <v>309</v>
      </c>
      <c r="H16" s="84" t="s">
        <v>304</v>
      </c>
      <c r="I16" s="84" t="s">
        <v>150</v>
      </c>
      <c r="J16" s="84"/>
      <c r="K16" s="94">
        <v>6.0799999992810285</v>
      </c>
      <c r="L16" s="97" t="s">
        <v>154</v>
      </c>
      <c r="M16" s="98">
        <v>8.3000000000000001E-3</v>
      </c>
      <c r="N16" s="98">
        <v>4.3000000015250934E-3</v>
      </c>
      <c r="O16" s="94">
        <v>1780.576779</v>
      </c>
      <c r="P16" s="96">
        <v>103.11</v>
      </c>
      <c r="Q16" s="84"/>
      <c r="R16" s="94">
        <v>1.8359527040000001</v>
      </c>
      <c r="S16" s="95">
        <v>1.3846176652643529E-6</v>
      </c>
      <c r="T16" s="95">
        <f t="shared" si="0"/>
        <v>7.3129315162328646E-3</v>
      </c>
      <c r="U16" s="95">
        <f>R16/'סכום נכסי הקרן'!$C$42</f>
        <v>1.0922885783906711E-3</v>
      </c>
    </row>
    <row r="17" spans="2:47" s="122" customFormat="1" ht="20.25">
      <c r="B17" s="87" t="s">
        <v>312</v>
      </c>
      <c r="C17" s="84" t="s">
        <v>313</v>
      </c>
      <c r="D17" s="97" t="s">
        <v>110</v>
      </c>
      <c r="E17" s="97" t="s">
        <v>301</v>
      </c>
      <c r="F17" s="84" t="s">
        <v>314</v>
      </c>
      <c r="G17" s="97" t="s">
        <v>309</v>
      </c>
      <c r="H17" s="84" t="s">
        <v>304</v>
      </c>
      <c r="I17" s="84" t="s">
        <v>150</v>
      </c>
      <c r="J17" s="84"/>
      <c r="K17" s="94">
        <v>2.2299999999902536</v>
      </c>
      <c r="L17" s="97" t="s">
        <v>154</v>
      </c>
      <c r="M17" s="98">
        <v>0.04</v>
      </c>
      <c r="N17" s="98">
        <v>-4.7000000010721443E-3</v>
      </c>
      <c r="O17" s="94">
        <v>2678.802694</v>
      </c>
      <c r="P17" s="96">
        <v>114.9</v>
      </c>
      <c r="Q17" s="84"/>
      <c r="R17" s="94">
        <v>3.0779442609999998</v>
      </c>
      <c r="S17" s="95">
        <v>1.2930481566793583E-6</v>
      </c>
      <c r="T17" s="95">
        <f t="shared" si="0"/>
        <v>1.2260008410039614E-2</v>
      </c>
      <c r="U17" s="95">
        <f>R17/'סכום נכסי הקרן'!$C$42</f>
        <v>1.8312036872674331E-3</v>
      </c>
      <c r="AU17" s="123"/>
    </row>
    <row r="18" spans="2:47" s="122" customFormat="1">
      <c r="B18" s="87" t="s">
        <v>315</v>
      </c>
      <c r="C18" s="84" t="s">
        <v>316</v>
      </c>
      <c r="D18" s="97" t="s">
        <v>110</v>
      </c>
      <c r="E18" s="97" t="s">
        <v>301</v>
      </c>
      <c r="F18" s="84" t="s">
        <v>314</v>
      </c>
      <c r="G18" s="97" t="s">
        <v>309</v>
      </c>
      <c r="H18" s="84" t="s">
        <v>304</v>
      </c>
      <c r="I18" s="84" t="s">
        <v>150</v>
      </c>
      <c r="J18" s="84"/>
      <c r="K18" s="94">
        <v>3.4299999999325874</v>
      </c>
      <c r="L18" s="97" t="s">
        <v>154</v>
      </c>
      <c r="M18" s="98">
        <v>9.8999999999999991E-3</v>
      </c>
      <c r="N18" s="98">
        <v>-2.1999999986517527E-3</v>
      </c>
      <c r="O18" s="94">
        <v>3508.5313890000002</v>
      </c>
      <c r="P18" s="96">
        <v>105.7</v>
      </c>
      <c r="Q18" s="84"/>
      <c r="R18" s="94">
        <v>3.7085177749999998</v>
      </c>
      <c r="S18" s="95">
        <v>1.1641267647552619E-6</v>
      </c>
      <c r="T18" s="95">
        <f t="shared" si="0"/>
        <v>1.4771696708864281E-2</v>
      </c>
      <c r="U18" s="95">
        <f>R18/'סכום נכסי הקרן'!$C$42</f>
        <v>2.2063594555381772E-3</v>
      </c>
    </row>
    <row r="19" spans="2:47" s="122" customFormat="1">
      <c r="B19" s="87" t="s">
        <v>317</v>
      </c>
      <c r="C19" s="84" t="s">
        <v>318</v>
      </c>
      <c r="D19" s="97" t="s">
        <v>110</v>
      </c>
      <c r="E19" s="97" t="s">
        <v>301</v>
      </c>
      <c r="F19" s="84" t="s">
        <v>314</v>
      </c>
      <c r="G19" s="97" t="s">
        <v>309</v>
      </c>
      <c r="H19" s="84" t="s">
        <v>304</v>
      </c>
      <c r="I19" s="84" t="s">
        <v>150</v>
      </c>
      <c r="J19" s="84"/>
      <c r="K19" s="94">
        <v>5.3800000002147224</v>
      </c>
      <c r="L19" s="97" t="s">
        <v>154</v>
      </c>
      <c r="M19" s="98">
        <v>8.6E-3</v>
      </c>
      <c r="N19" s="98">
        <v>3.6999999986661171E-3</v>
      </c>
      <c r="O19" s="94">
        <v>2951.2553189999999</v>
      </c>
      <c r="P19" s="96">
        <v>104.15</v>
      </c>
      <c r="Q19" s="84"/>
      <c r="R19" s="94">
        <v>3.0737322929999999</v>
      </c>
      <c r="S19" s="95">
        <v>1.1798645288086319E-6</v>
      </c>
      <c r="T19" s="95">
        <f t="shared" si="0"/>
        <v>1.2243231380072854E-2</v>
      </c>
      <c r="U19" s="95">
        <f>R19/'סכום נכסי הקרן'!$C$42</f>
        <v>1.8286978032493299E-3</v>
      </c>
      <c r="AU19" s="124"/>
    </row>
    <row r="20" spans="2:47" s="122" customFormat="1">
      <c r="B20" s="87" t="s">
        <v>319</v>
      </c>
      <c r="C20" s="84" t="s">
        <v>320</v>
      </c>
      <c r="D20" s="97" t="s">
        <v>110</v>
      </c>
      <c r="E20" s="97" t="s">
        <v>301</v>
      </c>
      <c r="F20" s="84" t="s">
        <v>314</v>
      </c>
      <c r="G20" s="97" t="s">
        <v>309</v>
      </c>
      <c r="H20" s="84" t="s">
        <v>304</v>
      </c>
      <c r="I20" s="84" t="s">
        <v>150</v>
      </c>
      <c r="J20" s="84"/>
      <c r="K20" s="94">
        <v>8.0799999790622419</v>
      </c>
      <c r="L20" s="97" t="s">
        <v>154</v>
      </c>
      <c r="M20" s="98">
        <v>1.2199999999999999E-2</v>
      </c>
      <c r="N20" s="98">
        <v>8.8999999553785441E-3</v>
      </c>
      <c r="O20" s="94">
        <v>111.71</v>
      </c>
      <c r="P20" s="96">
        <v>104.32</v>
      </c>
      <c r="Q20" s="84"/>
      <c r="R20" s="94">
        <v>0.11653586799999999</v>
      </c>
      <c r="S20" s="95">
        <v>1.3935739164279796E-7</v>
      </c>
      <c r="T20" s="95">
        <f t="shared" si="0"/>
        <v>4.6418342913301586E-4</v>
      </c>
      <c r="U20" s="95">
        <f>R20/'סכום נכסי הקרן'!$C$42</f>
        <v>6.933228580012641E-5</v>
      </c>
    </row>
    <row r="21" spans="2:47" s="122" customFormat="1">
      <c r="B21" s="87" t="s">
        <v>321</v>
      </c>
      <c r="C21" s="84" t="s">
        <v>322</v>
      </c>
      <c r="D21" s="97" t="s">
        <v>110</v>
      </c>
      <c r="E21" s="97" t="s">
        <v>301</v>
      </c>
      <c r="F21" s="84" t="s">
        <v>314</v>
      </c>
      <c r="G21" s="97" t="s">
        <v>309</v>
      </c>
      <c r="H21" s="84" t="s">
        <v>304</v>
      </c>
      <c r="I21" s="84" t="s">
        <v>150</v>
      </c>
      <c r="J21" s="84"/>
      <c r="K21" s="94">
        <v>10.849999998846554</v>
      </c>
      <c r="L21" s="97" t="s">
        <v>154</v>
      </c>
      <c r="M21" s="98">
        <v>5.6000000000000008E-3</v>
      </c>
      <c r="N21" s="98">
        <v>4.4999999981787673E-3</v>
      </c>
      <c r="O21" s="94">
        <v>1612.2500169999998</v>
      </c>
      <c r="P21" s="96">
        <v>102.17</v>
      </c>
      <c r="Q21" s="84"/>
      <c r="R21" s="94">
        <v>1.6472358139999999</v>
      </c>
      <c r="S21" s="95">
        <v>2.2968912963883707E-6</v>
      </c>
      <c r="T21" s="95">
        <f t="shared" si="0"/>
        <v>6.5612380278768315E-3</v>
      </c>
      <c r="U21" s="95">
        <f>R21/'סכום נכסי הקרן'!$C$42</f>
        <v>9.8001264500344101E-4</v>
      </c>
    </row>
    <row r="22" spans="2:47" s="122" customFormat="1">
      <c r="B22" s="87" t="s">
        <v>323</v>
      </c>
      <c r="C22" s="84" t="s">
        <v>324</v>
      </c>
      <c r="D22" s="97" t="s">
        <v>110</v>
      </c>
      <c r="E22" s="97" t="s">
        <v>301</v>
      </c>
      <c r="F22" s="84" t="s">
        <v>314</v>
      </c>
      <c r="G22" s="97" t="s">
        <v>309</v>
      </c>
      <c r="H22" s="84" t="s">
        <v>304</v>
      </c>
      <c r="I22" s="84" t="s">
        <v>150</v>
      </c>
      <c r="J22" s="84"/>
      <c r="K22" s="94">
        <v>1.4500000003618965</v>
      </c>
      <c r="L22" s="97" t="s">
        <v>154</v>
      </c>
      <c r="M22" s="98">
        <v>4.0999999999999995E-3</v>
      </c>
      <c r="N22" s="98">
        <v>-8.9000000007237907E-3</v>
      </c>
      <c r="O22" s="94">
        <v>542.71260099999995</v>
      </c>
      <c r="P22" s="96">
        <v>101.83</v>
      </c>
      <c r="Q22" s="84"/>
      <c r="R22" s="94">
        <v>0.552644264</v>
      </c>
      <c r="S22" s="95">
        <v>4.4021438560896192E-7</v>
      </c>
      <c r="T22" s="95">
        <f t="shared" si="0"/>
        <v>2.2012820083359376E-3</v>
      </c>
      <c r="U22" s="95">
        <f>R22/'סכום נכסי הקרן'!$C$42</f>
        <v>3.2879224838698167E-4</v>
      </c>
    </row>
    <row r="23" spans="2:47" s="122" customFormat="1">
      <c r="B23" s="87" t="s">
        <v>325</v>
      </c>
      <c r="C23" s="84" t="s">
        <v>326</v>
      </c>
      <c r="D23" s="97" t="s">
        <v>110</v>
      </c>
      <c r="E23" s="97" t="s">
        <v>301</v>
      </c>
      <c r="F23" s="84" t="s">
        <v>314</v>
      </c>
      <c r="G23" s="97" t="s">
        <v>309</v>
      </c>
      <c r="H23" s="84" t="s">
        <v>304</v>
      </c>
      <c r="I23" s="84" t="s">
        <v>150</v>
      </c>
      <c r="J23" s="84"/>
      <c r="K23" s="94">
        <v>0.84000000002096931</v>
      </c>
      <c r="L23" s="97" t="s">
        <v>154</v>
      </c>
      <c r="M23" s="98">
        <v>6.4000000000000003E-3</v>
      </c>
      <c r="N23" s="98">
        <v>-1.1400000000471809E-2</v>
      </c>
      <c r="O23" s="94">
        <v>3754.6671379999998</v>
      </c>
      <c r="P23" s="96">
        <v>101.61</v>
      </c>
      <c r="Q23" s="84"/>
      <c r="R23" s="94">
        <v>3.815117163</v>
      </c>
      <c r="S23" s="95">
        <v>1.1919218747371111E-6</v>
      </c>
      <c r="T23" s="95">
        <f t="shared" si="0"/>
        <v>1.5196301341880108E-2</v>
      </c>
      <c r="U23" s="95">
        <f>R23/'סכום נכסי הקרן'!$C$42</f>
        <v>2.2697800947094112E-3</v>
      </c>
    </row>
    <row r="24" spans="2:47" s="122" customFormat="1">
      <c r="B24" s="87" t="s">
        <v>327</v>
      </c>
      <c r="C24" s="84" t="s">
        <v>328</v>
      </c>
      <c r="D24" s="97" t="s">
        <v>110</v>
      </c>
      <c r="E24" s="97" t="s">
        <v>301</v>
      </c>
      <c r="F24" s="84" t="s">
        <v>329</v>
      </c>
      <c r="G24" s="97" t="s">
        <v>309</v>
      </c>
      <c r="H24" s="84" t="s">
        <v>304</v>
      </c>
      <c r="I24" s="84" t="s">
        <v>150</v>
      </c>
      <c r="J24" s="84"/>
      <c r="K24" s="94">
        <v>3.1499999998861439</v>
      </c>
      <c r="L24" s="97" t="s">
        <v>154</v>
      </c>
      <c r="M24" s="98">
        <v>0.05</v>
      </c>
      <c r="N24" s="98">
        <v>-3.0999999999824835E-3</v>
      </c>
      <c r="O24" s="94">
        <v>4658.4644589999998</v>
      </c>
      <c r="P24" s="96">
        <v>122.55</v>
      </c>
      <c r="Q24" s="84"/>
      <c r="R24" s="94">
        <v>5.7089482710000006</v>
      </c>
      <c r="S24" s="95">
        <v>1.4781235284094749E-6</v>
      </c>
      <c r="T24" s="95">
        <f t="shared" si="0"/>
        <v>2.2739773004271806E-2</v>
      </c>
      <c r="U24" s="95">
        <f>R24/'סכום נכסי הקרן'!$C$42</f>
        <v>3.3965030675629374E-3</v>
      </c>
    </row>
    <row r="25" spans="2:47" s="122" customFormat="1">
      <c r="B25" s="87" t="s">
        <v>330</v>
      </c>
      <c r="C25" s="84" t="s">
        <v>331</v>
      </c>
      <c r="D25" s="97" t="s">
        <v>110</v>
      </c>
      <c r="E25" s="97" t="s">
        <v>301</v>
      </c>
      <c r="F25" s="84" t="s">
        <v>329</v>
      </c>
      <c r="G25" s="97" t="s">
        <v>309</v>
      </c>
      <c r="H25" s="84" t="s">
        <v>304</v>
      </c>
      <c r="I25" s="84" t="s">
        <v>150</v>
      </c>
      <c r="J25" s="84"/>
      <c r="K25" s="94">
        <v>0.95999999908896316</v>
      </c>
      <c r="L25" s="97" t="s">
        <v>154</v>
      </c>
      <c r="M25" s="98">
        <v>1.6E-2</v>
      </c>
      <c r="N25" s="98">
        <v>-1.0499999992408025E-2</v>
      </c>
      <c r="O25" s="94">
        <v>255.44074599999999</v>
      </c>
      <c r="P25" s="96">
        <v>103.13</v>
      </c>
      <c r="Q25" s="84"/>
      <c r="R25" s="94">
        <v>0.26343604399999998</v>
      </c>
      <c r="S25" s="95">
        <v>1.2168423190859605E-7</v>
      </c>
      <c r="T25" s="95">
        <f t="shared" si="0"/>
        <v>1.0493133861684202E-3</v>
      </c>
      <c r="U25" s="95">
        <f>R25/'סכום נכסי הקרן'!$C$42</f>
        <v>1.5672962673314171E-4</v>
      </c>
    </row>
    <row r="26" spans="2:47" s="122" customFormat="1">
      <c r="B26" s="87" t="s">
        <v>332</v>
      </c>
      <c r="C26" s="84" t="s">
        <v>333</v>
      </c>
      <c r="D26" s="97" t="s">
        <v>110</v>
      </c>
      <c r="E26" s="97" t="s">
        <v>301</v>
      </c>
      <c r="F26" s="84" t="s">
        <v>329</v>
      </c>
      <c r="G26" s="97" t="s">
        <v>309</v>
      </c>
      <c r="H26" s="84" t="s">
        <v>304</v>
      </c>
      <c r="I26" s="84" t="s">
        <v>150</v>
      </c>
      <c r="J26" s="84"/>
      <c r="K26" s="94">
        <v>2.4800000000204152</v>
      </c>
      <c r="L26" s="97" t="s">
        <v>154</v>
      </c>
      <c r="M26" s="98">
        <v>6.9999999999999993E-3</v>
      </c>
      <c r="N26" s="98">
        <v>-3.2999999979074408E-3</v>
      </c>
      <c r="O26" s="94">
        <v>1879.626818</v>
      </c>
      <c r="P26" s="96">
        <v>104.24</v>
      </c>
      <c r="Q26" s="84"/>
      <c r="R26" s="94">
        <v>1.959322977</v>
      </c>
      <c r="S26" s="95">
        <v>6.6105272938086631E-7</v>
      </c>
      <c r="T26" s="95">
        <f t="shared" si="0"/>
        <v>7.804337615977334E-3</v>
      </c>
      <c r="U26" s="95">
        <f>R26/'סכום נכסי הקרן'!$C$42</f>
        <v>1.1656869507001785E-3</v>
      </c>
    </row>
    <row r="27" spans="2:47" s="122" customFormat="1">
      <c r="B27" s="87" t="s">
        <v>334</v>
      </c>
      <c r="C27" s="84" t="s">
        <v>335</v>
      </c>
      <c r="D27" s="97" t="s">
        <v>110</v>
      </c>
      <c r="E27" s="97" t="s">
        <v>301</v>
      </c>
      <c r="F27" s="84" t="s">
        <v>329</v>
      </c>
      <c r="G27" s="97" t="s">
        <v>309</v>
      </c>
      <c r="H27" s="84" t="s">
        <v>304</v>
      </c>
      <c r="I27" s="84" t="s">
        <v>150</v>
      </c>
      <c r="J27" s="84"/>
      <c r="K27" s="94">
        <v>4.5299999974508252</v>
      </c>
      <c r="L27" s="97" t="s">
        <v>154</v>
      </c>
      <c r="M27" s="98">
        <v>6.0000000000000001E-3</v>
      </c>
      <c r="N27" s="98">
        <v>1.3999999965351026E-3</v>
      </c>
      <c r="O27" s="94">
        <v>390.42644999999999</v>
      </c>
      <c r="P27" s="96">
        <v>103.49</v>
      </c>
      <c r="Q27" s="84"/>
      <c r="R27" s="94">
        <v>0.40405235099999998</v>
      </c>
      <c r="S27" s="95">
        <v>1.7554001650072273E-7</v>
      </c>
      <c r="T27" s="95">
        <f t="shared" si="0"/>
        <v>1.6094135570040716E-3</v>
      </c>
      <c r="U27" s="95">
        <f>R27/'סכום נכסי הקרן'!$C$42</f>
        <v>2.4038841910668216E-4</v>
      </c>
    </row>
    <row r="28" spans="2:47" s="122" customFormat="1">
      <c r="B28" s="87" t="s">
        <v>336</v>
      </c>
      <c r="C28" s="84" t="s">
        <v>337</v>
      </c>
      <c r="D28" s="97" t="s">
        <v>110</v>
      </c>
      <c r="E28" s="97" t="s">
        <v>301</v>
      </c>
      <c r="F28" s="84" t="s">
        <v>329</v>
      </c>
      <c r="G28" s="97" t="s">
        <v>309</v>
      </c>
      <c r="H28" s="84" t="s">
        <v>304</v>
      </c>
      <c r="I28" s="84" t="s">
        <v>150</v>
      </c>
      <c r="J28" s="84"/>
      <c r="K28" s="94">
        <v>5.9299999994660988</v>
      </c>
      <c r="L28" s="97" t="s">
        <v>154</v>
      </c>
      <c r="M28" s="98">
        <v>1.7500000000000002E-2</v>
      </c>
      <c r="N28" s="98">
        <v>4.9000000003700294E-3</v>
      </c>
      <c r="O28" s="94">
        <v>3518.8649999999998</v>
      </c>
      <c r="P28" s="96">
        <v>107.52</v>
      </c>
      <c r="Q28" s="84"/>
      <c r="R28" s="94">
        <v>3.7834838140000002</v>
      </c>
      <c r="S28" s="95">
        <v>1.7578969769905987E-6</v>
      </c>
      <c r="T28" s="95">
        <f t="shared" si="0"/>
        <v>1.5070299994262555E-2</v>
      </c>
      <c r="U28" s="95">
        <f>R28/'סכום נכסי הקרן'!$C$42</f>
        <v>2.250960031570712E-3</v>
      </c>
    </row>
    <row r="29" spans="2:47" s="122" customFormat="1">
      <c r="B29" s="87" t="s">
        <v>338</v>
      </c>
      <c r="C29" s="84" t="s">
        <v>339</v>
      </c>
      <c r="D29" s="97" t="s">
        <v>110</v>
      </c>
      <c r="E29" s="97" t="s">
        <v>301</v>
      </c>
      <c r="F29" s="84" t="s">
        <v>340</v>
      </c>
      <c r="G29" s="97" t="s">
        <v>309</v>
      </c>
      <c r="H29" s="84" t="s">
        <v>341</v>
      </c>
      <c r="I29" s="84" t="s">
        <v>150</v>
      </c>
      <c r="J29" s="84"/>
      <c r="K29" s="94">
        <v>1.5</v>
      </c>
      <c r="L29" s="97" t="s">
        <v>154</v>
      </c>
      <c r="M29" s="98">
        <v>8.0000000000000002E-3</v>
      </c>
      <c r="N29" s="98">
        <v>-5.3999999996318703E-3</v>
      </c>
      <c r="O29" s="94">
        <v>1048.1079380000001</v>
      </c>
      <c r="P29" s="96">
        <v>103.67</v>
      </c>
      <c r="Q29" s="84"/>
      <c r="R29" s="94">
        <v>1.0865734760000001</v>
      </c>
      <c r="S29" s="95">
        <v>2.4391986867813061E-6</v>
      </c>
      <c r="T29" s="95">
        <f t="shared" si="0"/>
        <v>4.3280185813234845E-3</v>
      </c>
      <c r="U29" s="95">
        <f>R29/'סכום נכסי הקרן'!$C$42</f>
        <v>6.4645009363871388E-4</v>
      </c>
    </row>
    <row r="30" spans="2:47" s="122" customFormat="1">
      <c r="B30" s="87" t="s">
        <v>342</v>
      </c>
      <c r="C30" s="84" t="s">
        <v>343</v>
      </c>
      <c r="D30" s="97" t="s">
        <v>110</v>
      </c>
      <c r="E30" s="97" t="s">
        <v>301</v>
      </c>
      <c r="F30" s="84" t="s">
        <v>308</v>
      </c>
      <c r="G30" s="97" t="s">
        <v>309</v>
      </c>
      <c r="H30" s="84" t="s">
        <v>341</v>
      </c>
      <c r="I30" s="84" t="s">
        <v>150</v>
      </c>
      <c r="J30" s="84"/>
      <c r="K30" s="94">
        <v>1.5799999998016134</v>
      </c>
      <c r="L30" s="97" t="s">
        <v>154</v>
      </c>
      <c r="M30" s="98">
        <v>3.4000000000000002E-2</v>
      </c>
      <c r="N30" s="98">
        <v>-6.4000000016337724E-3</v>
      </c>
      <c r="O30" s="94">
        <v>1538.16605</v>
      </c>
      <c r="P30" s="96">
        <v>111.42</v>
      </c>
      <c r="Q30" s="84"/>
      <c r="R30" s="94">
        <v>1.713824673</v>
      </c>
      <c r="S30" s="95">
        <v>8.2222112046270339E-7</v>
      </c>
      <c r="T30" s="95">
        <f t="shared" si="0"/>
        <v>6.8264734909419447E-3</v>
      </c>
      <c r="U30" s="95">
        <f>R30/'סכום נכסי הקרן'!$C$42</f>
        <v>1.0196292701895367E-3</v>
      </c>
    </row>
    <row r="31" spans="2:47" s="122" customFormat="1">
      <c r="B31" s="87" t="s">
        <v>344</v>
      </c>
      <c r="C31" s="84" t="s">
        <v>345</v>
      </c>
      <c r="D31" s="97" t="s">
        <v>110</v>
      </c>
      <c r="E31" s="97" t="s">
        <v>301</v>
      </c>
      <c r="F31" s="84" t="s">
        <v>314</v>
      </c>
      <c r="G31" s="97" t="s">
        <v>309</v>
      </c>
      <c r="H31" s="84" t="s">
        <v>341</v>
      </c>
      <c r="I31" s="84" t="s">
        <v>150</v>
      </c>
      <c r="J31" s="84"/>
      <c r="K31" s="94">
        <v>0.47000000011101994</v>
      </c>
      <c r="L31" s="97" t="s">
        <v>154</v>
      </c>
      <c r="M31" s="98">
        <v>0.03</v>
      </c>
      <c r="N31" s="98">
        <v>-1.9500000007136996E-2</v>
      </c>
      <c r="O31" s="94">
        <v>1138.0151539999999</v>
      </c>
      <c r="P31" s="96">
        <v>110.81</v>
      </c>
      <c r="Q31" s="84"/>
      <c r="R31" s="94">
        <v>1.2610345380000001</v>
      </c>
      <c r="S31" s="95">
        <v>2.3708649041666666E-6</v>
      </c>
      <c r="T31" s="95">
        <f t="shared" si="0"/>
        <v>5.0229285296438386E-3</v>
      </c>
      <c r="U31" s="95">
        <f>R31/'סכום נכסי הקרן'!$C$42</f>
        <v>7.5024461131954995E-4</v>
      </c>
    </row>
    <row r="32" spans="2:47" s="122" customFormat="1">
      <c r="B32" s="87" t="s">
        <v>346</v>
      </c>
      <c r="C32" s="84" t="s">
        <v>347</v>
      </c>
      <c r="D32" s="97" t="s">
        <v>110</v>
      </c>
      <c r="E32" s="97" t="s">
        <v>301</v>
      </c>
      <c r="F32" s="84" t="s">
        <v>348</v>
      </c>
      <c r="G32" s="97" t="s">
        <v>349</v>
      </c>
      <c r="H32" s="84" t="s">
        <v>341</v>
      </c>
      <c r="I32" s="84" t="s">
        <v>150</v>
      </c>
      <c r="J32" s="84"/>
      <c r="K32" s="94">
        <v>6.2200000009049301</v>
      </c>
      <c r="L32" s="97" t="s">
        <v>154</v>
      </c>
      <c r="M32" s="98">
        <v>8.3000000000000001E-3</v>
      </c>
      <c r="N32" s="98">
        <v>4.7000000011940043E-3</v>
      </c>
      <c r="O32" s="94">
        <v>3077.9187179999994</v>
      </c>
      <c r="P32" s="96">
        <v>103.4</v>
      </c>
      <c r="Q32" s="84"/>
      <c r="R32" s="94">
        <v>3.182567846</v>
      </c>
      <c r="S32" s="95">
        <v>2.0098436080975719E-6</v>
      </c>
      <c r="T32" s="95">
        <f t="shared" si="0"/>
        <v>1.2676743062528664E-2</v>
      </c>
      <c r="U32" s="95">
        <f>R32/'סכום נכסי הקרן'!$C$42</f>
        <v>1.8934488348013566E-3</v>
      </c>
    </row>
    <row r="33" spans="2:21" s="122" customFormat="1">
      <c r="B33" s="87" t="s">
        <v>350</v>
      </c>
      <c r="C33" s="84" t="s">
        <v>351</v>
      </c>
      <c r="D33" s="97" t="s">
        <v>110</v>
      </c>
      <c r="E33" s="97" t="s">
        <v>301</v>
      </c>
      <c r="F33" s="84" t="s">
        <v>348</v>
      </c>
      <c r="G33" s="97" t="s">
        <v>349</v>
      </c>
      <c r="H33" s="84" t="s">
        <v>341</v>
      </c>
      <c r="I33" s="84" t="s">
        <v>150</v>
      </c>
      <c r="J33" s="84"/>
      <c r="K33" s="94">
        <v>9.8700000059823427</v>
      </c>
      <c r="L33" s="97" t="s">
        <v>154</v>
      </c>
      <c r="M33" s="98">
        <v>1.6500000000000001E-2</v>
      </c>
      <c r="N33" s="98">
        <v>1.400000001656012E-2</v>
      </c>
      <c r="O33" s="94">
        <v>465.08939400000003</v>
      </c>
      <c r="P33" s="96">
        <v>103.87</v>
      </c>
      <c r="Q33" s="84"/>
      <c r="R33" s="94">
        <v>0.48308835299999997</v>
      </c>
      <c r="S33" s="95">
        <v>1.099853130431698E-6</v>
      </c>
      <c r="T33" s="95">
        <f t="shared" si="0"/>
        <v>1.9242282407830082E-3</v>
      </c>
      <c r="U33" s="95">
        <f>R33/'סכום נכסי הקרן'!$C$42</f>
        <v>2.8741039417073163E-4</v>
      </c>
    </row>
    <row r="34" spans="2:21" s="122" customFormat="1">
      <c r="B34" s="87" t="s">
        <v>352</v>
      </c>
      <c r="C34" s="84" t="s">
        <v>353</v>
      </c>
      <c r="D34" s="97" t="s">
        <v>110</v>
      </c>
      <c r="E34" s="97" t="s">
        <v>301</v>
      </c>
      <c r="F34" s="84" t="s">
        <v>354</v>
      </c>
      <c r="G34" s="97" t="s">
        <v>355</v>
      </c>
      <c r="H34" s="84" t="s">
        <v>341</v>
      </c>
      <c r="I34" s="84" t="s">
        <v>150</v>
      </c>
      <c r="J34" s="84"/>
      <c r="K34" s="94">
        <v>9.5400000409258521</v>
      </c>
      <c r="L34" s="97" t="s">
        <v>154</v>
      </c>
      <c r="M34" s="98">
        <v>2.6499999999999999E-2</v>
      </c>
      <c r="N34" s="98">
        <v>1.41000000920145E-2</v>
      </c>
      <c r="O34" s="94">
        <v>64.035364000000001</v>
      </c>
      <c r="P34" s="96">
        <v>113.71</v>
      </c>
      <c r="Q34" s="84"/>
      <c r="R34" s="94">
        <v>7.2814613E-2</v>
      </c>
      <c r="S34" s="95">
        <v>5.4519897286749106E-8</v>
      </c>
      <c r="T34" s="95">
        <f t="shared" si="0"/>
        <v>2.9003376671406852E-4</v>
      </c>
      <c r="U34" s="95">
        <f>R34/'סכום נכסי הקרן'!$C$42</f>
        <v>4.3320598589797262E-5</v>
      </c>
    </row>
    <row r="35" spans="2:21" s="122" customFormat="1">
      <c r="B35" s="87" t="s">
        <v>356</v>
      </c>
      <c r="C35" s="84" t="s">
        <v>357</v>
      </c>
      <c r="D35" s="97" t="s">
        <v>110</v>
      </c>
      <c r="E35" s="97" t="s">
        <v>301</v>
      </c>
      <c r="F35" s="84" t="s">
        <v>358</v>
      </c>
      <c r="G35" s="97" t="s">
        <v>359</v>
      </c>
      <c r="H35" s="84" t="s">
        <v>341</v>
      </c>
      <c r="I35" s="84" t="s">
        <v>305</v>
      </c>
      <c r="J35" s="84"/>
      <c r="K35" s="94">
        <v>3.4800000000632392</v>
      </c>
      <c r="L35" s="97" t="s">
        <v>154</v>
      </c>
      <c r="M35" s="98">
        <v>6.5000000000000006E-3</v>
      </c>
      <c r="N35" s="95">
        <v>-1E-4</v>
      </c>
      <c r="O35" s="94">
        <v>1057.0979139999999</v>
      </c>
      <c r="P35" s="96">
        <v>102.25</v>
      </c>
      <c r="Q35" s="94">
        <v>0.180191145</v>
      </c>
      <c r="R35" s="94">
        <v>1.2650378789999999</v>
      </c>
      <c r="S35" s="95">
        <v>1.3615649595117765E-6</v>
      </c>
      <c r="T35" s="95">
        <f t="shared" si="0"/>
        <v>5.0388745605548435E-3</v>
      </c>
      <c r="U35" s="95">
        <f>R35/'סכום נכסי הקרן'!$C$42</f>
        <v>7.5262637400884782E-4</v>
      </c>
    </row>
    <row r="36" spans="2:21" s="122" customFormat="1">
      <c r="B36" s="87" t="s">
        <v>360</v>
      </c>
      <c r="C36" s="84" t="s">
        <v>361</v>
      </c>
      <c r="D36" s="97" t="s">
        <v>110</v>
      </c>
      <c r="E36" s="97" t="s">
        <v>301</v>
      </c>
      <c r="F36" s="84" t="s">
        <v>358</v>
      </c>
      <c r="G36" s="97" t="s">
        <v>359</v>
      </c>
      <c r="H36" s="84" t="s">
        <v>341</v>
      </c>
      <c r="I36" s="84" t="s">
        <v>305</v>
      </c>
      <c r="J36" s="84"/>
      <c r="K36" s="94">
        <v>4.1499999990745415</v>
      </c>
      <c r="L36" s="97" t="s">
        <v>154</v>
      </c>
      <c r="M36" s="98">
        <v>1.6399999999999998E-2</v>
      </c>
      <c r="N36" s="98">
        <v>2.9999999983173482E-3</v>
      </c>
      <c r="O36" s="94">
        <v>2242.0066280000001</v>
      </c>
      <c r="P36" s="96">
        <v>106.03</v>
      </c>
      <c r="Q36" s="84"/>
      <c r="R36" s="94">
        <v>2.3771996280000001</v>
      </c>
      <c r="S36" s="95">
        <v>2.1037204571008849E-6</v>
      </c>
      <c r="T36" s="95">
        <f t="shared" si="0"/>
        <v>9.4688158589831747E-3</v>
      </c>
      <c r="U36" s="95">
        <f>R36/'סכום נכסי הקרן'!$C$42</f>
        <v>1.4143000506286201E-3</v>
      </c>
    </row>
    <row r="37" spans="2:21" s="122" customFormat="1">
      <c r="B37" s="87" t="s">
        <v>362</v>
      </c>
      <c r="C37" s="84" t="s">
        <v>363</v>
      </c>
      <c r="D37" s="97" t="s">
        <v>110</v>
      </c>
      <c r="E37" s="97" t="s">
        <v>301</v>
      </c>
      <c r="F37" s="84" t="s">
        <v>358</v>
      </c>
      <c r="G37" s="97" t="s">
        <v>359</v>
      </c>
      <c r="H37" s="84" t="s">
        <v>341</v>
      </c>
      <c r="I37" s="84" t="s">
        <v>150</v>
      </c>
      <c r="J37" s="84"/>
      <c r="K37" s="94">
        <v>5.5499999999363281</v>
      </c>
      <c r="L37" s="97" t="s">
        <v>154</v>
      </c>
      <c r="M37" s="98">
        <v>1.34E-2</v>
      </c>
      <c r="N37" s="98">
        <v>7.7000000003820315E-3</v>
      </c>
      <c r="O37" s="94">
        <v>7489.4971970000006</v>
      </c>
      <c r="P37" s="96">
        <v>104.85</v>
      </c>
      <c r="Q37" s="84"/>
      <c r="R37" s="94">
        <v>7.8527376100000001</v>
      </c>
      <c r="S37" s="95">
        <v>1.7912514574967375E-6</v>
      </c>
      <c r="T37" s="95">
        <f t="shared" si="0"/>
        <v>3.1278873487187685E-2</v>
      </c>
      <c r="U37" s="95">
        <f>R37/'סכום נכסי הקרן'!$C$42</f>
        <v>4.6719371266014135E-3</v>
      </c>
    </row>
    <row r="38" spans="2:21" s="122" customFormat="1">
      <c r="B38" s="87" t="s">
        <v>364</v>
      </c>
      <c r="C38" s="84" t="s">
        <v>365</v>
      </c>
      <c r="D38" s="97" t="s">
        <v>110</v>
      </c>
      <c r="E38" s="97" t="s">
        <v>301</v>
      </c>
      <c r="F38" s="84" t="s">
        <v>358</v>
      </c>
      <c r="G38" s="97" t="s">
        <v>359</v>
      </c>
      <c r="H38" s="84" t="s">
        <v>341</v>
      </c>
      <c r="I38" s="84" t="s">
        <v>150</v>
      </c>
      <c r="J38" s="84"/>
      <c r="K38" s="94">
        <v>6.8799999997005195</v>
      </c>
      <c r="L38" s="97" t="s">
        <v>154</v>
      </c>
      <c r="M38" s="98">
        <v>1.77E-2</v>
      </c>
      <c r="N38" s="98">
        <v>1.1900000001176535E-2</v>
      </c>
      <c r="O38" s="94">
        <v>1791.262829</v>
      </c>
      <c r="P38" s="96">
        <v>104.39</v>
      </c>
      <c r="Q38" s="84"/>
      <c r="R38" s="94">
        <v>1.8698992619999999</v>
      </c>
      <c r="S38" s="95">
        <v>1.4731276539751752E-6</v>
      </c>
      <c r="T38" s="95">
        <f t="shared" si="0"/>
        <v>7.4481467934701074E-3</v>
      </c>
      <c r="U38" s="95">
        <f>R38/'סכום נכסי הקרן'!$C$42</f>
        <v>1.1124848707560959E-3</v>
      </c>
    </row>
    <row r="39" spans="2:21" s="122" customFormat="1">
      <c r="B39" s="87" t="s">
        <v>366</v>
      </c>
      <c r="C39" s="84" t="s">
        <v>367</v>
      </c>
      <c r="D39" s="97" t="s">
        <v>110</v>
      </c>
      <c r="E39" s="97" t="s">
        <v>301</v>
      </c>
      <c r="F39" s="84" t="s">
        <v>358</v>
      </c>
      <c r="G39" s="97" t="s">
        <v>359</v>
      </c>
      <c r="H39" s="84" t="s">
        <v>341</v>
      </c>
      <c r="I39" s="84" t="s">
        <v>150</v>
      </c>
      <c r="J39" s="84"/>
      <c r="K39" s="94">
        <v>10.040000028834632</v>
      </c>
      <c r="L39" s="97" t="s">
        <v>154</v>
      </c>
      <c r="M39" s="98">
        <v>2.4799999999999999E-2</v>
      </c>
      <c r="N39" s="98">
        <v>1.8800000036043291E-2</v>
      </c>
      <c r="O39" s="94">
        <v>135.224436</v>
      </c>
      <c r="P39" s="96">
        <v>106.69</v>
      </c>
      <c r="Q39" s="84"/>
      <c r="R39" s="94">
        <v>0.14427094600000001</v>
      </c>
      <c r="S39" s="95">
        <v>5.1341368273578777E-7</v>
      </c>
      <c r="T39" s="95">
        <f t="shared" si="0"/>
        <v>5.7465725864370076E-4</v>
      </c>
      <c r="U39" s="95">
        <f>R39/'סכום נכסי הקרן'!$C$42</f>
        <v>8.5833096988873885E-5</v>
      </c>
    </row>
    <row r="40" spans="2:21" s="122" customFormat="1">
      <c r="B40" s="87" t="s">
        <v>368</v>
      </c>
      <c r="C40" s="84" t="s">
        <v>369</v>
      </c>
      <c r="D40" s="97" t="s">
        <v>110</v>
      </c>
      <c r="E40" s="97" t="s">
        <v>301</v>
      </c>
      <c r="F40" s="84" t="s">
        <v>329</v>
      </c>
      <c r="G40" s="97" t="s">
        <v>309</v>
      </c>
      <c r="H40" s="84" t="s">
        <v>341</v>
      </c>
      <c r="I40" s="84" t="s">
        <v>150</v>
      </c>
      <c r="J40" s="84"/>
      <c r="K40" s="94">
        <v>2.9599999984926564</v>
      </c>
      <c r="L40" s="97" t="s">
        <v>154</v>
      </c>
      <c r="M40" s="98">
        <v>4.2000000000000003E-2</v>
      </c>
      <c r="N40" s="98">
        <v>-3.1999999895141306E-3</v>
      </c>
      <c r="O40" s="94">
        <v>507.52138600000001</v>
      </c>
      <c r="P40" s="96">
        <v>120.26</v>
      </c>
      <c r="Q40" s="84"/>
      <c r="R40" s="94">
        <v>0.61034520199999998</v>
      </c>
      <c r="S40" s="95">
        <v>5.0867404137776204E-7</v>
      </c>
      <c r="T40" s="95">
        <f t="shared" si="0"/>
        <v>2.4311152753351719E-3</v>
      </c>
      <c r="U40" s="95">
        <f>R40/'סכום נכסי הקרן'!$C$42</f>
        <v>3.6312106056308677E-4</v>
      </c>
    </row>
    <row r="41" spans="2:21" s="122" customFormat="1">
      <c r="B41" s="87" t="s">
        <v>370</v>
      </c>
      <c r="C41" s="84" t="s">
        <v>371</v>
      </c>
      <c r="D41" s="97" t="s">
        <v>110</v>
      </c>
      <c r="E41" s="97" t="s">
        <v>301</v>
      </c>
      <c r="F41" s="84" t="s">
        <v>329</v>
      </c>
      <c r="G41" s="97" t="s">
        <v>309</v>
      </c>
      <c r="H41" s="84" t="s">
        <v>341</v>
      </c>
      <c r="I41" s="84" t="s">
        <v>150</v>
      </c>
      <c r="J41" s="84"/>
      <c r="K41" s="94">
        <v>1.4900000000389153</v>
      </c>
      <c r="L41" s="97" t="s">
        <v>154</v>
      </c>
      <c r="M41" s="98">
        <v>4.0999999999999995E-2</v>
      </c>
      <c r="N41" s="98">
        <v>-4.3999999990919783E-3</v>
      </c>
      <c r="O41" s="94">
        <v>2378.4237170000001</v>
      </c>
      <c r="P41" s="96">
        <v>129.65</v>
      </c>
      <c r="Q41" s="84"/>
      <c r="R41" s="94">
        <v>3.0836263119999998</v>
      </c>
      <c r="S41" s="95">
        <v>1.5263694748915239E-6</v>
      </c>
      <c r="T41" s="95">
        <f t="shared" si="0"/>
        <v>1.2282641046351113E-2</v>
      </c>
      <c r="U41" s="95">
        <f>R41/'סכום נכסי הקרן'!$C$42</f>
        <v>1.8345841879718419E-3</v>
      </c>
    </row>
    <row r="42" spans="2:21" s="122" customFormat="1">
      <c r="B42" s="87" t="s">
        <v>372</v>
      </c>
      <c r="C42" s="84" t="s">
        <v>373</v>
      </c>
      <c r="D42" s="97" t="s">
        <v>110</v>
      </c>
      <c r="E42" s="97" t="s">
        <v>301</v>
      </c>
      <c r="F42" s="84" t="s">
        <v>329</v>
      </c>
      <c r="G42" s="97" t="s">
        <v>309</v>
      </c>
      <c r="H42" s="84" t="s">
        <v>341</v>
      </c>
      <c r="I42" s="84" t="s">
        <v>150</v>
      </c>
      <c r="J42" s="84"/>
      <c r="K42" s="94">
        <v>2.1199999998410881</v>
      </c>
      <c r="L42" s="97" t="s">
        <v>154</v>
      </c>
      <c r="M42" s="98">
        <v>0.04</v>
      </c>
      <c r="N42" s="98">
        <v>-4.6000000011918426E-3</v>
      </c>
      <c r="O42" s="94">
        <v>2137.675135</v>
      </c>
      <c r="P42" s="96">
        <v>117.75</v>
      </c>
      <c r="Q42" s="84"/>
      <c r="R42" s="94">
        <v>2.5171124949999997</v>
      </c>
      <c r="S42" s="95">
        <v>7.3594549973921264E-7</v>
      </c>
      <c r="T42" s="95">
        <f t="shared" si="0"/>
        <v>1.002611410113375E-2</v>
      </c>
      <c r="U42" s="95">
        <f>R42/'סכום נכסי הקרן'!$C$42</f>
        <v>1.4975403357737828E-3</v>
      </c>
    </row>
    <row r="43" spans="2:21" s="122" customFormat="1">
      <c r="B43" s="87" t="s">
        <v>374</v>
      </c>
      <c r="C43" s="84" t="s">
        <v>375</v>
      </c>
      <c r="D43" s="97" t="s">
        <v>110</v>
      </c>
      <c r="E43" s="97" t="s">
        <v>301</v>
      </c>
      <c r="F43" s="84" t="s">
        <v>376</v>
      </c>
      <c r="G43" s="97" t="s">
        <v>359</v>
      </c>
      <c r="H43" s="84" t="s">
        <v>377</v>
      </c>
      <c r="I43" s="84" t="s">
        <v>305</v>
      </c>
      <c r="J43" s="84"/>
      <c r="K43" s="94">
        <v>0.87999999959812947</v>
      </c>
      <c r="L43" s="97" t="s">
        <v>154</v>
      </c>
      <c r="M43" s="98">
        <v>1.6399999999999998E-2</v>
      </c>
      <c r="N43" s="98">
        <v>-6.6000000020093519E-3</v>
      </c>
      <c r="O43" s="94">
        <v>488.01005499999997</v>
      </c>
      <c r="P43" s="96">
        <v>101.98</v>
      </c>
      <c r="Q43" s="84"/>
      <c r="R43" s="94">
        <v>0.49767266500000001</v>
      </c>
      <c r="S43" s="95">
        <v>9.9075472322684927E-7</v>
      </c>
      <c r="T43" s="95">
        <f t="shared" si="0"/>
        <v>1.9823201919727126E-3</v>
      </c>
      <c r="U43" s="95">
        <f>R43/'סכום נכסי הקרן'!$C$42</f>
        <v>2.9608723937844241E-4</v>
      </c>
    </row>
    <row r="44" spans="2:21" s="122" customFormat="1">
      <c r="B44" s="87" t="s">
        <v>378</v>
      </c>
      <c r="C44" s="84" t="s">
        <v>379</v>
      </c>
      <c r="D44" s="97" t="s">
        <v>110</v>
      </c>
      <c r="E44" s="97" t="s">
        <v>301</v>
      </c>
      <c r="F44" s="84" t="s">
        <v>376</v>
      </c>
      <c r="G44" s="97" t="s">
        <v>359</v>
      </c>
      <c r="H44" s="84" t="s">
        <v>377</v>
      </c>
      <c r="I44" s="84" t="s">
        <v>305</v>
      </c>
      <c r="J44" s="84"/>
      <c r="K44" s="94">
        <v>5.25</v>
      </c>
      <c r="L44" s="97" t="s">
        <v>154</v>
      </c>
      <c r="M44" s="98">
        <v>2.3399999999999997E-2</v>
      </c>
      <c r="N44" s="98">
        <v>8.0999999996976251E-3</v>
      </c>
      <c r="O44" s="94">
        <v>3669.5058039999999</v>
      </c>
      <c r="P44" s="96">
        <v>108.15</v>
      </c>
      <c r="Q44" s="84"/>
      <c r="R44" s="94">
        <v>3.9685705520000001</v>
      </c>
      <c r="S44" s="95">
        <v>1.5453082248338608E-6</v>
      </c>
      <c r="T44" s="95">
        <f t="shared" si="0"/>
        <v>1.5807533930958202E-2</v>
      </c>
      <c r="U44" s="95">
        <f>R44/'סכום נכסי הקרן'!$C$42</f>
        <v>2.3610762287301062E-3</v>
      </c>
    </row>
    <row r="45" spans="2:21" s="122" customFormat="1">
      <c r="B45" s="87" t="s">
        <v>380</v>
      </c>
      <c r="C45" s="84" t="s">
        <v>381</v>
      </c>
      <c r="D45" s="97" t="s">
        <v>110</v>
      </c>
      <c r="E45" s="97" t="s">
        <v>301</v>
      </c>
      <c r="F45" s="84" t="s">
        <v>376</v>
      </c>
      <c r="G45" s="97" t="s">
        <v>359</v>
      </c>
      <c r="H45" s="84" t="s">
        <v>377</v>
      </c>
      <c r="I45" s="84" t="s">
        <v>305</v>
      </c>
      <c r="J45" s="84"/>
      <c r="K45" s="94">
        <v>2.0800000007961921</v>
      </c>
      <c r="L45" s="97" t="s">
        <v>154</v>
      </c>
      <c r="M45" s="98">
        <v>0.03</v>
      </c>
      <c r="N45" s="98">
        <v>-4.30000000451686E-3</v>
      </c>
      <c r="O45" s="94">
        <v>1198.364499</v>
      </c>
      <c r="P45" s="96">
        <v>109</v>
      </c>
      <c r="Q45" s="84"/>
      <c r="R45" s="94">
        <v>1.3062172869999999</v>
      </c>
      <c r="S45" s="95">
        <v>2.4904044455169275E-6</v>
      </c>
      <c r="T45" s="95">
        <f t="shared" si="0"/>
        <v>5.2028995868678369E-3</v>
      </c>
      <c r="U45" s="95">
        <f>R45/'סכום נכסי הקרן'!$C$42</f>
        <v>7.7712580524435398E-4</v>
      </c>
    </row>
    <row r="46" spans="2:21" s="122" customFormat="1">
      <c r="B46" s="87" t="s">
        <v>382</v>
      </c>
      <c r="C46" s="84" t="s">
        <v>383</v>
      </c>
      <c r="D46" s="97" t="s">
        <v>110</v>
      </c>
      <c r="E46" s="97" t="s">
        <v>301</v>
      </c>
      <c r="F46" s="84" t="s">
        <v>384</v>
      </c>
      <c r="G46" s="97" t="s">
        <v>359</v>
      </c>
      <c r="H46" s="84" t="s">
        <v>377</v>
      </c>
      <c r="I46" s="84" t="s">
        <v>150</v>
      </c>
      <c r="J46" s="84"/>
      <c r="K46" s="94">
        <v>0.25999999832478121</v>
      </c>
      <c r="L46" s="97" t="s">
        <v>154</v>
      </c>
      <c r="M46" s="98">
        <v>4.9500000000000002E-2</v>
      </c>
      <c r="N46" s="98">
        <v>-2.5800000284787176E-2</v>
      </c>
      <c r="O46" s="94">
        <v>37.991214999999997</v>
      </c>
      <c r="P46" s="96">
        <v>125.7</v>
      </c>
      <c r="Q46" s="84"/>
      <c r="R46" s="94">
        <v>4.7754958000000007E-2</v>
      </c>
      <c r="S46" s="95">
        <v>2.945412300730701E-7</v>
      </c>
      <c r="T46" s="95">
        <f t="shared" si="0"/>
        <v>1.9021663066467361E-4</v>
      </c>
      <c r="U46" s="95">
        <f>R46/'סכום נכסי הקרן'!$C$42</f>
        <v>2.8411513581629938E-5</v>
      </c>
    </row>
    <row r="47" spans="2:21" s="122" customFormat="1">
      <c r="B47" s="87" t="s">
        <v>385</v>
      </c>
      <c r="C47" s="84" t="s">
        <v>386</v>
      </c>
      <c r="D47" s="97" t="s">
        <v>110</v>
      </c>
      <c r="E47" s="97" t="s">
        <v>301</v>
      </c>
      <c r="F47" s="84" t="s">
        <v>384</v>
      </c>
      <c r="G47" s="97" t="s">
        <v>359</v>
      </c>
      <c r="H47" s="84" t="s">
        <v>377</v>
      </c>
      <c r="I47" s="84" t="s">
        <v>150</v>
      </c>
      <c r="J47" s="84"/>
      <c r="K47" s="94">
        <v>1.9699999996995685</v>
      </c>
      <c r="L47" s="97" t="s">
        <v>154</v>
      </c>
      <c r="M47" s="98">
        <v>4.8000000000000001E-2</v>
      </c>
      <c r="N47" s="98">
        <v>-4.69999999941852E-3</v>
      </c>
      <c r="O47" s="94">
        <v>3534.3342459999999</v>
      </c>
      <c r="P47" s="96">
        <v>116.78</v>
      </c>
      <c r="Q47" s="84"/>
      <c r="R47" s="94">
        <v>4.1273954919999998</v>
      </c>
      <c r="S47" s="95">
        <v>2.5996430028847865E-6</v>
      </c>
      <c r="T47" s="95">
        <f t="shared" si="0"/>
        <v>1.6440162378716837E-2</v>
      </c>
      <c r="U47" s="95">
        <f>R47/'סכום נכסי הקרן'!$C$42</f>
        <v>2.4555681334222125E-3</v>
      </c>
    </row>
    <row r="48" spans="2:21" s="122" customFormat="1">
      <c r="B48" s="87" t="s">
        <v>387</v>
      </c>
      <c r="C48" s="84" t="s">
        <v>388</v>
      </c>
      <c r="D48" s="97" t="s">
        <v>110</v>
      </c>
      <c r="E48" s="97" t="s">
        <v>301</v>
      </c>
      <c r="F48" s="84" t="s">
        <v>384</v>
      </c>
      <c r="G48" s="97" t="s">
        <v>359</v>
      </c>
      <c r="H48" s="84" t="s">
        <v>377</v>
      </c>
      <c r="I48" s="84" t="s">
        <v>150</v>
      </c>
      <c r="J48" s="84"/>
      <c r="K48" s="94">
        <v>5.9500000006448204</v>
      </c>
      <c r="L48" s="97" t="s">
        <v>154</v>
      </c>
      <c r="M48" s="98">
        <v>3.2000000000000001E-2</v>
      </c>
      <c r="N48" s="98">
        <v>1.0200000000164635E-2</v>
      </c>
      <c r="O48" s="94">
        <v>3145.2694409999995</v>
      </c>
      <c r="P48" s="96">
        <v>115.87</v>
      </c>
      <c r="Q48" s="84"/>
      <c r="R48" s="94">
        <v>3.6444238470000001</v>
      </c>
      <c r="S48" s="95">
        <v>1.9066676371955652E-6</v>
      </c>
      <c r="T48" s="95">
        <f t="shared" si="0"/>
        <v>1.4516399006995835E-2</v>
      </c>
      <c r="U48" s="95">
        <f>R48/'סכום נכסי הקרן'!$C$42</f>
        <v>2.1682271739461379E-3</v>
      </c>
    </row>
    <row r="49" spans="2:21" s="122" customFormat="1">
      <c r="B49" s="87" t="s">
        <v>389</v>
      </c>
      <c r="C49" s="84" t="s">
        <v>390</v>
      </c>
      <c r="D49" s="97" t="s">
        <v>110</v>
      </c>
      <c r="E49" s="97" t="s">
        <v>301</v>
      </c>
      <c r="F49" s="84" t="s">
        <v>384</v>
      </c>
      <c r="G49" s="97" t="s">
        <v>359</v>
      </c>
      <c r="H49" s="84" t="s">
        <v>377</v>
      </c>
      <c r="I49" s="84" t="s">
        <v>150</v>
      </c>
      <c r="J49" s="84"/>
      <c r="K49" s="94">
        <v>1.2400000008298364</v>
      </c>
      <c r="L49" s="97" t="s">
        <v>154</v>
      </c>
      <c r="M49" s="98">
        <v>4.9000000000000002E-2</v>
      </c>
      <c r="N49" s="98">
        <v>-1.0600000002074591E-2</v>
      </c>
      <c r="O49" s="94">
        <v>409.11787600000002</v>
      </c>
      <c r="P49" s="96">
        <v>117.82</v>
      </c>
      <c r="Q49" s="84"/>
      <c r="R49" s="94">
        <v>0.48202266500000007</v>
      </c>
      <c r="S49" s="95">
        <v>2.0651699585346529E-6</v>
      </c>
      <c r="T49" s="95">
        <f t="shared" si="0"/>
        <v>1.919983412828186E-3</v>
      </c>
      <c r="U49" s="95">
        <f>R49/'סכום נכסי הקרן'!$C$42</f>
        <v>2.8677636976041226E-4</v>
      </c>
    </row>
    <row r="50" spans="2:21" s="122" customFormat="1">
      <c r="B50" s="87" t="s">
        <v>391</v>
      </c>
      <c r="C50" s="84" t="s">
        <v>392</v>
      </c>
      <c r="D50" s="97" t="s">
        <v>110</v>
      </c>
      <c r="E50" s="97" t="s">
        <v>301</v>
      </c>
      <c r="F50" s="84" t="s">
        <v>393</v>
      </c>
      <c r="G50" s="97" t="s">
        <v>394</v>
      </c>
      <c r="H50" s="84" t="s">
        <v>377</v>
      </c>
      <c r="I50" s="84" t="s">
        <v>150</v>
      </c>
      <c r="J50" s="84"/>
      <c r="K50" s="94">
        <v>2.109999999806508</v>
      </c>
      <c r="L50" s="97" t="s">
        <v>154</v>
      </c>
      <c r="M50" s="98">
        <v>3.7000000000000005E-2</v>
      </c>
      <c r="N50" s="98">
        <v>-3.9999999992698402E-3</v>
      </c>
      <c r="O50" s="94">
        <v>2398.1125499999998</v>
      </c>
      <c r="P50" s="96">
        <v>114.22</v>
      </c>
      <c r="Q50" s="84"/>
      <c r="R50" s="94">
        <v>2.7391242229999997</v>
      </c>
      <c r="S50" s="95">
        <v>9.9921968813302965E-7</v>
      </c>
      <c r="T50" s="95">
        <f t="shared" si="0"/>
        <v>1.0910426948151685E-2</v>
      </c>
      <c r="U50" s="95">
        <f>R50/'סכום נכסי הקרן'!$C$42</f>
        <v>1.6296248247885806E-3</v>
      </c>
    </row>
    <row r="51" spans="2:21" s="122" customFormat="1">
      <c r="B51" s="87" t="s">
        <v>395</v>
      </c>
      <c r="C51" s="84" t="s">
        <v>396</v>
      </c>
      <c r="D51" s="97" t="s">
        <v>110</v>
      </c>
      <c r="E51" s="97" t="s">
        <v>301</v>
      </c>
      <c r="F51" s="84" t="s">
        <v>393</v>
      </c>
      <c r="G51" s="97" t="s">
        <v>394</v>
      </c>
      <c r="H51" s="84" t="s">
        <v>377</v>
      </c>
      <c r="I51" s="84" t="s">
        <v>150</v>
      </c>
      <c r="J51" s="84"/>
      <c r="K51" s="94">
        <v>5.1599999996164962</v>
      </c>
      <c r="L51" s="97" t="s">
        <v>154</v>
      </c>
      <c r="M51" s="98">
        <v>2.2000000000000002E-2</v>
      </c>
      <c r="N51" s="98">
        <v>1.1099999997078065E-2</v>
      </c>
      <c r="O51" s="94">
        <v>2053.1783220000002</v>
      </c>
      <c r="P51" s="96">
        <v>106.68</v>
      </c>
      <c r="Q51" s="84"/>
      <c r="R51" s="94">
        <v>2.190330624</v>
      </c>
      <c r="S51" s="95">
        <v>2.3287014044835451E-6</v>
      </c>
      <c r="T51" s="95">
        <f t="shared" si="0"/>
        <v>8.7244828346185951E-3</v>
      </c>
      <c r="U51" s="95">
        <f>R51/'סכום נכסי הקרן'!$C$42</f>
        <v>1.3031235054596E-3</v>
      </c>
    </row>
    <row r="52" spans="2:21" s="122" customFormat="1">
      <c r="B52" s="87" t="s">
        <v>397</v>
      </c>
      <c r="C52" s="84" t="s">
        <v>398</v>
      </c>
      <c r="D52" s="97" t="s">
        <v>110</v>
      </c>
      <c r="E52" s="97" t="s">
        <v>301</v>
      </c>
      <c r="F52" s="84" t="s">
        <v>399</v>
      </c>
      <c r="G52" s="97" t="s">
        <v>359</v>
      </c>
      <c r="H52" s="84" t="s">
        <v>377</v>
      </c>
      <c r="I52" s="84" t="s">
        <v>305</v>
      </c>
      <c r="J52" s="84"/>
      <c r="K52" s="94">
        <v>6.5400000022643239</v>
      </c>
      <c r="L52" s="97" t="s">
        <v>154</v>
      </c>
      <c r="M52" s="98">
        <v>1.8200000000000001E-2</v>
      </c>
      <c r="N52" s="98">
        <v>1.3100000007008622E-2</v>
      </c>
      <c r="O52" s="94">
        <v>712.653459</v>
      </c>
      <c r="P52" s="96">
        <v>104.11</v>
      </c>
      <c r="Q52" s="84"/>
      <c r="R52" s="94">
        <v>0.74194350799999997</v>
      </c>
      <c r="S52" s="95">
        <v>2.7097089695817489E-6</v>
      </c>
      <c r="T52" s="95">
        <f t="shared" si="0"/>
        <v>2.9552951179496016E-3</v>
      </c>
      <c r="U52" s="95">
        <f>R52/'סכום נכסי הקרן'!$C$42</f>
        <v>4.4141464964421402E-4</v>
      </c>
    </row>
    <row r="53" spans="2:21" s="122" customFormat="1">
      <c r="B53" s="87" t="s">
        <v>400</v>
      </c>
      <c r="C53" s="84" t="s">
        <v>401</v>
      </c>
      <c r="D53" s="97" t="s">
        <v>110</v>
      </c>
      <c r="E53" s="97" t="s">
        <v>301</v>
      </c>
      <c r="F53" s="84" t="s">
        <v>340</v>
      </c>
      <c r="G53" s="97" t="s">
        <v>309</v>
      </c>
      <c r="H53" s="84" t="s">
        <v>377</v>
      </c>
      <c r="I53" s="84" t="s">
        <v>150</v>
      </c>
      <c r="J53" s="84"/>
      <c r="K53" s="94">
        <v>1.3200000000571592</v>
      </c>
      <c r="L53" s="97" t="s">
        <v>154</v>
      </c>
      <c r="M53" s="98">
        <v>3.1E-2</v>
      </c>
      <c r="N53" s="98">
        <v>-9.300000006573314E-3</v>
      </c>
      <c r="O53" s="94">
        <v>623.70705499999997</v>
      </c>
      <c r="P53" s="96">
        <v>112.2</v>
      </c>
      <c r="Q53" s="84"/>
      <c r="R53" s="94">
        <v>0.69979927799999997</v>
      </c>
      <c r="S53" s="95">
        <v>1.8129185041745776E-6</v>
      </c>
      <c r="T53" s="95">
        <f t="shared" si="0"/>
        <v>2.7874270311939384E-3</v>
      </c>
      <c r="U53" s="95">
        <f>R53/'סכום נכסי הקרן'!$C$42</f>
        <v>4.1634120359422826E-4</v>
      </c>
    </row>
    <row r="54" spans="2:21" s="122" customFormat="1">
      <c r="B54" s="87" t="s">
        <v>402</v>
      </c>
      <c r="C54" s="84" t="s">
        <v>403</v>
      </c>
      <c r="D54" s="97" t="s">
        <v>110</v>
      </c>
      <c r="E54" s="97" t="s">
        <v>301</v>
      </c>
      <c r="F54" s="84" t="s">
        <v>340</v>
      </c>
      <c r="G54" s="97" t="s">
        <v>309</v>
      </c>
      <c r="H54" s="84" t="s">
        <v>377</v>
      </c>
      <c r="I54" s="84" t="s">
        <v>150</v>
      </c>
      <c r="J54" s="84"/>
      <c r="K54" s="94">
        <v>0.26999999992008428</v>
      </c>
      <c r="L54" s="97" t="s">
        <v>154</v>
      </c>
      <c r="M54" s="98">
        <v>2.7999999999999997E-2</v>
      </c>
      <c r="N54" s="98">
        <v>-2.2999999996004217E-2</v>
      </c>
      <c r="O54" s="94">
        <v>2371.7190009999999</v>
      </c>
      <c r="P54" s="96">
        <v>105.52</v>
      </c>
      <c r="Q54" s="84"/>
      <c r="R54" s="94">
        <v>2.5026377600000003</v>
      </c>
      <c r="S54" s="95">
        <v>2.4114279856395261E-6</v>
      </c>
      <c r="T54" s="95">
        <f t="shared" si="0"/>
        <v>9.9684586149439407E-3</v>
      </c>
      <c r="U54" s="95">
        <f>R54/'סכום נכסי הקרן'!$C$42</f>
        <v>1.4889286827168798E-3</v>
      </c>
    </row>
    <row r="55" spans="2:21" s="122" customFormat="1">
      <c r="B55" s="87" t="s">
        <v>404</v>
      </c>
      <c r="C55" s="84" t="s">
        <v>405</v>
      </c>
      <c r="D55" s="97" t="s">
        <v>110</v>
      </c>
      <c r="E55" s="97" t="s">
        <v>301</v>
      </c>
      <c r="F55" s="84" t="s">
        <v>340</v>
      </c>
      <c r="G55" s="97" t="s">
        <v>309</v>
      </c>
      <c r="H55" s="84" t="s">
        <v>377</v>
      </c>
      <c r="I55" s="84" t="s">
        <v>150</v>
      </c>
      <c r="J55" s="84"/>
      <c r="K55" s="94">
        <v>1.4500000064120613</v>
      </c>
      <c r="L55" s="97" t="s">
        <v>154</v>
      </c>
      <c r="M55" s="98">
        <v>4.2000000000000003E-2</v>
      </c>
      <c r="N55" s="98">
        <v>-2.2000000598459061E-3</v>
      </c>
      <c r="O55" s="94">
        <v>36.156745000000001</v>
      </c>
      <c r="P55" s="96">
        <v>129.4</v>
      </c>
      <c r="Q55" s="84"/>
      <c r="R55" s="94">
        <v>4.6786825999999997E-2</v>
      </c>
      <c r="S55" s="95">
        <v>6.9310940075911515E-7</v>
      </c>
      <c r="T55" s="95">
        <f t="shared" si="0"/>
        <v>1.863603858936353E-4</v>
      </c>
      <c r="U55" s="95">
        <f>R55/'סכום נכסי הקרן'!$C$42</f>
        <v>2.7835529503352437E-5</v>
      </c>
    </row>
    <row r="56" spans="2:21" s="122" customFormat="1">
      <c r="B56" s="87" t="s">
        <v>406</v>
      </c>
      <c r="C56" s="84" t="s">
        <v>407</v>
      </c>
      <c r="D56" s="97" t="s">
        <v>110</v>
      </c>
      <c r="E56" s="97" t="s">
        <v>301</v>
      </c>
      <c r="F56" s="84" t="s">
        <v>308</v>
      </c>
      <c r="G56" s="97" t="s">
        <v>309</v>
      </c>
      <c r="H56" s="84" t="s">
        <v>377</v>
      </c>
      <c r="I56" s="84" t="s">
        <v>150</v>
      </c>
      <c r="J56" s="84"/>
      <c r="K56" s="94">
        <v>1.7799999999321521</v>
      </c>
      <c r="L56" s="97" t="s">
        <v>154</v>
      </c>
      <c r="M56" s="98">
        <v>0.04</v>
      </c>
      <c r="N56" s="98">
        <v>-3.2000000012438741E-3</v>
      </c>
      <c r="O56" s="94">
        <v>3006.4035730000005</v>
      </c>
      <c r="P56" s="96">
        <v>117.66</v>
      </c>
      <c r="Q56" s="84"/>
      <c r="R56" s="94">
        <v>3.5373344080000004</v>
      </c>
      <c r="S56" s="95">
        <v>2.2269689088428282E-6</v>
      </c>
      <c r="T56" s="95">
        <f t="shared" si="0"/>
        <v>1.4089842412257546E-2</v>
      </c>
      <c r="U56" s="95">
        <f>R56/'סכום נכסי הקרן'!$C$42</f>
        <v>2.1045149819974482E-3</v>
      </c>
    </row>
    <row r="57" spans="2:21" s="122" customFormat="1">
      <c r="B57" s="87" t="s">
        <v>408</v>
      </c>
      <c r="C57" s="84" t="s">
        <v>409</v>
      </c>
      <c r="D57" s="97" t="s">
        <v>110</v>
      </c>
      <c r="E57" s="97" t="s">
        <v>301</v>
      </c>
      <c r="F57" s="84" t="s">
        <v>410</v>
      </c>
      <c r="G57" s="97" t="s">
        <v>359</v>
      </c>
      <c r="H57" s="84" t="s">
        <v>377</v>
      </c>
      <c r="I57" s="84" t="s">
        <v>150</v>
      </c>
      <c r="J57" s="84"/>
      <c r="K57" s="94">
        <v>4.189999999584237</v>
      </c>
      <c r="L57" s="97" t="s">
        <v>154</v>
      </c>
      <c r="M57" s="98">
        <v>4.7500000000000001E-2</v>
      </c>
      <c r="N57" s="98">
        <v>4.4999999992004561E-3</v>
      </c>
      <c r="O57" s="94">
        <v>3462.1759980000002</v>
      </c>
      <c r="P57" s="96">
        <v>144.5</v>
      </c>
      <c r="Q57" s="84"/>
      <c r="R57" s="94">
        <v>5.0028443319999996</v>
      </c>
      <c r="S57" s="95">
        <v>1.8344598092513115E-6</v>
      </c>
      <c r="T57" s="95">
        <f t="shared" si="0"/>
        <v>1.9927233368583413E-2</v>
      </c>
      <c r="U57" s="95">
        <f>R57/'סכום נכסי הקרן'!$C$42</f>
        <v>2.9764109453388758E-3</v>
      </c>
    </row>
    <row r="58" spans="2:21" s="122" customFormat="1">
      <c r="B58" s="87" t="s">
        <v>411</v>
      </c>
      <c r="C58" s="84" t="s">
        <v>412</v>
      </c>
      <c r="D58" s="97" t="s">
        <v>110</v>
      </c>
      <c r="E58" s="97" t="s">
        <v>301</v>
      </c>
      <c r="F58" s="84" t="s">
        <v>413</v>
      </c>
      <c r="G58" s="97" t="s">
        <v>309</v>
      </c>
      <c r="H58" s="84" t="s">
        <v>377</v>
      </c>
      <c r="I58" s="84" t="s">
        <v>150</v>
      </c>
      <c r="J58" s="84"/>
      <c r="K58" s="94">
        <v>1.6699999995779948</v>
      </c>
      <c r="L58" s="97" t="s">
        <v>154</v>
      </c>
      <c r="M58" s="98">
        <v>3.85E-2</v>
      </c>
      <c r="N58" s="98">
        <v>-8.499999988073768E-3</v>
      </c>
      <c r="O58" s="94">
        <v>462.30981800000001</v>
      </c>
      <c r="P58" s="96">
        <v>117.89</v>
      </c>
      <c r="Q58" s="84"/>
      <c r="R58" s="94">
        <v>0.54501706900000002</v>
      </c>
      <c r="S58" s="95">
        <v>1.0854050237948222E-6</v>
      </c>
      <c r="T58" s="95">
        <f t="shared" si="0"/>
        <v>2.170901511837073E-3</v>
      </c>
      <c r="U58" s="95">
        <f>R58/'סכום נכסי הקרן'!$C$42</f>
        <v>3.2425449642555729E-4</v>
      </c>
    </row>
    <row r="59" spans="2:21" s="122" customFormat="1">
      <c r="B59" s="87" t="s">
        <v>414</v>
      </c>
      <c r="C59" s="84" t="s">
        <v>415</v>
      </c>
      <c r="D59" s="97" t="s">
        <v>110</v>
      </c>
      <c r="E59" s="97" t="s">
        <v>301</v>
      </c>
      <c r="F59" s="84" t="s">
        <v>413</v>
      </c>
      <c r="G59" s="97" t="s">
        <v>309</v>
      </c>
      <c r="H59" s="84" t="s">
        <v>377</v>
      </c>
      <c r="I59" s="84" t="s">
        <v>150</v>
      </c>
      <c r="J59" s="84"/>
      <c r="K59" s="94">
        <v>2.0399999986312602</v>
      </c>
      <c r="L59" s="97" t="s">
        <v>154</v>
      </c>
      <c r="M59" s="98">
        <v>4.7500000000000001E-2</v>
      </c>
      <c r="N59" s="98">
        <v>-7.6000000087990405E-3</v>
      </c>
      <c r="O59" s="94">
        <v>304.87002100000001</v>
      </c>
      <c r="P59" s="96">
        <v>134.19999999999999</v>
      </c>
      <c r="Q59" s="84"/>
      <c r="R59" s="94">
        <v>0.40913556400000001</v>
      </c>
      <c r="S59" s="95">
        <v>1.0504109753761386E-6</v>
      </c>
      <c r="T59" s="95">
        <f t="shared" si="0"/>
        <v>1.6296609133060261E-3</v>
      </c>
      <c r="U59" s="95">
        <f>R59/'סכום נכסי הקרן'!$C$42</f>
        <v>2.4341264488838673E-4</v>
      </c>
    </row>
    <row r="60" spans="2:21" s="122" customFormat="1">
      <c r="B60" s="87" t="s">
        <v>416</v>
      </c>
      <c r="C60" s="84" t="s">
        <v>417</v>
      </c>
      <c r="D60" s="97" t="s">
        <v>110</v>
      </c>
      <c r="E60" s="97" t="s">
        <v>301</v>
      </c>
      <c r="F60" s="84" t="s">
        <v>418</v>
      </c>
      <c r="G60" s="97" t="s">
        <v>309</v>
      </c>
      <c r="H60" s="84" t="s">
        <v>377</v>
      </c>
      <c r="I60" s="84" t="s">
        <v>305</v>
      </c>
      <c r="J60" s="84"/>
      <c r="K60" s="94">
        <v>2.2800000016340674</v>
      </c>
      <c r="L60" s="97" t="s">
        <v>154</v>
      </c>
      <c r="M60" s="98">
        <v>3.5499999999999997E-2</v>
      </c>
      <c r="N60" s="98">
        <v>-4.8000000042364701E-3</v>
      </c>
      <c r="O60" s="94">
        <v>547.53343700000005</v>
      </c>
      <c r="P60" s="96">
        <v>120.71</v>
      </c>
      <c r="Q60" s="84"/>
      <c r="R60" s="94">
        <v>0.66092758900000004</v>
      </c>
      <c r="S60" s="95">
        <v>1.5364319060238134E-6</v>
      </c>
      <c r="T60" s="95">
        <f t="shared" si="0"/>
        <v>2.6325940668381737E-3</v>
      </c>
      <c r="U60" s="95">
        <f>R60/'סכום נכסי הקרן'!$C$42</f>
        <v>3.9321473534428462E-4</v>
      </c>
    </row>
    <row r="61" spans="2:21" s="122" customFormat="1">
      <c r="B61" s="87" t="s">
        <v>419</v>
      </c>
      <c r="C61" s="84" t="s">
        <v>420</v>
      </c>
      <c r="D61" s="97" t="s">
        <v>110</v>
      </c>
      <c r="E61" s="97" t="s">
        <v>301</v>
      </c>
      <c r="F61" s="84" t="s">
        <v>418</v>
      </c>
      <c r="G61" s="97" t="s">
        <v>309</v>
      </c>
      <c r="H61" s="84" t="s">
        <v>377</v>
      </c>
      <c r="I61" s="84" t="s">
        <v>305</v>
      </c>
      <c r="J61" s="84"/>
      <c r="K61" s="94">
        <v>1.1799999988066869</v>
      </c>
      <c r="L61" s="97" t="s">
        <v>154</v>
      </c>
      <c r="M61" s="98">
        <v>4.6500000000000007E-2</v>
      </c>
      <c r="N61" s="98">
        <v>-1.0899999980473063E-2</v>
      </c>
      <c r="O61" s="94">
        <v>282.74014399999999</v>
      </c>
      <c r="P61" s="96">
        <v>130.41</v>
      </c>
      <c r="Q61" s="84"/>
      <c r="R61" s="94">
        <v>0.36872140799999997</v>
      </c>
      <c r="S61" s="95">
        <v>1.2925662161096924E-6</v>
      </c>
      <c r="T61" s="95">
        <f t="shared" si="0"/>
        <v>1.4686840240482342E-3</v>
      </c>
      <c r="U61" s="95">
        <f>R61/'סכום נכסי הקרן'!$C$42</f>
        <v>2.1936849554405873E-4</v>
      </c>
    </row>
    <row r="62" spans="2:21" s="122" customFormat="1">
      <c r="B62" s="87" t="s">
        <v>421</v>
      </c>
      <c r="C62" s="84" t="s">
        <v>422</v>
      </c>
      <c r="D62" s="97" t="s">
        <v>110</v>
      </c>
      <c r="E62" s="97" t="s">
        <v>301</v>
      </c>
      <c r="F62" s="84" t="s">
        <v>418</v>
      </c>
      <c r="G62" s="97" t="s">
        <v>309</v>
      </c>
      <c r="H62" s="84" t="s">
        <v>377</v>
      </c>
      <c r="I62" s="84" t="s">
        <v>305</v>
      </c>
      <c r="J62" s="84"/>
      <c r="K62" s="94">
        <v>5.6599999984917391</v>
      </c>
      <c r="L62" s="97" t="s">
        <v>154</v>
      </c>
      <c r="M62" s="98">
        <v>1.4999999999999999E-2</v>
      </c>
      <c r="N62" s="98">
        <v>4.9999999964089039E-3</v>
      </c>
      <c r="O62" s="94">
        <v>1314.3886859999998</v>
      </c>
      <c r="P62" s="96">
        <v>105.93</v>
      </c>
      <c r="Q62" s="84"/>
      <c r="R62" s="94">
        <v>1.3923319349999999</v>
      </c>
      <c r="S62" s="95">
        <v>2.5713028496000948E-6</v>
      </c>
      <c r="T62" s="95">
        <f t="shared" si="0"/>
        <v>5.54590979731414E-3</v>
      </c>
      <c r="U62" s="95">
        <f>R62/'סכום נכסי הקרן'!$C$42</f>
        <v>8.2835917647314402E-4</v>
      </c>
    </row>
    <row r="63" spans="2:21" s="122" customFormat="1">
      <c r="B63" s="87" t="s">
        <v>423</v>
      </c>
      <c r="C63" s="84" t="s">
        <v>424</v>
      </c>
      <c r="D63" s="97" t="s">
        <v>110</v>
      </c>
      <c r="E63" s="97" t="s">
        <v>301</v>
      </c>
      <c r="F63" s="84" t="s">
        <v>425</v>
      </c>
      <c r="G63" s="97" t="s">
        <v>426</v>
      </c>
      <c r="H63" s="84" t="s">
        <v>377</v>
      </c>
      <c r="I63" s="84" t="s">
        <v>305</v>
      </c>
      <c r="J63" s="84"/>
      <c r="K63" s="94">
        <v>1.7300000937653801</v>
      </c>
      <c r="L63" s="97" t="s">
        <v>154</v>
      </c>
      <c r="M63" s="98">
        <v>4.6500000000000007E-2</v>
      </c>
      <c r="N63" s="98">
        <v>-6.1000005785523462E-3</v>
      </c>
      <c r="O63" s="94">
        <v>7.5268579999999998</v>
      </c>
      <c r="P63" s="96">
        <v>133.19</v>
      </c>
      <c r="Q63" s="84"/>
      <c r="R63" s="94">
        <v>1.0025022E-2</v>
      </c>
      <c r="S63" s="95">
        <v>9.9039958765335917E-8</v>
      </c>
      <c r="T63" s="95">
        <f t="shared" si="0"/>
        <v>3.9931474909458135E-5</v>
      </c>
      <c r="U63" s="95">
        <f>R63/'סכום נכסי הקרן'!$C$42</f>
        <v>5.9643241380117821E-6</v>
      </c>
    </row>
    <row r="64" spans="2:21" s="122" customFormat="1">
      <c r="B64" s="87" t="s">
        <v>427</v>
      </c>
      <c r="C64" s="84" t="s">
        <v>428</v>
      </c>
      <c r="D64" s="97" t="s">
        <v>110</v>
      </c>
      <c r="E64" s="97" t="s">
        <v>301</v>
      </c>
      <c r="F64" s="84" t="s">
        <v>429</v>
      </c>
      <c r="G64" s="97" t="s">
        <v>359</v>
      </c>
      <c r="H64" s="84" t="s">
        <v>377</v>
      </c>
      <c r="I64" s="84" t="s">
        <v>305</v>
      </c>
      <c r="J64" s="84"/>
      <c r="K64" s="94">
        <v>1.9000000105636348</v>
      </c>
      <c r="L64" s="97" t="s">
        <v>154</v>
      </c>
      <c r="M64" s="98">
        <v>3.6400000000000002E-2</v>
      </c>
      <c r="N64" s="98">
        <v>-2.4999999706565705E-3</v>
      </c>
      <c r="O64" s="94">
        <v>72.484222000000003</v>
      </c>
      <c r="P64" s="96">
        <v>117.54</v>
      </c>
      <c r="Q64" s="84"/>
      <c r="R64" s="94">
        <v>8.5197948999999995E-2</v>
      </c>
      <c r="S64" s="95">
        <v>9.8617989115646264E-7</v>
      </c>
      <c r="T64" s="95">
        <f t="shared" si="0"/>
        <v>3.3935883261211733E-4</v>
      </c>
      <c r="U64" s="95">
        <f>R64/'סכום נכסי הקרן'!$C$42</f>
        <v>5.068798689217807E-5</v>
      </c>
    </row>
    <row r="65" spans="2:21" s="122" customFormat="1">
      <c r="B65" s="87" t="s">
        <v>430</v>
      </c>
      <c r="C65" s="84" t="s">
        <v>431</v>
      </c>
      <c r="D65" s="97" t="s">
        <v>110</v>
      </c>
      <c r="E65" s="97" t="s">
        <v>301</v>
      </c>
      <c r="F65" s="84" t="s">
        <v>432</v>
      </c>
      <c r="G65" s="97" t="s">
        <v>433</v>
      </c>
      <c r="H65" s="84" t="s">
        <v>377</v>
      </c>
      <c r="I65" s="84" t="s">
        <v>150</v>
      </c>
      <c r="J65" s="84"/>
      <c r="K65" s="94">
        <v>7.7400000004029854</v>
      </c>
      <c r="L65" s="97" t="s">
        <v>154</v>
      </c>
      <c r="M65" s="98">
        <v>3.85E-2</v>
      </c>
      <c r="N65" s="98">
        <v>1.1800000000416883E-2</v>
      </c>
      <c r="O65" s="94">
        <v>2280.6248949999999</v>
      </c>
      <c r="P65" s="96">
        <v>122.99</v>
      </c>
      <c r="Q65" s="94">
        <v>6.8336525999999995E-2</v>
      </c>
      <c r="R65" s="94">
        <v>2.8785196159999997</v>
      </c>
      <c r="S65" s="95">
        <v>8.466475382935949E-7</v>
      </c>
      <c r="T65" s="95">
        <f t="shared" si="0"/>
        <v>1.1465663997813378E-2</v>
      </c>
      <c r="U65" s="95">
        <f>R65/'סכום נכסי הקרן'!$C$42</f>
        <v>1.7125572420139533E-3</v>
      </c>
    </row>
    <row r="66" spans="2:21" s="122" customFormat="1">
      <c r="B66" s="87" t="s">
        <v>434</v>
      </c>
      <c r="C66" s="84" t="s">
        <v>435</v>
      </c>
      <c r="D66" s="97" t="s">
        <v>110</v>
      </c>
      <c r="E66" s="97" t="s">
        <v>301</v>
      </c>
      <c r="F66" s="84" t="s">
        <v>432</v>
      </c>
      <c r="G66" s="97" t="s">
        <v>433</v>
      </c>
      <c r="H66" s="84" t="s">
        <v>377</v>
      </c>
      <c r="I66" s="84" t="s">
        <v>150</v>
      </c>
      <c r="J66" s="84"/>
      <c r="K66" s="94">
        <v>5.720000000143334</v>
      </c>
      <c r="L66" s="97" t="s">
        <v>154</v>
      </c>
      <c r="M66" s="98">
        <v>4.4999999999999998E-2</v>
      </c>
      <c r="N66" s="98">
        <v>7.4999999996682044E-3</v>
      </c>
      <c r="O66" s="94">
        <v>5999.0226690000009</v>
      </c>
      <c r="P66" s="96">
        <v>125.6</v>
      </c>
      <c r="Q66" s="84"/>
      <c r="R66" s="94">
        <v>7.5347722110000008</v>
      </c>
      <c r="S66" s="95">
        <v>2.0394544621014431E-6</v>
      </c>
      <c r="T66" s="95">
        <f t="shared" si="0"/>
        <v>3.0012359822455148E-2</v>
      </c>
      <c r="U66" s="95">
        <f>R66/'סכום נכסי הקרן'!$C$42</f>
        <v>4.4827656011615447E-3</v>
      </c>
    </row>
    <row r="67" spans="2:21" s="122" customFormat="1">
      <c r="B67" s="87" t="s">
        <v>436</v>
      </c>
      <c r="C67" s="84" t="s">
        <v>437</v>
      </c>
      <c r="D67" s="97" t="s">
        <v>110</v>
      </c>
      <c r="E67" s="97" t="s">
        <v>301</v>
      </c>
      <c r="F67" s="84" t="s">
        <v>432</v>
      </c>
      <c r="G67" s="97" t="s">
        <v>433</v>
      </c>
      <c r="H67" s="84" t="s">
        <v>377</v>
      </c>
      <c r="I67" s="84" t="s">
        <v>150</v>
      </c>
      <c r="J67" s="84"/>
      <c r="K67" s="94">
        <v>10.329999998900639</v>
      </c>
      <c r="L67" s="97" t="s">
        <v>154</v>
      </c>
      <c r="M67" s="98">
        <v>2.3900000000000001E-2</v>
      </c>
      <c r="N67" s="98">
        <v>1.9599999996681178E-2</v>
      </c>
      <c r="O67" s="94">
        <v>2310.672</v>
      </c>
      <c r="P67" s="96">
        <v>104.32</v>
      </c>
      <c r="Q67" s="84"/>
      <c r="R67" s="94">
        <v>2.4104930049999997</v>
      </c>
      <c r="S67" s="95">
        <v>1.8646647121625516E-6</v>
      </c>
      <c r="T67" s="95">
        <f t="shared" si="0"/>
        <v>9.6014293982179637E-3</v>
      </c>
      <c r="U67" s="95">
        <f>R67/'סכום נכסי הקרן'!$C$42</f>
        <v>1.4341077370433756E-3</v>
      </c>
    </row>
    <row r="68" spans="2:21" s="122" customFormat="1">
      <c r="B68" s="87" t="s">
        <v>438</v>
      </c>
      <c r="C68" s="84" t="s">
        <v>439</v>
      </c>
      <c r="D68" s="97" t="s">
        <v>110</v>
      </c>
      <c r="E68" s="97" t="s">
        <v>301</v>
      </c>
      <c r="F68" s="84" t="s">
        <v>440</v>
      </c>
      <c r="G68" s="97" t="s">
        <v>426</v>
      </c>
      <c r="H68" s="84" t="s">
        <v>377</v>
      </c>
      <c r="I68" s="84" t="s">
        <v>150</v>
      </c>
      <c r="J68" s="84"/>
      <c r="K68" s="94">
        <v>1.1400000020381322</v>
      </c>
      <c r="L68" s="97" t="s">
        <v>154</v>
      </c>
      <c r="M68" s="98">
        <v>4.8899999999999999E-2</v>
      </c>
      <c r="N68" s="98">
        <v>-7.19999995923736E-3</v>
      </c>
      <c r="O68" s="94">
        <v>14.904173</v>
      </c>
      <c r="P68" s="96">
        <v>131.68</v>
      </c>
      <c r="Q68" s="84"/>
      <c r="R68" s="94">
        <v>1.9625813999999998E-2</v>
      </c>
      <c r="S68" s="95">
        <v>2.6703379086705947E-7</v>
      </c>
      <c r="T68" s="95">
        <f t="shared" si="0"/>
        <v>7.8173165038310355E-5</v>
      </c>
      <c r="U68" s="95">
        <f>R68/'סכום נכסי הקרן'!$C$42</f>
        <v>1.1676255290844206E-5</v>
      </c>
    </row>
    <row r="69" spans="2:21" s="122" customFormat="1">
      <c r="B69" s="87" t="s">
        <v>441</v>
      </c>
      <c r="C69" s="84" t="s">
        <v>442</v>
      </c>
      <c r="D69" s="97" t="s">
        <v>110</v>
      </c>
      <c r="E69" s="97" t="s">
        <v>301</v>
      </c>
      <c r="F69" s="84" t="s">
        <v>308</v>
      </c>
      <c r="G69" s="97" t="s">
        <v>309</v>
      </c>
      <c r="H69" s="84" t="s">
        <v>377</v>
      </c>
      <c r="I69" s="84" t="s">
        <v>305</v>
      </c>
      <c r="J69" s="84"/>
      <c r="K69" s="94">
        <v>4.1800000001387394</v>
      </c>
      <c r="L69" s="97" t="s">
        <v>154</v>
      </c>
      <c r="M69" s="98">
        <v>1.6399999999999998E-2</v>
      </c>
      <c r="N69" s="98">
        <v>1.2300000001387397E-2</v>
      </c>
      <c r="O69" s="94">
        <f>1413.1315/50000</f>
        <v>2.826263E-2</v>
      </c>
      <c r="P69" s="96">
        <v>5100544</v>
      </c>
      <c r="Q69" s="84"/>
      <c r="R69" s="94">
        <v>1.4415478599999998</v>
      </c>
      <c r="S69" s="95">
        <f>11.511335125448%/50000</f>
        <v>2.3022670250896001E-6</v>
      </c>
      <c r="T69" s="95">
        <f t="shared" si="0"/>
        <v>5.741945723647595E-3</v>
      </c>
      <c r="U69" s="95">
        <f>R69/'סכום נכסי הקרן'!$C$42</f>
        <v>8.5763988323389498E-4</v>
      </c>
    </row>
    <row r="70" spans="2:21" s="122" customFormat="1">
      <c r="B70" s="87" t="s">
        <v>443</v>
      </c>
      <c r="C70" s="84" t="s">
        <v>444</v>
      </c>
      <c r="D70" s="97" t="s">
        <v>110</v>
      </c>
      <c r="E70" s="97" t="s">
        <v>301</v>
      </c>
      <c r="F70" s="84" t="s">
        <v>308</v>
      </c>
      <c r="G70" s="97" t="s">
        <v>309</v>
      </c>
      <c r="H70" s="84" t="s">
        <v>377</v>
      </c>
      <c r="I70" s="84" t="s">
        <v>305</v>
      </c>
      <c r="J70" s="84"/>
      <c r="K70" s="94">
        <v>8.2299999991941899</v>
      </c>
      <c r="L70" s="97" t="s">
        <v>154</v>
      </c>
      <c r="M70" s="98">
        <v>2.7799999999999998E-2</v>
      </c>
      <c r="N70" s="98">
        <v>2.7199999997069776E-2</v>
      </c>
      <c r="O70" s="94">
        <f>539.5593/50000</f>
        <v>1.0791185999999999E-2</v>
      </c>
      <c r="P70" s="96">
        <v>5060000</v>
      </c>
      <c r="Q70" s="84"/>
      <c r="R70" s="94">
        <v>0.546034028</v>
      </c>
      <c r="S70" s="95">
        <f>12.901944045911%/50000</f>
        <v>2.5803888091821996E-6</v>
      </c>
      <c r="T70" s="95">
        <f t="shared" si="0"/>
        <v>2.1749522433758611E-3</v>
      </c>
      <c r="U70" s="95">
        <f>R70/'סכום נכסי הקרן'!$C$42</f>
        <v>3.2485952982209932E-4</v>
      </c>
    </row>
    <row r="71" spans="2:21" s="122" customFormat="1">
      <c r="B71" s="87" t="s">
        <v>445</v>
      </c>
      <c r="C71" s="84" t="s">
        <v>446</v>
      </c>
      <c r="D71" s="97" t="s">
        <v>110</v>
      </c>
      <c r="E71" s="97" t="s">
        <v>301</v>
      </c>
      <c r="F71" s="84" t="s">
        <v>308</v>
      </c>
      <c r="G71" s="97" t="s">
        <v>309</v>
      </c>
      <c r="H71" s="84" t="s">
        <v>377</v>
      </c>
      <c r="I71" s="84" t="s">
        <v>305</v>
      </c>
      <c r="J71" s="84"/>
      <c r="K71" s="94">
        <v>5.5700000017415014</v>
      </c>
      <c r="L71" s="97" t="s">
        <v>154</v>
      </c>
      <c r="M71" s="98">
        <v>2.4199999999999999E-2</v>
      </c>
      <c r="N71" s="98">
        <v>1.979999999737132E-2</v>
      </c>
      <c r="O71" s="94">
        <f>592.063/50000</f>
        <v>1.1841259999999999E-2</v>
      </c>
      <c r="P71" s="96">
        <v>5140250</v>
      </c>
      <c r="Q71" s="84"/>
      <c r="R71" s="94">
        <v>0.60867034200000003</v>
      </c>
      <c r="S71" s="95">
        <f>2.05413385143809%/50000</f>
        <v>4.1082677028761805E-7</v>
      </c>
      <c r="T71" s="95">
        <f t="shared" si="0"/>
        <v>2.4244440051806675E-3</v>
      </c>
      <c r="U71" s="95">
        <f>R71/'סכום נכסי הקרן'!$C$42</f>
        <v>3.6212461308139643E-4</v>
      </c>
    </row>
    <row r="72" spans="2:21" s="122" customFormat="1">
      <c r="B72" s="87" t="s">
        <v>447</v>
      </c>
      <c r="C72" s="84" t="s">
        <v>448</v>
      </c>
      <c r="D72" s="97" t="s">
        <v>110</v>
      </c>
      <c r="E72" s="97" t="s">
        <v>301</v>
      </c>
      <c r="F72" s="84" t="s">
        <v>308</v>
      </c>
      <c r="G72" s="97" t="s">
        <v>309</v>
      </c>
      <c r="H72" s="84" t="s">
        <v>377</v>
      </c>
      <c r="I72" s="84" t="s">
        <v>150</v>
      </c>
      <c r="J72" s="84"/>
      <c r="K72" s="94">
        <v>1.3200000000537127</v>
      </c>
      <c r="L72" s="97" t="s">
        <v>154</v>
      </c>
      <c r="M72" s="98">
        <v>0.05</v>
      </c>
      <c r="N72" s="98">
        <v>-6.8999999990600322E-3</v>
      </c>
      <c r="O72" s="94">
        <v>1868.7720979999999</v>
      </c>
      <c r="P72" s="96">
        <v>119.55</v>
      </c>
      <c r="Q72" s="84"/>
      <c r="R72" s="94">
        <v>2.2341171089999996</v>
      </c>
      <c r="S72" s="95">
        <v>1.8687739667739666E-6</v>
      </c>
      <c r="T72" s="95">
        <f t="shared" si="0"/>
        <v>8.8988923199195616E-3</v>
      </c>
      <c r="U72" s="95">
        <f>R72/'סכום נכסי הקרן'!$C$42</f>
        <v>1.3291740008504519E-3</v>
      </c>
    </row>
    <row r="73" spans="2:21" s="122" customFormat="1">
      <c r="B73" s="87" t="s">
        <v>449</v>
      </c>
      <c r="C73" s="84" t="s">
        <v>450</v>
      </c>
      <c r="D73" s="97" t="s">
        <v>110</v>
      </c>
      <c r="E73" s="97" t="s">
        <v>301</v>
      </c>
      <c r="F73" s="84" t="s">
        <v>451</v>
      </c>
      <c r="G73" s="97" t="s">
        <v>359</v>
      </c>
      <c r="H73" s="84" t="s">
        <v>377</v>
      </c>
      <c r="I73" s="84" t="s">
        <v>305</v>
      </c>
      <c r="J73" s="84"/>
      <c r="K73" s="94">
        <v>1.2199999999177127</v>
      </c>
      <c r="L73" s="97" t="s">
        <v>154</v>
      </c>
      <c r="M73" s="98">
        <v>5.0999999999999997E-2</v>
      </c>
      <c r="N73" s="98">
        <v>-1.1500000000685729E-2</v>
      </c>
      <c r="O73" s="94">
        <v>601.26417300000003</v>
      </c>
      <c r="P73" s="96">
        <v>121.27</v>
      </c>
      <c r="Q73" s="84"/>
      <c r="R73" s="94">
        <v>0.72915307299999998</v>
      </c>
      <c r="S73" s="95">
        <v>1.3200236830706386E-6</v>
      </c>
      <c r="T73" s="95">
        <f t="shared" si="0"/>
        <v>2.9043485031408208E-3</v>
      </c>
      <c r="U73" s="95">
        <f>R73/'סכום נכסי הקרן'!$C$42</f>
        <v>4.3380506033795907E-4</v>
      </c>
    </row>
    <row r="74" spans="2:21" s="122" customFormat="1">
      <c r="B74" s="87" t="s">
        <v>452</v>
      </c>
      <c r="C74" s="84" t="s">
        <v>453</v>
      </c>
      <c r="D74" s="97" t="s">
        <v>110</v>
      </c>
      <c r="E74" s="97" t="s">
        <v>301</v>
      </c>
      <c r="F74" s="84" t="s">
        <v>451</v>
      </c>
      <c r="G74" s="97" t="s">
        <v>359</v>
      </c>
      <c r="H74" s="84" t="s">
        <v>377</v>
      </c>
      <c r="I74" s="84" t="s">
        <v>305</v>
      </c>
      <c r="J74" s="84"/>
      <c r="K74" s="94">
        <v>2.5899999997120458</v>
      </c>
      <c r="L74" s="97" t="s">
        <v>154</v>
      </c>
      <c r="M74" s="98">
        <v>2.5499999999999998E-2</v>
      </c>
      <c r="N74" s="98">
        <v>-3.9999999991404342E-3</v>
      </c>
      <c r="O74" s="94">
        <v>2118.316069</v>
      </c>
      <c r="P74" s="96">
        <v>109.84</v>
      </c>
      <c r="Q74" s="84"/>
      <c r="R74" s="94">
        <v>2.3267584129999999</v>
      </c>
      <c r="S74" s="95">
        <v>2.4425986003664499E-6</v>
      </c>
      <c r="T74" s="95">
        <f t="shared" si="0"/>
        <v>9.2678993810766837E-3</v>
      </c>
      <c r="U74" s="95">
        <f>R74/'סכום נכסי הקרן'!$C$42</f>
        <v>1.3842903652458705E-3</v>
      </c>
    </row>
    <row r="75" spans="2:21" s="122" customFormat="1">
      <c r="B75" s="87" t="s">
        <v>454</v>
      </c>
      <c r="C75" s="84" t="s">
        <v>455</v>
      </c>
      <c r="D75" s="97" t="s">
        <v>110</v>
      </c>
      <c r="E75" s="97" t="s">
        <v>301</v>
      </c>
      <c r="F75" s="84" t="s">
        <v>451</v>
      </c>
      <c r="G75" s="97" t="s">
        <v>359</v>
      </c>
      <c r="H75" s="84" t="s">
        <v>377</v>
      </c>
      <c r="I75" s="84" t="s">
        <v>305</v>
      </c>
      <c r="J75" s="84"/>
      <c r="K75" s="94">
        <v>6.8300000002500028</v>
      </c>
      <c r="L75" s="97" t="s">
        <v>154</v>
      </c>
      <c r="M75" s="98">
        <v>2.35E-2</v>
      </c>
      <c r="N75" s="98">
        <v>1.3400000000319155E-2</v>
      </c>
      <c r="O75" s="94">
        <v>1698.0700159999999</v>
      </c>
      <c r="P75" s="96">
        <v>108.37</v>
      </c>
      <c r="Q75" s="94">
        <v>3.8493988999999999E-2</v>
      </c>
      <c r="R75" s="94">
        <v>1.879973691</v>
      </c>
      <c r="S75" s="95">
        <v>2.1402804324389048E-6</v>
      </c>
      <c r="T75" s="95">
        <f t="shared" si="0"/>
        <v>7.4882750653921665E-3</v>
      </c>
      <c r="U75" s="95">
        <f>R75/'סכום נכסי הקרן'!$C$42</f>
        <v>1.1184785892797446E-3</v>
      </c>
    </row>
    <row r="76" spans="2:21" s="122" customFormat="1">
      <c r="B76" s="87" t="s">
        <v>456</v>
      </c>
      <c r="C76" s="84" t="s">
        <v>457</v>
      </c>
      <c r="D76" s="97" t="s">
        <v>110</v>
      </c>
      <c r="E76" s="97" t="s">
        <v>301</v>
      </c>
      <c r="F76" s="84" t="s">
        <v>451</v>
      </c>
      <c r="G76" s="97" t="s">
        <v>359</v>
      </c>
      <c r="H76" s="84" t="s">
        <v>377</v>
      </c>
      <c r="I76" s="84" t="s">
        <v>305</v>
      </c>
      <c r="J76" s="84"/>
      <c r="K76" s="94">
        <v>5.5800000004779404</v>
      </c>
      <c r="L76" s="97" t="s">
        <v>154</v>
      </c>
      <c r="M76" s="98">
        <v>1.7600000000000001E-2</v>
      </c>
      <c r="N76" s="98">
        <v>1.020000000028966E-2</v>
      </c>
      <c r="O76" s="94">
        <v>2598.1644970000002</v>
      </c>
      <c r="P76" s="96">
        <v>106.3</v>
      </c>
      <c r="Q76" s="84"/>
      <c r="R76" s="94">
        <v>2.7618487960000002</v>
      </c>
      <c r="S76" s="95">
        <v>1.9894427988917965E-6</v>
      </c>
      <c r="T76" s="95">
        <f t="shared" ref="T76:T139" si="1">R76/$R$11</f>
        <v>1.100094303046828E-2</v>
      </c>
      <c r="U76" s="95">
        <f>R76/'סכום נכסי הקרן'!$C$42</f>
        <v>1.6431446673654763E-3</v>
      </c>
    </row>
    <row r="77" spans="2:21" s="122" customFormat="1">
      <c r="B77" s="87" t="s">
        <v>458</v>
      </c>
      <c r="C77" s="84" t="s">
        <v>459</v>
      </c>
      <c r="D77" s="97" t="s">
        <v>110</v>
      </c>
      <c r="E77" s="97" t="s">
        <v>301</v>
      </c>
      <c r="F77" s="84" t="s">
        <v>451</v>
      </c>
      <c r="G77" s="97" t="s">
        <v>359</v>
      </c>
      <c r="H77" s="84" t="s">
        <v>377</v>
      </c>
      <c r="I77" s="84" t="s">
        <v>305</v>
      </c>
      <c r="J77" s="84"/>
      <c r="K77" s="94">
        <v>6.0900000000146566</v>
      </c>
      <c r="L77" s="97" t="s">
        <v>154</v>
      </c>
      <c r="M77" s="98">
        <v>2.1499999999999998E-2</v>
      </c>
      <c r="N77" s="98">
        <v>1.0800000001758799E-2</v>
      </c>
      <c r="O77" s="94">
        <v>1867.9045100000001</v>
      </c>
      <c r="P77" s="96">
        <v>109.58</v>
      </c>
      <c r="Q77" s="84"/>
      <c r="R77" s="94">
        <v>2.0468497330000002</v>
      </c>
      <c r="S77" s="95">
        <v>2.3573260828103041E-6</v>
      </c>
      <c r="T77" s="95">
        <f t="shared" si="1"/>
        <v>8.1529725078628851E-3</v>
      </c>
      <c r="U77" s="95">
        <f>R77/'סכום נכסי הקרן'!$C$42</f>
        <v>1.2177604467516255E-3</v>
      </c>
    </row>
    <row r="78" spans="2:21" s="122" customFormat="1">
      <c r="B78" s="87" t="s">
        <v>460</v>
      </c>
      <c r="C78" s="84" t="s">
        <v>461</v>
      </c>
      <c r="D78" s="97" t="s">
        <v>110</v>
      </c>
      <c r="E78" s="97" t="s">
        <v>301</v>
      </c>
      <c r="F78" s="84" t="s">
        <v>462</v>
      </c>
      <c r="G78" s="97" t="s">
        <v>426</v>
      </c>
      <c r="H78" s="84" t="s">
        <v>377</v>
      </c>
      <c r="I78" s="84" t="s">
        <v>150</v>
      </c>
      <c r="J78" s="84"/>
      <c r="K78" s="94">
        <v>0.27999999676548593</v>
      </c>
      <c r="L78" s="97" t="s">
        <v>154</v>
      </c>
      <c r="M78" s="98">
        <v>4.2800000000000005E-2</v>
      </c>
      <c r="N78" s="98">
        <v>-8.2000000323451411E-3</v>
      </c>
      <c r="O78" s="94">
        <v>49.097259000000001</v>
      </c>
      <c r="P78" s="96">
        <v>125.94</v>
      </c>
      <c r="Q78" s="84"/>
      <c r="R78" s="94">
        <v>6.183309E-2</v>
      </c>
      <c r="S78" s="95">
        <v>6.864027323653294E-7</v>
      </c>
      <c r="T78" s="95">
        <f t="shared" si="1"/>
        <v>2.4629237540917787E-4</v>
      </c>
      <c r="U78" s="95">
        <f>R78/'סכום נכסי הקרן'!$C$42</f>
        <v>3.6787210164212604E-5</v>
      </c>
    </row>
    <row r="79" spans="2:21" s="122" customFormat="1">
      <c r="B79" s="87" t="s">
        <v>463</v>
      </c>
      <c r="C79" s="84" t="s">
        <v>464</v>
      </c>
      <c r="D79" s="97" t="s">
        <v>110</v>
      </c>
      <c r="E79" s="97" t="s">
        <v>301</v>
      </c>
      <c r="F79" s="84" t="s">
        <v>413</v>
      </c>
      <c r="G79" s="97" t="s">
        <v>309</v>
      </c>
      <c r="H79" s="84" t="s">
        <v>377</v>
      </c>
      <c r="I79" s="84" t="s">
        <v>150</v>
      </c>
      <c r="J79" s="84"/>
      <c r="K79" s="94">
        <v>0.66999999849902947</v>
      </c>
      <c r="L79" s="97" t="s">
        <v>154</v>
      </c>
      <c r="M79" s="98">
        <v>5.2499999999999998E-2</v>
      </c>
      <c r="N79" s="98">
        <v>-1.2599999954970884E-2</v>
      </c>
      <c r="O79" s="94">
        <v>162.533649</v>
      </c>
      <c r="P79" s="96">
        <v>131.16999999999999</v>
      </c>
      <c r="Q79" s="84"/>
      <c r="R79" s="94">
        <v>0.21319539599999998</v>
      </c>
      <c r="S79" s="95">
        <v>1.3544470749999999E-6</v>
      </c>
      <c r="T79" s="95">
        <f t="shared" si="1"/>
        <v>8.4919580288063119E-4</v>
      </c>
      <c r="U79" s="95">
        <f>R79/'סכום נכסי הקרן'!$C$42</f>
        <v>1.2683926743260819E-4</v>
      </c>
    </row>
    <row r="80" spans="2:21" s="122" customFormat="1">
      <c r="B80" s="87" t="s">
        <v>465</v>
      </c>
      <c r="C80" s="84" t="s">
        <v>466</v>
      </c>
      <c r="D80" s="97" t="s">
        <v>110</v>
      </c>
      <c r="E80" s="97" t="s">
        <v>301</v>
      </c>
      <c r="F80" s="84" t="s">
        <v>329</v>
      </c>
      <c r="G80" s="97" t="s">
        <v>309</v>
      </c>
      <c r="H80" s="84" t="s">
        <v>377</v>
      </c>
      <c r="I80" s="84" t="s">
        <v>305</v>
      </c>
      <c r="J80" s="84"/>
      <c r="K80" s="94">
        <v>1.2099999998883251</v>
      </c>
      <c r="L80" s="97" t="s">
        <v>154</v>
      </c>
      <c r="M80" s="98">
        <v>6.5000000000000002E-2</v>
      </c>
      <c r="N80" s="98">
        <v>-8.3999999998281907E-3</v>
      </c>
      <c r="O80" s="94">
        <v>3778.1081380000001</v>
      </c>
      <c r="P80" s="96">
        <v>121.44</v>
      </c>
      <c r="Q80" s="94">
        <v>6.8252814999999994E-2</v>
      </c>
      <c r="R80" s="94">
        <v>4.6563876120000005</v>
      </c>
      <c r="S80" s="95">
        <v>2.3987988177777779E-6</v>
      </c>
      <c r="T80" s="95">
        <f t="shared" si="1"/>
        <v>1.8547233621760601E-2</v>
      </c>
      <c r="U80" s="95">
        <f>R80/'סכום נכסי הקרן'!$C$42</f>
        <v>2.7702886866672856E-3</v>
      </c>
    </row>
    <row r="81" spans="2:21" s="122" customFormat="1">
      <c r="B81" s="87" t="s">
        <v>467</v>
      </c>
      <c r="C81" s="84" t="s">
        <v>468</v>
      </c>
      <c r="D81" s="97" t="s">
        <v>110</v>
      </c>
      <c r="E81" s="97" t="s">
        <v>301</v>
      </c>
      <c r="F81" s="84" t="s">
        <v>469</v>
      </c>
      <c r="G81" s="97" t="s">
        <v>359</v>
      </c>
      <c r="H81" s="84" t="s">
        <v>377</v>
      </c>
      <c r="I81" s="84" t="s">
        <v>305</v>
      </c>
      <c r="J81" s="84"/>
      <c r="K81" s="94">
        <v>7.82999999873529</v>
      </c>
      <c r="L81" s="97" t="s">
        <v>154</v>
      </c>
      <c r="M81" s="98">
        <v>3.5000000000000003E-2</v>
      </c>
      <c r="N81" s="98">
        <v>1.4799999986112982E-2</v>
      </c>
      <c r="O81" s="94">
        <v>339.61113799999998</v>
      </c>
      <c r="P81" s="96">
        <v>118.74</v>
      </c>
      <c r="Q81" s="84"/>
      <c r="R81" s="94">
        <v>0.40325429699999998</v>
      </c>
      <c r="S81" s="95">
        <v>1.2538378622248689E-6</v>
      </c>
      <c r="T81" s="95">
        <f t="shared" si="1"/>
        <v>1.6062347636530553E-3</v>
      </c>
      <c r="U81" s="95">
        <f>R81/'סכום נכסי הקרן'!$C$42</f>
        <v>2.3991362187076221E-4</v>
      </c>
    </row>
    <row r="82" spans="2:21" s="122" customFormat="1">
      <c r="B82" s="87" t="s">
        <v>470</v>
      </c>
      <c r="C82" s="84" t="s">
        <v>471</v>
      </c>
      <c r="D82" s="97" t="s">
        <v>110</v>
      </c>
      <c r="E82" s="97" t="s">
        <v>301</v>
      </c>
      <c r="F82" s="84" t="s">
        <v>469</v>
      </c>
      <c r="G82" s="97" t="s">
        <v>359</v>
      </c>
      <c r="H82" s="84" t="s">
        <v>377</v>
      </c>
      <c r="I82" s="84" t="s">
        <v>305</v>
      </c>
      <c r="J82" s="84"/>
      <c r="K82" s="94">
        <v>3.6799999973173021</v>
      </c>
      <c r="L82" s="97" t="s">
        <v>154</v>
      </c>
      <c r="M82" s="98">
        <v>0.04</v>
      </c>
      <c r="N82" s="98">
        <v>1.3999999926835498E-3</v>
      </c>
      <c r="O82" s="94">
        <v>571.47719400000005</v>
      </c>
      <c r="P82" s="96">
        <v>114.8</v>
      </c>
      <c r="Q82" s="84"/>
      <c r="R82" s="94">
        <v>0.65605583199999995</v>
      </c>
      <c r="S82" s="95">
        <v>8.356917779162559E-7</v>
      </c>
      <c r="T82" s="95">
        <f t="shared" si="1"/>
        <v>2.6131889780103904E-3</v>
      </c>
      <c r="U82" s="95">
        <f>R82/'סכום נכסי הקרן'!$C$42</f>
        <v>3.9031631398724135E-4</v>
      </c>
    </row>
    <row r="83" spans="2:21" s="122" customFormat="1">
      <c r="B83" s="87" t="s">
        <v>472</v>
      </c>
      <c r="C83" s="84" t="s">
        <v>473</v>
      </c>
      <c r="D83" s="97" t="s">
        <v>110</v>
      </c>
      <c r="E83" s="97" t="s">
        <v>301</v>
      </c>
      <c r="F83" s="84" t="s">
        <v>469</v>
      </c>
      <c r="G83" s="97" t="s">
        <v>359</v>
      </c>
      <c r="H83" s="84" t="s">
        <v>377</v>
      </c>
      <c r="I83" s="84" t="s">
        <v>305</v>
      </c>
      <c r="J83" s="84"/>
      <c r="K83" s="94">
        <v>6.4299999989546555</v>
      </c>
      <c r="L83" s="97" t="s">
        <v>154</v>
      </c>
      <c r="M83" s="98">
        <v>0.04</v>
      </c>
      <c r="N83" s="98">
        <v>1.0999999997775865E-2</v>
      </c>
      <c r="O83" s="94">
        <v>1861.2876819999999</v>
      </c>
      <c r="P83" s="96">
        <v>120.78</v>
      </c>
      <c r="Q83" s="84"/>
      <c r="R83" s="94">
        <v>2.248063245</v>
      </c>
      <c r="S83" s="95">
        <v>1.849815169017686E-6</v>
      </c>
      <c r="T83" s="95">
        <f t="shared" si="1"/>
        <v>8.9544423007343575E-3</v>
      </c>
      <c r="U83" s="95">
        <f>R83/'סכום נכסי הקרן'!$C$42</f>
        <v>1.3374711672383957E-3</v>
      </c>
    </row>
    <row r="84" spans="2:21" s="122" customFormat="1">
      <c r="B84" s="87" t="s">
        <v>474</v>
      </c>
      <c r="C84" s="84" t="s">
        <v>475</v>
      </c>
      <c r="D84" s="97" t="s">
        <v>110</v>
      </c>
      <c r="E84" s="97" t="s">
        <v>301</v>
      </c>
      <c r="F84" s="84" t="s">
        <v>476</v>
      </c>
      <c r="G84" s="97" t="s">
        <v>477</v>
      </c>
      <c r="H84" s="84" t="s">
        <v>478</v>
      </c>
      <c r="I84" s="84" t="s">
        <v>305</v>
      </c>
      <c r="J84" s="84"/>
      <c r="K84" s="94">
        <v>7.9199999994529859</v>
      </c>
      <c r="L84" s="97" t="s">
        <v>154</v>
      </c>
      <c r="M84" s="98">
        <v>5.1500000000000004E-2</v>
      </c>
      <c r="N84" s="98">
        <v>2.2299999999020971E-2</v>
      </c>
      <c r="O84" s="94">
        <v>4219.6198050000003</v>
      </c>
      <c r="P84" s="96">
        <v>152.5</v>
      </c>
      <c r="Q84" s="84"/>
      <c r="R84" s="94">
        <v>6.4349199810000002</v>
      </c>
      <c r="S84" s="95">
        <v>1.1882832055109769E-6</v>
      </c>
      <c r="T84" s="95">
        <f t="shared" si="1"/>
        <v>2.5631449563469522E-2</v>
      </c>
      <c r="U84" s="95">
        <f>R84/'סכום נכסי הקרן'!$C$42</f>
        <v>3.8284153958816872E-3</v>
      </c>
    </row>
    <row r="85" spans="2:21" s="122" customFormat="1">
      <c r="B85" s="87" t="s">
        <v>479</v>
      </c>
      <c r="C85" s="84" t="s">
        <v>480</v>
      </c>
      <c r="D85" s="97" t="s">
        <v>110</v>
      </c>
      <c r="E85" s="97" t="s">
        <v>301</v>
      </c>
      <c r="F85" s="84" t="s">
        <v>399</v>
      </c>
      <c r="G85" s="97" t="s">
        <v>359</v>
      </c>
      <c r="H85" s="84" t="s">
        <v>478</v>
      </c>
      <c r="I85" s="84" t="s">
        <v>150</v>
      </c>
      <c r="J85" s="84"/>
      <c r="K85" s="94">
        <v>2.5200000002687508</v>
      </c>
      <c r="L85" s="97" t="s">
        <v>154</v>
      </c>
      <c r="M85" s="98">
        <v>2.8500000000000001E-2</v>
      </c>
      <c r="N85" s="98">
        <v>-5.0000000251953602E-4</v>
      </c>
      <c r="O85" s="94">
        <v>545.78998899999999</v>
      </c>
      <c r="P85" s="96">
        <v>109.08</v>
      </c>
      <c r="Q85" s="84"/>
      <c r="R85" s="94">
        <v>0.595347717</v>
      </c>
      <c r="S85" s="95">
        <v>1.1899123057134121E-6</v>
      </c>
      <c r="T85" s="95">
        <f t="shared" si="1"/>
        <v>2.3713775813947024E-3</v>
      </c>
      <c r="U85" s="95">
        <f>R85/'סכום נכסי הקרן'!$C$42</f>
        <v>3.5419840066319133E-4</v>
      </c>
    </row>
    <row r="86" spans="2:21" s="122" customFormat="1">
      <c r="B86" s="87" t="s">
        <v>481</v>
      </c>
      <c r="C86" s="84" t="s">
        <v>482</v>
      </c>
      <c r="D86" s="97" t="s">
        <v>110</v>
      </c>
      <c r="E86" s="97" t="s">
        <v>301</v>
      </c>
      <c r="F86" s="84" t="s">
        <v>399</v>
      </c>
      <c r="G86" s="97" t="s">
        <v>359</v>
      </c>
      <c r="H86" s="84" t="s">
        <v>478</v>
      </c>
      <c r="I86" s="84" t="s">
        <v>150</v>
      </c>
      <c r="J86" s="84"/>
      <c r="K86" s="94">
        <v>0.76999999988344814</v>
      </c>
      <c r="L86" s="97" t="s">
        <v>154</v>
      </c>
      <c r="M86" s="98">
        <v>3.7699999999999997E-2</v>
      </c>
      <c r="N86" s="98">
        <v>-1.5099999996503442E-2</v>
      </c>
      <c r="O86" s="94">
        <v>374.69949699999995</v>
      </c>
      <c r="P86" s="96">
        <v>114.49</v>
      </c>
      <c r="Q86" s="84"/>
      <c r="R86" s="94">
        <v>0.42899346500000002</v>
      </c>
      <c r="S86" s="95">
        <v>1.0976088934572757E-6</v>
      </c>
      <c r="T86" s="95">
        <f t="shared" si="1"/>
        <v>1.7087585228210979E-3</v>
      </c>
      <c r="U86" s="95">
        <f>R86/'סכום נכסי הקרן'!$C$42</f>
        <v>2.5522697888830695E-4</v>
      </c>
    </row>
    <row r="87" spans="2:21" s="122" customFormat="1">
      <c r="B87" s="87" t="s">
        <v>483</v>
      </c>
      <c r="C87" s="84" t="s">
        <v>484</v>
      </c>
      <c r="D87" s="97" t="s">
        <v>110</v>
      </c>
      <c r="E87" s="97" t="s">
        <v>301</v>
      </c>
      <c r="F87" s="84" t="s">
        <v>399</v>
      </c>
      <c r="G87" s="97" t="s">
        <v>359</v>
      </c>
      <c r="H87" s="84" t="s">
        <v>478</v>
      </c>
      <c r="I87" s="84" t="s">
        <v>150</v>
      </c>
      <c r="J87" s="84"/>
      <c r="K87" s="94">
        <v>4.3900000021896215</v>
      </c>
      <c r="L87" s="97" t="s">
        <v>154</v>
      </c>
      <c r="M87" s="98">
        <v>2.5000000000000001E-2</v>
      </c>
      <c r="N87" s="98">
        <v>9.7000000042255854E-3</v>
      </c>
      <c r="O87" s="94">
        <v>481.49254300000001</v>
      </c>
      <c r="P87" s="96">
        <v>108.13</v>
      </c>
      <c r="Q87" s="84"/>
      <c r="R87" s="94">
        <v>0.52063787400000006</v>
      </c>
      <c r="S87" s="95">
        <v>1.0287254857196195E-6</v>
      </c>
      <c r="T87" s="95">
        <f t="shared" si="1"/>
        <v>2.0737947709785205E-3</v>
      </c>
      <c r="U87" s="95">
        <f>R87/'סכום נכסי הקרן'!$C$42</f>
        <v>3.0975024683849444E-4</v>
      </c>
    </row>
    <row r="88" spans="2:21" s="122" customFormat="1">
      <c r="B88" s="87" t="s">
        <v>485</v>
      </c>
      <c r="C88" s="84" t="s">
        <v>486</v>
      </c>
      <c r="D88" s="97" t="s">
        <v>110</v>
      </c>
      <c r="E88" s="97" t="s">
        <v>301</v>
      </c>
      <c r="F88" s="84" t="s">
        <v>399</v>
      </c>
      <c r="G88" s="97" t="s">
        <v>359</v>
      </c>
      <c r="H88" s="84" t="s">
        <v>478</v>
      </c>
      <c r="I88" s="84" t="s">
        <v>150</v>
      </c>
      <c r="J88" s="84"/>
      <c r="K88" s="94">
        <v>5.2600000041066997</v>
      </c>
      <c r="L88" s="97" t="s">
        <v>154</v>
      </c>
      <c r="M88" s="98">
        <v>1.34E-2</v>
      </c>
      <c r="N88" s="98">
        <v>8.8000000104680558E-3</v>
      </c>
      <c r="O88" s="94">
        <v>477.18471</v>
      </c>
      <c r="P88" s="96">
        <v>104.1</v>
      </c>
      <c r="Q88" s="84"/>
      <c r="R88" s="94">
        <v>0.49674924600000009</v>
      </c>
      <c r="S88" s="95">
        <v>1.3937914415776168E-6</v>
      </c>
      <c r="T88" s="95">
        <f t="shared" si="1"/>
        <v>1.9786420471637122E-3</v>
      </c>
      <c r="U88" s="95">
        <f>R88/'סכום נכסי הקרן'!$C$42</f>
        <v>2.9553785701986026E-4</v>
      </c>
    </row>
    <row r="89" spans="2:21" s="122" customFormat="1">
      <c r="B89" s="87" t="s">
        <v>487</v>
      </c>
      <c r="C89" s="84" t="s">
        <v>488</v>
      </c>
      <c r="D89" s="97" t="s">
        <v>110</v>
      </c>
      <c r="E89" s="97" t="s">
        <v>301</v>
      </c>
      <c r="F89" s="84" t="s">
        <v>399</v>
      </c>
      <c r="G89" s="97" t="s">
        <v>359</v>
      </c>
      <c r="H89" s="84" t="s">
        <v>478</v>
      </c>
      <c r="I89" s="84" t="s">
        <v>150</v>
      </c>
      <c r="J89" s="84"/>
      <c r="K89" s="94">
        <v>5.4599999995078408</v>
      </c>
      <c r="L89" s="97" t="s">
        <v>154</v>
      </c>
      <c r="M89" s="98">
        <v>1.95E-2</v>
      </c>
      <c r="N89" s="98">
        <v>1.4999999994140962E-2</v>
      </c>
      <c r="O89" s="94">
        <v>820.79676500000005</v>
      </c>
      <c r="P89" s="96">
        <v>103.97</v>
      </c>
      <c r="Q89" s="84"/>
      <c r="R89" s="94">
        <v>0.853382427</v>
      </c>
      <c r="S89" s="95">
        <v>1.2019403050948881E-6</v>
      </c>
      <c r="T89" s="95">
        <f t="shared" si="1"/>
        <v>3.399176477809524E-3</v>
      </c>
      <c r="U89" s="95">
        <f>R89/'סכום נכסי הקרן'!$C$42</f>
        <v>5.0771453751534694E-4</v>
      </c>
    </row>
    <row r="90" spans="2:21" s="122" customFormat="1">
      <c r="B90" s="87" t="s">
        <v>489</v>
      </c>
      <c r="C90" s="84" t="s">
        <v>490</v>
      </c>
      <c r="D90" s="97" t="s">
        <v>110</v>
      </c>
      <c r="E90" s="97" t="s">
        <v>301</v>
      </c>
      <c r="F90" s="84" t="s">
        <v>399</v>
      </c>
      <c r="G90" s="97" t="s">
        <v>359</v>
      </c>
      <c r="H90" s="84" t="s">
        <v>478</v>
      </c>
      <c r="I90" s="84" t="s">
        <v>150</v>
      </c>
      <c r="J90" s="84"/>
      <c r="K90" s="94">
        <v>6.5299999956624264</v>
      </c>
      <c r="L90" s="97" t="s">
        <v>154</v>
      </c>
      <c r="M90" s="98">
        <v>3.3500000000000002E-2</v>
      </c>
      <c r="N90" s="98">
        <v>2.1099999985541421E-2</v>
      </c>
      <c r="O90" s="94">
        <v>510.71142400000002</v>
      </c>
      <c r="P90" s="96">
        <v>108.34</v>
      </c>
      <c r="Q90" s="84"/>
      <c r="R90" s="94">
        <v>0.55330478000000005</v>
      </c>
      <c r="S90" s="95">
        <v>1.8915237925925926E-6</v>
      </c>
      <c r="T90" s="95">
        <f t="shared" si="1"/>
        <v>2.2039129629693836E-3</v>
      </c>
      <c r="U90" s="95">
        <f>R90/'סכום נכסי הקרן'!$C$42</f>
        <v>3.2918521825002473E-4</v>
      </c>
    </row>
    <row r="91" spans="2:21" s="122" customFormat="1">
      <c r="B91" s="87" t="s">
        <v>491</v>
      </c>
      <c r="C91" s="84" t="s">
        <v>492</v>
      </c>
      <c r="D91" s="97" t="s">
        <v>110</v>
      </c>
      <c r="E91" s="97" t="s">
        <v>301</v>
      </c>
      <c r="F91" s="84" t="s">
        <v>493</v>
      </c>
      <c r="G91" s="97" t="s">
        <v>359</v>
      </c>
      <c r="H91" s="84" t="s">
        <v>478</v>
      </c>
      <c r="I91" s="84" t="s">
        <v>150</v>
      </c>
      <c r="J91" s="84"/>
      <c r="K91" s="94">
        <v>0.49999999229857678</v>
      </c>
      <c r="L91" s="97" t="s">
        <v>154</v>
      </c>
      <c r="M91" s="98">
        <v>6.5000000000000002E-2</v>
      </c>
      <c r="N91" s="98">
        <v>-2.9299999930687187E-2</v>
      </c>
      <c r="O91" s="94">
        <v>54.741202000000001</v>
      </c>
      <c r="P91" s="96">
        <v>118.6</v>
      </c>
      <c r="Q91" s="84"/>
      <c r="R91" s="94">
        <v>6.4923064999999988E-2</v>
      </c>
      <c r="S91" s="95">
        <v>2.9710353588266777E-7</v>
      </c>
      <c r="T91" s="95">
        <f t="shared" si="1"/>
        <v>2.5860030442752339E-4</v>
      </c>
      <c r="U91" s="95">
        <f>R91/'סכום נכסי הקרן'!$C$42</f>
        <v>3.8625571464402556E-5</v>
      </c>
    </row>
    <row r="92" spans="2:21" s="122" customFormat="1">
      <c r="B92" s="87" t="s">
        <v>494</v>
      </c>
      <c r="C92" s="84" t="s">
        <v>495</v>
      </c>
      <c r="D92" s="97" t="s">
        <v>110</v>
      </c>
      <c r="E92" s="97" t="s">
        <v>301</v>
      </c>
      <c r="F92" s="84" t="s">
        <v>493</v>
      </c>
      <c r="G92" s="97" t="s">
        <v>359</v>
      </c>
      <c r="H92" s="84" t="s">
        <v>478</v>
      </c>
      <c r="I92" s="84" t="s">
        <v>150</v>
      </c>
      <c r="J92" s="84"/>
      <c r="K92" s="94">
        <v>6.0099999966563136</v>
      </c>
      <c r="L92" s="97" t="s">
        <v>154</v>
      </c>
      <c r="M92" s="98">
        <v>0.04</v>
      </c>
      <c r="N92" s="98">
        <v>2.2999999987615975E-2</v>
      </c>
      <c r="O92" s="94">
        <v>507.21848799999998</v>
      </c>
      <c r="P92" s="96">
        <v>111.44</v>
      </c>
      <c r="Q92" s="84"/>
      <c r="R92" s="94">
        <v>0.56524428900000001</v>
      </c>
      <c r="S92" s="95">
        <v>1.7148499442660273E-7</v>
      </c>
      <c r="T92" s="95">
        <f t="shared" si="1"/>
        <v>2.251470185693159E-3</v>
      </c>
      <c r="U92" s="95">
        <f>R92/'סכום נכסי הקרן'!$C$42</f>
        <v>3.3628855445464438E-4</v>
      </c>
    </row>
    <row r="93" spans="2:21" s="122" customFormat="1">
      <c r="B93" s="87" t="s">
        <v>496</v>
      </c>
      <c r="C93" s="84" t="s">
        <v>497</v>
      </c>
      <c r="D93" s="97" t="s">
        <v>110</v>
      </c>
      <c r="E93" s="97" t="s">
        <v>301</v>
      </c>
      <c r="F93" s="84" t="s">
        <v>493</v>
      </c>
      <c r="G93" s="97" t="s">
        <v>359</v>
      </c>
      <c r="H93" s="84" t="s">
        <v>478</v>
      </c>
      <c r="I93" s="84" t="s">
        <v>150</v>
      </c>
      <c r="J93" s="84"/>
      <c r="K93" s="94">
        <v>6.2900000005507986</v>
      </c>
      <c r="L93" s="97" t="s">
        <v>154</v>
      </c>
      <c r="M93" s="98">
        <v>2.7799999999999998E-2</v>
      </c>
      <c r="N93" s="98">
        <v>2.4600000001739362E-2</v>
      </c>
      <c r="O93" s="94">
        <v>1324.9601759999998</v>
      </c>
      <c r="P93" s="96">
        <v>104.14</v>
      </c>
      <c r="Q93" s="84"/>
      <c r="R93" s="94">
        <v>1.379813556</v>
      </c>
      <c r="S93" s="95">
        <v>7.3563534487066304E-7</v>
      </c>
      <c r="T93" s="95">
        <f t="shared" si="1"/>
        <v>5.4960468307345568E-3</v>
      </c>
      <c r="U93" s="95">
        <f>R93/'סכום נכסי הקרן'!$C$42</f>
        <v>8.2091144518253148E-4</v>
      </c>
    </row>
    <row r="94" spans="2:21" s="122" customFormat="1">
      <c r="B94" s="87" t="s">
        <v>498</v>
      </c>
      <c r="C94" s="84" t="s">
        <v>499</v>
      </c>
      <c r="D94" s="97" t="s">
        <v>110</v>
      </c>
      <c r="E94" s="97" t="s">
        <v>301</v>
      </c>
      <c r="F94" s="84" t="s">
        <v>493</v>
      </c>
      <c r="G94" s="97" t="s">
        <v>359</v>
      </c>
      <c r="H94" s="84" t="s">
        <v>478</v>
      </c>
      <c r="I94" s="84" t="s">
        <v>150</v>
      </c>
      <c r="J94" s="84"/>
      <c r="K94" s="94">
        <v>1.5599999973142933</v>
      </c>
      <c r="L94" s="97" t="s">
        <v>154</v>
      </c>
      <c r="M94" s="98">
        <v>5.0999999999999997E-2</v>
      </c>
      <c r="N94" s="98">
        <v>-1.0000001704390798E-4</v>
      </c>
      <c r="O94" s="94">
        <v>150.945324</v>
      </c>
      <c r="P94" s="96">
        <v>128.27000000000001</v>
      </c>
      <c r="Q94" s="84"/>
      <c r="R94" s="94">
        <v>0.19361756700000002</v>
      </c>
      <c r="S94" s="95">
        <v>1.2734352521078251E-7</v>
      </c>
      <c r="T94" s="95">
        <f t="shared" si="1"/>
        <v>7.7121377077185777E-4</v>
      </c>
      <c r="U94" s="95">
        <f>R94/'סכום נכסי הקרן'!$C$42</f>
        <v>1.1519156051739475E-4</v>
      </c>
    </row>
    <row r="95" spans="2:21" s="122" customFormat="1">
      <c r="B95" s="87" t="s">
        <v>500</v>
      </c>
      <c r="C95" s="84" t="s">
        <v>501</v>
      </c>
      <c r="D95" s="97" t="s">
        <v>110</v>
      </c>
      <c r="E95" s="97" t="s">
        <v>301</v>
      </c>
      <c r="F95" s="84" t="s">
        <v>413</v>
      </c>
      <c r="G95" s="97" t="s">
        <v>309</v>
      </c>
      <c r="H95" s="84" t="s">
        <v>478</v>
      </c>
      <c r="I95" s="84" t="s">
        <v>305</v>
      </c>
      <c r="J95" s="84"/>
      <c r="K95" s="94">
        <v>1.0199999998627716</v>
      </c>
      <c r="L95" s="97" t="s">
        <v>154</v>
      </c>
      <c r="M95" s="98">
        <v>6.4000000000000001E-2</v>
      </c>
      <c r="N95" s="98">
        <v>-9.2999999999019787E-3</v>
      </c>
      <c r="O95" s="94">
        <v>3304.280624</v>
      </c>
      <c r="P95" s="96">
        <v>123.5</v>
      </c>
      <c r="Q95" s="84"/>
      <c r="R95" s="94">
        <v>4.0807867279999996</v>
      </c>
      <c r="S95" s="95">
        <v>2.6392428827765289E-6</v>
      </c>
      <c r="T95" s="95">
        <f t="shared" si="1"/>
        <v>1.6254511245958538E-2</v>
      </c>
      <c r="U95" s="95">
        <f>R95/'סכום נכסי הקרן'!$C$42</f>
        <v>2.427838540792082E-3</v>
      </c>
    </row>
    <row r="96" spans="2:21" s="122" customFormat="1">
      <c r="B96" s="87" t="s">
        <v>502</v>
      </c>
      <c r="C96" s="84" t="s">
        <v>503</v>
      </c>
      <c r="D96" s="97" t="s">
        <v>110</v>
      </c>
      <c r="E96" s="97" t="s">
        <v>301</v>
      </c>
      <c r="F96" s="84" t="s">
        <v>425</v>
      </c>
      <c r="G96" s="97" t="s">
        <v>426</v>
      </c>
      <c r="H96" s="84" t="s">
        <v>478</v>
      </c>
      <c r="I96" s="84" t="s">
        <v>305</v>
      </c>
      <c r="J96" s="84"/>
      <c r="K96" s="94">
        <v>3.8699999966093936</v>
      </c>
      <c r="L96" s="97" t="s">
        <v>154</v>
      </c>
      <c r="M96" s="98">
        <v>3.85E-2</v>
      </c>
      <c r="N96" s="98">
        <v>-1.4999999882714873E-3</v>
      </c>
      <c r="O96" s="94">
        <v>384.82082600000001</v>
      </c>
      <c r="P96" s="96">
        <v>121.86</v>
      </c>
      <c r="Q96" s="84"/>
      <c r="R96" s="94">
        <v>0.46894265699999993</v>
      </c>
      <c r="S96" s="95">
        <v>1.6064530917705962E-6</v>
      </c>
      <c r="T96" s="95">
        <f t="shared" si="1"/>
        <v>1.8678833764125536E-3</v>
      </c>
      <c r="U96" s="95">
        <f>R96/'סכום נכסי הקרן'!$C$42</f>
        <v>2.7899450080892386E-4</v>
      </c>
    </row>
    <row r="97" spans="2:21" s="122" customFormat="1">
      <c r="B97" s="87" t="s">
        <v>504</v>
      </c>
      <c r="C97" s="84" t="s">
        <v>505</v>
      </c>
      <c r="D97" s="97" t="s">
        <v>110</v>
      </c>
      <c r="E97" s="97" t="s">
        <v>301</v>
      </c>
      <c r="F97" s="84" t="s">
        <v>425</v>
      </c>
      <c r="G97" s="97" t="s">
        <v>426</v>
      </c>
      <c r="H97" s="84" t="s">
        <v>478</v>
      </c>
      <c r="I97" s="84" t="s">
        <v>305</v>
      </c>
      <c r="J97" s="84"/>
      <c r="K97" s="94">
        <v>1.1399999983834797</v>
      </c>
      <c r="L97" s="97" t="s">
        <v>154</v>
      </c>
      <c r="M97" s="98">
        <v>3.9E-2</v>
      </c>
      <c r="N97" s="98">
        <v>-9.6999999818141447E-3</v>
      </c>
      <c r="O97" s="94">
        <v>256.13222999999999</v>
      </c>
      <c r="P97" s="96">
        <v>115.93</v>
      </c>
      <c r="Q97" s="84"/>
      <c r="R97" s="94">
        <v>0.29693408199999999</v>
      </c>
      <c r="S97" s="95">
        <v>1.2868864632660495E-6</v>
      </c>
      <c r="T97" s="95">
        <f t="shared" si="1"/>
        <v>1.1827421271640088E-3</v>
      </c>
      <c r="U97" s="95">
        <f>R97/'סכום נכסי הקרן'!$C$42</f>
        <v>1.7665907492980763E-4</v>
      </c>
    </row>
    <row r="98" spans="2:21" s="122" customFormat="1">
      <c r="B98" s="87" t="s">
        <v>506</v>
      </c>
      <c r="C98" s="84" t="s">
        <v>507</v>
      </c>
      <c r="D98" s="97" t="s">
        <v>110</v>
      </c>
      <c r="E98" s="97" t="s">
        <v>301</v>
      </c>
      <c r="F98" s="84" t="s">
        <v>425</v>
      </c>
      <c r="G98" s="97" t="s">
        <v>426</v>
      </c>
      <c r="H98" s="84" t="s">
        <v>478</v>
      </c>
      <c r="I98" s="84" t="s">
        <v>305</v>
      </c>
      <c r="J98" s="84"/>
      <c r="K98" s="94">
        <v>2.0799999977346104</v>
      </c>
      <c r="L98" s="97" t="s">
        <v>154</v>
      </c>
      <c r="M98" s="98">
        <v>3.9E-2</v>
      </c>
      <c r="N98" s="98">
        <v>-2.8000000016181353E-3</v>
      </c>
      <c r="O98" s="94">
        <v>413.443917</v>
      </c>
      <c r="P98" s="96">
        <v>119.58</v>
      </c>
      <c r="Q98" s="84"/>
      <c r="R98" s="94">
        <v>0.494396214</v>
      </c>
      <c r="S98" s="95">
        <v>1.0361158978278712E-6</v>
      </c>
      <c r="T98" s="95">
        <f t="shared" si="1"/>
        <v>1.9692694953359798E-3</v>
      </c>
      <c r="U98" s="95">
        <f>R98/'סכום נכסי הקרן'!$C$42</f>
        <v>2.9413793534835523E-4</v>
      </c>
    </row>
    <row r="99" spans="2:21" s="122" customFormat="1">
      <c r="B99" s="87" t="s">
        <v>508</v>
      </c>
      <c r="C99" s="84" t="s">
        <v>509</v>
      </c>
      <c r="D99" s="97" t="s">
        <v>110</v>
      </c>
      <c r="E99" s="97" t="s">
        <v>301</v>
      </c>
      <c r="F99" s="84" t="s">
        <v>425</v>
      </c>
      <c r="G99" s="97" t="s">
        <v>426</v>
      </c>
      <c r="H99" s="84" t="s">
        <v>478</v>
      </c>
      <c r="I99" s="84" t="s">
        <v>305</v>
      </c>
      <c r="J99" s="84"/>
      <c r="K99" s="94">
        <v>4.729999995967634</v>
      </c>
      <c r="L99" s="97" t="s">
        <v>154</v>
      </c>
      <c r="M99" s="98">
        <v>3.85E-2</v>
      </c>
      <c r="N99" s="98">
        <v>3.2999999889266624E-3</v>
      </c>
      <c r="O99" s="94">
        <v>388.52759400000002</v>
      </c>
      <c r="P99" s="96">
        <v>123.19</v>
      </c>
      <c r="Q99" s="84"/>
      <c r="R99" s="94">
        <v>0.47862714099999998</v>
      </c>
      <c r="S99" s="95">
        <v>1.554110376E-6</v>
      </c>
      <c r="T99" s="95">
        <f t="shared" si="1"/>
        <v>1.9064584269069117E-3</v>
      </c>
      <c r="U99" s="95">
        <f>R99/'סכום נכסי הקרן'!$C$42</f>
        <v>2.8475622399370981E-4</v>
      </c>
    </row>
    <row r="100" spans="2:21" s="122" customFormat="1">
      <c r="B100" s="87" t="s">
        <v>510</v>
      </c>
      <c r="C100" s="84" t="s">
        <v>511</v>
      </c>
      <c r="D100" s="97" t="s">
        <v>110</v>
      </c>
      <c r="E100" s="97" t="s">
        <v>301</v>
      </c>
      <c r="F100" s="84" t="s">
        <v>512</v>
      </c>
      <c r="G100" s="97" t="s">
        <v>359</v>
      </c>
      <c r="H100" s="84" t="s">
        <v>478</v>
      </c>
      <c r="I100" s="84" t="s">
        <v>150</v>
      </c>
      <c r="J100" s="84"/>
      <c r="K100" s="94">
        <v>5.83000000172333</v>
      </c>
      <c r="L100" s="97" t="s">
        <v>154</v>
      </c>
      <c r="M100" s="98">
        <v>1.5800000000000002E-2</v>
      </c>
      <c r="N100" s="98">
        <v>9.4000000020543033E-3</v>
      </c>
      <c r="O100" s="94">
        <v>831.24015499999996</v>
      </c>
      <c r="P100" s="96">
        <v>105.41</v>
      </c>
      <c r="Q100" s="84"/>
      <c r="R100" s="94">
        <v>0.87621020300000008</v>
      </c>
      <c r="S100" s="95">
        <v>1.7344821322749997E-6</v>
      </c>
      <c r="T100" s="95">
        <f t="shared" si="1"/>
        <v>3.490103636331743E-3</v>
      </c>
      <c r="U100" s="95">
        <f>R100/'סכום נכסי הקרן'!$C$42</f>
        <v>5.2129578007161523E-4</v>
      </c>
    </row>
    <row r="101" spans="2:21" s="122" customFormat="1">
      <c r="B101" s="87" t="s">
        <v>513</v>
      </c>
      <c r="C101" s="84" t="s">
        <v>514</v>
      </c>
      <c r="D101" s="97" t="s">
        <v>110</v>
      </c>
      <c r="E101" s="97" t="s">
        <v>301</v>
      </c>
      <c r="F101" s="84" t="s">
        <v>512</v>
      </c>
      <c r="G101" s="97" t="s">
        <v>359</v>
      </c>
      <c r="H101" s="84" t="s">
        <v>478</v>
      </c>
      <c r="I101" s="84" t="s">
        <v>150</v>
      </c>
      <c r="J101" s="84"/>
      <c r="K101" s="94">
        <v>7.0700000019860729</v>
      </c>
      <c r="L101" s="97" t="s">
        <v>154</v>
      </c>
      <c r="M101" s="98">
        <v>2.4E-2</v>
      </c>
      <c r="N101" s="98">
        <v>1.990000000690437E-2</v>
      </c>
      <c r="O101" s="94">
        <v>1124.479644</v>
      </c>
      <c r="P101" s="96">
        <v>104.33</v>
      </c>
      <c r="Q101" s="84"/>
      <c r="R101" s="94">
        <v>1.173169581</v>
      </c>
      <c r="S101" s="95">
        <v>2.0659948615673961E-6</v>
      </c>
      <c r="T101" s="95">
        <f t="shared" si="1"/>
        <v>4.6729465220366612E-3</v>
      </c>
      <c r="U101" s="95">
        <f>R101/'סכום נכסי הקרן'!$C$42</f>
        <v>6.9796990469841059E-4</v>
      </c>
    </row>
    <row r="102" spans="2:21" s="122" customFormat="1">
      <c r="B102" s="87" t="s">
        <v>515</v>
      </c>
      <c r="C102" s="84" t="s">
        <v>516</v>
      </c>
      <c r="D102" s="97" t="s">
        <v>110</v>
      </c>
      <c r="E102" s="97" t="s">
        <v>301</v>
      </c>
      <c r="F102" s="84" t="s">
        <v>512</v>
      </c>
      <c r="G102" s="97" t="s">
        <v>359</v>
      </c>
      <c r="H102" s="84" t="s">
        <v>478</v>
      </c>
      <c r="I102" s="84" t="s">
        <v>150</v>
      </c>
      <c r="J102" s="84"/>
      <c r="K102" s="94">
        <v>3.0599999568570957</v>
      </c>
      <c r="L102" s="97" t="s">
        <v>154</v>
      </c>
      <c r="M102" s="98">
        <v>3.4799999999999998E-2</v>
      </c>
      <c r="N102" s="98">
        <v>2.7999997842854791E-3</v>
      </c>
      <c r="O102" s="94">
        <v>21.821249000000002</v>
      </c>
      <c r="P102" s="96">
        <v>110.47</v>
      </c>
      <c r="Q102" s="84"/>
      <c r="R102" s="94">
        <v>2.4105934000000002E-2</v>
      </c>
      <c r="S102" s="95">
        <v>4.6922448268392195E-8</v>
      </c>
      <c r="T102" s="95">
        <f t="shared" si="1"/>
        <v>9.6018292896519729E-5</v>
      </c>
      <c r="U102" s="95">
        <f>R102/'סכום נכסי הקרן'!$C$42</f>
        <v>1.4341674664207115E-5</v>
      </c>
    </row>
    <row r="103" spans="2:21" s="122" customFormat="1">
      <c r="B103" s="87" t="s">
        <v>517</v>
      </c>
      <c r="C103" s="84" t="s">
        <v>518</v>
      </c>
      <c r="D103" s="97" t="s">
        <v>110</v>
      </c>
      <c r="E103" s="97" t="s">
        <v>301</v>
      </c>
      <c r="F103" s="84" t="s">
        <v>440</v>
      </c>
      <c r="G103" s="97" t="s">
        <v>426</v>
      </c>
      <c r="H103" s="84" t="s">
        <v>478</v>
      </c>
      <c r="I103" s="84" t="s">
        <v>150</v>
      </c>
      <c r="J103" s="84"/>
      <c r="K103" s="94">
        <v>2.25</v>
      </c>
      <c r="L103" s="97" t="s">
        <v>154</v>
      </c>
      <c r="M103" s="98">
        <v>3.7499999999999999E-2</v>
      </c>
      <c r="N103" s="98">
        <v>-3.900000001312679E-3</v>
      </c>
      <c r="O103" s="94">
        <v>1283.357816</v>
      </c>
      <c r="P103" s="96">
        <v>118.72</v>
      </c>
      <c r="Q103" s="84"/>
      <c r="R103" s="94">
        <v>1.52360232</v>
      </c>
      <c r="S103" s="95">
        <v>1.6565840378957409E-6</v>
      </c>
      <c r="T103" s="95">
        <f t="shared" si="1"/>
        <v>6.0687834713053206E-3</v>
      </c>
      <c r="U103" s="95">
        <f>R103/'סכום נכסי הקרן'!$C$42</f>
        <v>9.0645767100628325E-4</v>
      </c>
    </row>
    <row r="104" spans="2:21" s="122" customFormat="1">
      <c r="B104" s="87" t="s">
        <v>519</v>
      </c>
      <c r="C104" s="84" t="s">
        <v>520</v>
      </c>
      <c r="D104" s="97" t="s">
        <v>110</v>
      </c>
      <c r="E104" s="97" t="s">
        <v>301</v>
      </c>
      <c r="F104" s="84" t="s">
        <v>440</v>
      </c>
      <c r="G104" s="97" t="s">
        <v>426</v>
      </c>
      <c r="H104" s="84" t="s">
        <v>478</v>
      </c>
      <c r="I104" s="84" t="s">
        <v>150</v>
      </c>
      <c r="J104" s="84"/>
      <c r="K104" s="94">
        <v>5.9100000010623397</v>
      </c>
      <c r="L104" s="97" t="s">
        <v>154</v>
      </c>
      <c r="M104" s="98">
        <v>2.4799999999999999E-2</v>
      </c>
      <c r="N104" s="98">
        <v>9.6000000032273585E-3</v>
      </c>
      <c r="O104" s="94">
        <v>676.53020200000003</v>
      </c>
      <c r="P104" s="96">
        <v>109.92</v>
      </c>
      <c r="Q104" s="84"/>
      <c r="R104" s="94">
        <v>0.74364203099999993</v>
      </c>
      <c r="S104" s="95">
        <v>1.5975259274734686E-6</v>
      </c>
      <c r="T104" s="95">
        <f t="shared" si="1"/>
        <v>2.9620606421108093E-3</v>
      </c>
      <c r="U104" s="95">
        <f>R104/'סכום נכסי הקרן'!$C$42</f>
        <v>4.4242517527975559E-4</v>
      </c>
    </row>
    <row r="105" spans="2:21" s="122" customFormat="1">
      <c r="B105" s="87" t="s">
        <v>521</v>
      </c>
      <c r="C105" s="84" t="s">
        <v>522</v>
      </c>
      <c r="D105" s="97" t="s">
        <v>110</v>
      </c>
      <c r="E105" s="97" t="s">
        <v>301</v>
      </c>
      <c r="F105" s="84" t="s">
        <v>523</v>
      </c>
      <c r="G105" s="97" t="s">
        <v>359</v>
      </c>
      <c r="H105" s="84" t="s">
        <v>478</v>
      </c>
      <c r="I105" s="84" t="s">
        <v>305</v>
      </c>
      <c r="J105" s="84"/>
      <c r="K105" s="94">
        <v>4.4600000005450537</v>
      </c>
      <c r="L105" s="97" t="s">
        <v>154</v>
      </c>
      <c r="M105" s="98">
        <v>2.8500000000000001E-2</v>
      </c>
      <c r="N105" s="98">
        <v>6.0999999985088156E-3</v>
      </c>
      <c r="O105" s="94">
        <v>1707.1298280000001</v>
      </c>
      <c r="P105" s="96">
        <v>113.92</v>
      </c>
      <c r="Q105" s="84"/>
      <c r="R105" s="94">
        <v>1.9447623890000001</v>
      </c>
      <c r="S105" s="95">
        <v>2.4994580204978039E-6</v>
      </c>
      <c r="T105" s="95">
        <f t="shared" si="1"/>
        <v>7.74634016176836E-3</v>
      </c>
      <c r="U105" s="95">
        <f>R105/'סכום נכסי הקרן'!$C$42</f>
        <v>1.1570242199378876E-3</v>
      </c>
    </row>
    <row r="106" spans="2:21" s="122" customFormat="1">
      <c r="B106" s="87" t="s">
        <v>524</v>
      </c>
      <c r="C106" s="84" t="s">
        <v>525</v>
      </c>
      <c r="D106" s="97" t="s">
        <v>110</v>
      </c>
      <c r="E106" s="97" t="s">
        <v>301</v>
      </c>
      <c r="F106" s="84" t="s">
        <v>526</v>
      </c>
      <c r="G106" s="97" t="s">
        <v>359</v>
      </c>
      <c r="H106" s="84" t="s">
        <v>478</v>
      </c>
      <c r="I106" s="84" t="s">
        <v>305</v>
      </c>
      <c r="J106" s="84"/>
      <c r="K106" s="94">
        <v>6.5099999980508043</v>
      </c>
      <c r="L106" s="97" t="s">
        <v>154</v>
      </c>
      <c r="M106" s="98">
        <v>1.3999999999999999E-2</v>
      </c>
      <c r="N106" s="98">
        <v>1.3499999994792226E-2</v>
      </c>
      <c r="O106" s="94">
        <v>666.54</v>
      </c>
      <c r="P106" s="96">
        <v>100.83</v>
      </c>
      <c r="Q106" s="84"/>
      <c r="R106" s="94">
        <v>0.67207228099999994</v>
      </c>
      <c r="S106" s="95">
        <v>2.6283123028391164E-6</v>
      </c>
      <c r="T106" s="95">
        <f t="shared" si="1"/>
        <v>2.6769853897671042E-3</v>
      </c>
      <c r="U106" s="95">
        <f>R106/'סכום נכסי הקרן'!$C$42</f>
        <v>3.9984520014588865E-4</v>
      </c>
    </row>
    <row r="107" spans="2:21" s="122" customFormat="1">
      <c r="B107" s="87" t="s">
        <v>527</v>
      </c>
      <c r="C107" s="84" t="s">
        <v>528</v>
      </c>
      <c r="D107" s="97" t="s">
        <v>110</v>
      </c>
      <c r="E107" s="97" t="s">
        <v>301</v>
      </c>
      <c r="F107" s="84" t="s">
        <v>314</v>
      </c>
      <c r="G107" s="97" t="s">
        <v>309</v>
      </c>
      <c r="H107" s="84" t="s">
        <v>478</v>
      </c>
      <c r="I107" s="84" t="s">
        <v>150</v>
      </c>
      <c r="J107" s="84"/>
      <c r="K107" s="94">
        <v>4.3899999990112359</v>
      </c>
      <c r="L107" s="97" t="s">
        <v>154</v>
      </c>
      <c r="M107" s="98">
        <v>1.8200000000000001E-2</v>
      </c>
      <c r="N107" s="98">
        <v>1.5099999995762439E-2</v>
      </c>
      <c r="O107" s="94">
        <f>1042.81285/50000</f>
        <v>2.0856257E-2</v>
      </c>
      <c r="P107" s="96">
        <v>5091667</v>
      </c>
      <c r="Q107" s="84"/>
      <c r="R107" s="94">
        <v>1.0619311949999999</v>
      </c>
      <c r="S107" s="95">
        <f>7.33806804587995%/50000</f>
        <v>1.46761360917599E-6</v>
      </c>
      <c r="T107" s="95">
        <f t="shared" si="1"/>
        <v>4.2298639213672936E-3</v>
      </c>
      <c r="U107" s="95">
        <f>R107/'סכום נכסי הקרן'!$C$42</f>
        <v>6.3178932268140623E-4</v>
      </c>
    </row>
    <row r="108" spans="2:21" s="122" customFormat="1">
      <c r="B108" s="87" t="s">
        <v>529</v>
      </c>
      <c r="C108" s="84" t="s">
        <v>530</v>
      </c>
      <c r="D108" s="97" t="s">
        <v>110</v>
      </c>
      <c r="E108" s="97" t="s">
        <v>301</v>
      </c>
      <c r="F108" s="84" t="s">
        <v>314</v>
      </c>
      <c r="G108" s="97" t="s">
        <v>309</v>
      </c>
      <c r="H108" s="84" t="s">
        <v>478</v>
      </c>
      <c r="I108" s="84" t="s">
        <v>150</v>
      </c>
      <c r="J108" s="84"/>
      <c r="K108" s="94">
        <v>3.6499999992773784</v>
      </c>
      <c r="L108" s="97" t="s">
        <v>154</v>
      </c>
      <c r="M108" s="98">
        <v>1.06E-2</v>
      </c>
      <c r="N108" s="98">
        <v>1.3300000000076063E-2</v>
      </c>
      <c r="O108" s="94">
        <f>1312.03395/50000</f>
        <v>2.6240678999999999E-2</v>
      </c>
      <c r="P108" s="96">
        <v>5010002</v>
      </c>
      <c r="Q108" s="84"/>
      <c r="R108" s="94">
        <v>1.314658603</v>
      </c>
      <c r="S108" s="95">
        <f>9.66222807275941%/50000</f>
        <v>1.9324456145518822E-6</v>
      </c>
      <c r="T108" s="95">
        <f t="shared" si="1"/>
        <v>5.2365228744832466E-3</v>
      </c>
      <c r="U108" s="95">
        <f>R108/'סכום נכסי הקרן'!$C$42</f>
        <v>7.821479134028583E-4</v>
      </c>
    </row>
    <row r="109" spans="2:21" s="122" customFormat="1">
      <c r="B109" s="87" t="s">
        <v>531</v>
      </c>
      <c r="C109" s="84" t="s">
        <v>532</v>
      </c>
      <c r="D109" s="97" t="s">
        <v>110</v>
      </c>
      <c r="E109" s="97" t="s">
        <v>301</v>
      </c>
      <c r="F109" s="84" t="s">
        <v>451</v>
      </c>
      <c r="G109" s="97" t="s">
        <v>359</v>
      </c>
      <c r="H109" s="84" t="s">
        <v>478</v>
      </c>
      <c r="I109" s="84" t="s">
        <v>305</v>
      </c>
      <c r="J109" s="84"/>
      <c r="K109" s="94">
        <v>2.4599999991609867</v>
      </c>
      <c r="L109" s="97" t="s">
        <v>154</v>
      </c>
      <c r="M109" s="98">
        <v>4.9000000000000002E-2</v>
      </c>
      <c r="N109" s="98">
        <v>-1.0000000209753264E-4</v>
      </c>
      <c r="O109" s="94">
        <v>886.93873900000006</v>
      </c>
      <c r="P109" s="96">
        <v>115.73</v>
      </c>
      <c r="Q109" s="94">
        <v>2.2397185E-2</v>
      </c>
      <c r="R109" s="94">
        <v>1.0488513780000002</v>
      </c>
      <c r="S109" s="95">
        <v>1.3337158324623471E-6</v>
      </c>
      <c r="T109" s="95">
        <f t="shared" si="1"/>
        <v>4.1777646457391918E-3</v>
      </c>
      <c r="U109" s="95">
        <f>R109/'סכום נכסי הקרן'!$C$42</f>
        <v>6.2400756736417354E-4</v>
      </c>
    </row>
    <row r="110" spans="2:21" s="122" customFormat="1">
      <c r="B110" s="87" t="s">
        <v>533</v>
      </c>
      <c r="C110" s="84" t="s">
        <v>534</v>
      </c>
      <c r="D110" s="97" t="s">
        <v>110</v>
      </c>
      <c r="E110" s="97" t="s">
        <v>301</v>
      </c>
      <c r="F110" s="84" t="s">
        <v>451</v>
      </c>
      <c r="G110" s="97" t="s">
        <v>359</v>
      </c>
      <c r="H110" s="84" t="s">
        <v>478</v>
      </c>
      <c r="I110" s="84" t="s">
        <v>305</v>
      </c>
      <c r="J110" s="84"/>
      <c r="K110" s="94">
        <v>2.0899999985167317</v>
      </c>
      <c r="L110" s="97" t="s">
        <v>154</v>
      </c>
      <c r="M110" s="98">
        <v>5.8499999999999996E-2</v>
      </c>
      <c r="N110" s="98">
        <v>-1.7999999965871707E-3</v>
      </c>
      <c r="O110" s="94">
        <v>611.12725499999999</v>
      </c>
      <c r="P110" s="96">
        <v>124.66</v>
      </c>
      <c r="Q110" s="84"/>
      <c r="R110" s="94">
        <v>0.76183125700000009</v>
      </c>
      <c r="S110" s="95">
        <v>5.7643882329904182E-7</v>
      </c>
      <c r="T110" s="95">
        <f t="shared" si="1"/>
        <v>3.0345116174444763E-3</v>
      </c>
      <c r="U110" s="95">
        <f>R110/'סכום נכסי הקרן'!$C$42</f>
        <v>4.5324674152505184E-4</v>
      </c>
    </row>
    <row r="111" spans="2:21" s="122" customFormat="1">
      <c r="B111" s="87" t="s">
        <v>535</v>
      </c>
      <c r="C111" s="84" t="s">
        <v>536</v>
      </c>
      <c r="D111" s="97" t="s">
        <v>110</v>
      </c>
      <c r="E111" s="97" t="s">
        <v>301</v>
      </c>
      <c r="F111" s="84" t="s">
        <v>451</v>
      </c>
      <c r="G111" s="97" t="s">
        <v>359</v>
      </c>
      <c r="H111" s="84" t="s">
        <v>478</v>
      </c>
      <c r="I111" s="84" t="s">
        <v>305</v>
      </c>
      <c r="J111" s="84"/>
      <c r="K111" s="94">
        <v>7.0000000038195216</v>
      </c>
      <c r="L111" s="97" t="s">
        <v>154</v>
      </c>
      <c r="M111" s="98">
        <v>2.2499999999999999E-2</v>
      </c>
      <c r="N111" s="98">
        <v>1.9900000002673664E-2</v>
      </c>
      <c r="O111" s="94">
        <v>504.65093099999996</v>
      </c>
      <c r="P111" s="96">
        <v>103.76</v>
      </c>
      <c r="Q111" s="84"/>
      <c r="R111" s="94">
        <v>0.52362581399999997</v>
      </c>
      <c r="S111" s="95">
        <v>2.7247130586565955E-6</v>
      </c>
      <c r="T111" s="95">
        <f t="shared" si="1"/>
        <v>2.0856962761463859E-3</v>
      </c>
      <c r="U111" s="95">
        <f>R111/'סכום נכסי הקרן'!$C$42</f>
        <v>3.1152790305360604E-4</v>
      </c>
    </row>
    <row r="112" spans="2:21" s="122" customFormat="1">
      <c r="B112" s="87" t="s">
        <v>537</v>
      </c>
      <c r="C112" s="84" t="s">
        <v>538</v>
      </c>
      <c r="D112" s="97" t="s">
        <v>110</v>
      </c>
      <c r="E112" s="97" t="s">
        <v>301</v>
      </c>
      <c r="F112" s="84" t="s">
        <v>462</v>
      </c>
      <c r="G112" s="97" t="s">
        <v>426</v>
      </c>
      <c r="H112" s="84" t="s">
        <v>478</v>
      </c>
      <c r="I112" s="84" t="s">
        <v>150</v>
      </c>
      <c r="J112" s="84"/>
      <c r="K112" s="94">
        <v>1.7200000003071345</v>
      </c>
      <c r="L112" s="97" t="s">
        <v>154</v>
      </c>
      <c r="M112" s="98">
        <v>4.0500000000000001E-2</v>
      </c>
      <c r="N112" s="98">
        <v>-1.0699999989634213E-2</v>
      </c>
      <c r="O112" s="94">
        <v>192.71400700000001</v>
      </c>
      <c r="P112" s="96">
        <v>135.16</v>
      </c>
      <c r="Q112" s="84"/>
      <c r="R112" s="94">
        <v>0.26047226099999998</v>
      </c>
      <c r="S112" s="95">
        <v>1.324906479538661E-6</v>
      </c>
      <c r="T112" s="95">
        <f t="shared" si="1"/>
        <v>1.0375081026985607E-3</v>
      </c>
      <c r="U112" s="95">
        <f>R112/'סכום נכסי הקרן'!$C$42</f>
        <v>1.5496634257409161E-4</v>
      </c>
    </row>
    <row r="113" spans="2:21" s="122" customFormat="1">
      <c r="B113" s="87" t="s">
        <v>539</v>
      </c>
      <c r="C113" s="84" t="s">
        <v>540</v>
      </c>
      <c r="D113" s="97" t="s">
        <v>110</v>
      </c>
      <c r="E113" s="97" t="s">
        <v>301</v>
      </c>
      <c r="F113" s="84" t="s">
        <v>541</v>
      </c>
      <c r="G113" s="97" t="s">
        <v>359</v>
      </c>
      <c r="H113" s="84" t="s">
        <v>478</v>
      </c>
      <c r="I113" s="84" t="s">
        <v>150</v>
      </c>
      <c r="J113" s="84"/>
      <c r="K113" s="94">
        <v>6.5199999963472592</v>
      </c>
      <c r="L113" s="97" t="s">
        <v>154</v>
      </c>
      <c r="M113" s="98">
        <v>1.9599999999999999E-2</v>
      </c>
      <c r="N113" s="98">
        <v>1.4399999999370219E-2</v>
      </c>
      <c r="O113" s="94">
        <v>604.89471000000003</v>
      </c>
      <c r="P113" s="96">
        <v>105</v>
      </c>
      <c r="Q113" s="84"/>
      <c r="R113" s="94">
        <v>0.63513946599999993</v>
      </c>
      <c r="S113" s="95">
        <v>9.3914246181372063E-7</v>
      </c>
      <c r="T113" s="95">
        <f t="shared" si="1"/>
        <v>2.5298753110552415E-3</v>
      </c>
      <c r="U113" s="95">
        <f>R113/'סכום נכסי הקרן'!$C$42</f>
        <v>3.7787225285567587E-4</v>
      </c>
    </row>
    <row r="114" spans="2:21" s="122" customFormat="1">
      <c r="B114" s="87" t="s">
        <v>542</v>
      </c>
      <c r="C114" s="84" t="s">
        <v>543</v>
      </c>
      <c r="D114" s="97" t="s">
        <v>110</v>
      </c>
      <c r="E114" s="97" t="s">
        <v>301</v>
      </c>
      <c r="F114" s="84" t="s">
        <v>541</v>
      </c>
      <c r="G114" s="97" t="s">
        <v>359</v>
      </c>
      <c r="H114" s="84" t="s">
        <v>478</v>
      </c>
      <c r="I114" s="84" t="s">
        <v>150</v>
      </c>
      <c r="J114" s="84"/>
      <c r="K114" s="94">
        <v>3.75</v>
      </c>
      <c r="L114" s="97" t="s">
        <v>154</v>
      </c>
      <c r="M114" s="98">
        <v>2.75E-2</v>
      </c>
      <c r="N114" s="98">
        <v>4.5999999954066352E-3</v>
      </c>
      <c r="O114" s="94">
        <v>236.614767</v>
      </c>
      <c r="P114" s="96">
        <v>110.41</v>
      </c>
      <c r="Q114" s="84"/>
      <c r="R114" s="94">
        <v>0.261246372</v>
      </c>
      <c r="S114" s="95">
        <v>5.2106269093603181E-7</v>
      </c>
      <c r="T114" s="95">
        <f t="shared" si="1"/>
        <v>1.0405915267522573E-3</v>
      </c>
      <c r="U114" s="95">
        <f>R114/'סכום נכסי הקרן'!$C$42</f>
        <v>1.5542689507191162E-4</v>
      </c>
    </row>
    <row r="115" spans="2:21" s="122" customFormat="1">
      <c r="B115" s="87" t="s">
        <v>544</v>
      </c>
      <c r="C115" s="84" t="s">
        <v>545</v>
      </c>
      <c r="D115" s="97" t="s">
        <v>110</v>
      </c>
      <c r="E115" s="97" t="s">
        <v>301</v>
      </c>
      <c r="F115" s="84" t="s">
        <v>329</v>
      </c>
      <c r="G115" s="97" t="s">
        <v>309</v>
      </c>
      <c r="H115" s="84" t="s">
        <v>478</v>
      </c>
      <c r="I115" s="84" t="s">
        <v>150</v>
      </c>
      <c r="J115" s="84"/>
      <c r="K115" s="94">
        <v>3.9500000001444482</v>
      </c>
      <c r="L115" s="97" t="s">
        <v>154</v>
      </c>
      <c r="M115" s="98">
        <v>1.4199999999999999E-2</v>
      </c>
      <c r="N115" s="98">
        <v>1.570000000375564E-2</v>
      </c>
      <c r="O115" s="94">
        <f>2048.20285/50000</f>
        <v>4.0964057000000005E-2</v>
      </c>
      <c r="P115" s="96">
        <v>5070000</v>
      </c>
      <c r="Q115" s="84"/>
      <c r="R115" s="94">
        <v>2.0768778459999999</v>
      </c>
      <c r="S115" s="95">
        <f>9.66452531496249%/50000</f>
        <v>1.9329050629924978E-6</v>
      </c>
      <c r="T115" s="95">
        <f t="shared" si="1"/>
        <v>8.272579910304282E-3</v>
      </c>
      <c r="U115" s="95">
        <f>R115/'סכום נכסי הקרן'!$C$42</f>
        <v>1.2356254847719753E-3</v>
      </c>
    </row>
    <row r="116" spans="2:21" s="122" customFormat="1">
      <c r="B116" s="87" t="s">
        <v>546</v>
      </c>
      <c r="C116" s="84" t="s">
        <v>547</v>
      </c>
      <c r="D116" s="97" t="s">
        <v>110</v>
      </c>
      <c r="E116" s="97" t="s">
        <v>301</v>
      </c>
      <c r="F116" s="84" t="s">
        <v>329</v>
      </c>
      <c r="G116" s="97" t="s">
        <v>309</v>
      </c>
      <c r="H116" s="84" t="s">
        <v>478</v>
      </c>
      <c r="I116" s="84" t="s">
        <v>150</v>
      </c>
      <c r="J116" s="84"/>
      <c r="K116" s="94">
        <v>4.5999999996192091</v>
      </c>
      <c r="L116" s="97" t="s">
        <v>154</v>
      </c>
      <c r="M116" s="98">
        <v>1.5900000000000001E-2</v>
      </c>
      <c r="N116" s="98">
        <v>1.6799999999492277E-2</v>
      </c>
      <c r="O116" s="94">
        <f>1575.66955/50000</f>
        <v>3.1513391000000002E-2</v>
      </c>
      <c r="P116" s="96">
        <v>5000000</v>
      </c>
      <c r="Q116" s="84"/>
      <c r="R116" s="94">
        <v>1.5756695810000001</v>
      </c>
      <c r="S116" s="95">
        <f>10.5255146960588%/50000</f>
        <v>2.1051029392117597E-6</v>
      </c>
      <c r="T116" s="95">
        <f t="shared" si="1"/>
        <v>6.2761767843799166E-3</v>
      </c>
      <c r="U116" s="95">
        <f>R116/'סכום נכסי הקרן'!$C$42</f>
        <v>9.3743476228672735E-4</v>
      </c>
    </row>
    <row r="117" spans="2:21" s="122" customFormat="1">
      <c r="B117" s="87" t="s">
        <v>548</v>
      </c>
      <c r="C117" s="84" t="s">
        <v>549</v>
      </c>
      <c r="D117" s="97" t="s">
        <v>110</v>
      </c>
      <c r="E117" s="97" t="s">
        <v>301</v>
      </c>
      <c r="F117" s="84" t="s">
        <v>550</v>
      </c>
      <c r="G117" s="97" t="s">
        <v>551</v>
      </c>
      <c r="H117" s="84" t="s">
        <v>478</v>
      </c>
      <c r="I117" s="84" t="s">
        <v>305</v>
      </c>
      <c r="J117" s="84"/>
      <c r="K117" s="94">
        <v>4.9499999995337962</v>
      </c>
      <c r="L117" s="97" t="s">
        <v>154</v>
      </c>
      <c r="M117" s="98">
        <v>1.9400000000000001E-2</v>
      </c>
      <c r="N117" s="98">
        <v>6.8999999980315831E-3</v>
      </c>
      <c r="O117" s="94">
        <v>895.48436499999991</v>
      </c>
      <c r="P117" s="96">
        <v>107.79</v>
      </c>
      <c r="Q117" s="84"/>
      <c r="R117" s="94">
        <v>0.965242551</v>
      </c>
      <c r="S117" s="95">
        <v>1.4869766558838135E-6</v>
      </c>
      <c r="T117" s="95">
        <f t="shared" si="1"/>
        <v>3.844735573328205E-3</v>
      </c>
      <c r="U117" s="95">
        <f>R117/'סכום נכסי הקרן'!$C$42</f>
        <v>5.7426501866682873E-4</v>
      </c>
    </row>
    <row r="118" spans="2:21" s="122" customFormat="1">
      <c r="B118" s="87" t="s">
        <v>552</v>
      </c>
      <c r="C118" s="84" t="s">
        <v>553</v>
      </c>
      <c r="D118" s="97" t="s">
        <v>110</v>
      </c>
      <c r="E118" s="97" t="s">
        <v>301</v>
      </c>
      <c r="F118" s="84" t="s">
        <v>550</v>
      </c>
      <c r="G118" s="97" t="s">
        <v>551</v>
      </c>
      <c r="H118" s="84" t="s">
        <v>478</v>
      </c>
      <c r="I118" s="84" t="s">
        <v>305</v>
      </c>
      <c r="J118" s="84"/>
      <c r="K118" s="94">
        <v>6.3999999998874895</v>
      </c>
      <c r="L118" s="97" t="s">
        <v>154</v>
      </c>
      <c r="M118" s="98">
        <v>1.23E-2</v>
      </c>
      <c r="N118" s="98">
        <v>1.1299999996962211E-2</v>
      </c>
      <c r="O118" s="94">
        <v>1748.5818400000001</v>
      </c>
      <c r="P118" s="96">
        <v>101.66</v>
      </c>
      <c r="Q118" s="84"/>
      <c r="R118" s="94">
        <v>1.7776083579999999</v>
      </c>
      <c r="S118" s="95">
        <v>1.6502578283302552E-6</v>
      </c>
      <c r="T118" s="95">
        <f t="shared" si="1"/>
        <v>7.0805354388569003E-3</v>
      </c>
      <c r="U118" s="95">
        <f>R118/'סכום נכסי הקרן'!$C$42</f>
        <v>1.057576974649122E-3</v>
      </c>
    </row>
    <row r="119" spans="2:21" s="122" customFormat="1">
      <c r="B119" s="87" t="s">
        <v>554</v>
      </c>
      <c r="C119" s="84" t="s">
        <v>555</v>
      </c>
      <c r="D119" s="97" t="s">
        <v>110</v>
      </c>
      <c r="E119" s="97" t="s">
        <v>301</v>
      </c>
      <c r="F119" s="84" t="s">
        <v>556</v>
      </c>
      <c r="G119" s="97" t="s">
        <v>426</v>
      </c>
      <c r="H119" s="84" t="s">
        <v>478</v>
      </c>
      <c r="I119" s="84" t="s">
        <v>150</v>
      </c>
      <c r="J119" s="84"/>
      <c r="K119" s="94">
        <v>0.49999999951957913</v>
      </c>
      <c r="L119" s="97" t="s">
        <v>154</v>
      </c>
      <c r="M119" s="98">
        <v>3.6000000000000004E-2</v>
      </c>
      <c r="N119" s="98">
        <v>-1.7799999995195791E-2</v>
      </c>
      <c r="O119" s="94">
        <v>950.46052699999996</v>
      </c>
      <c r="P119" s="96">
        <v>109.5</v>
      </c>
      <c r="Q119" s="84"/>
      <c r="R119" s="94">
        <v>1.0407542750000001</v>
      </c>
      <c r="S119" s="95">
        <v>2.2973965633097419E-6</v>
      </c>
      <c r="T119" s="95">
        <f t="shared" si="1"/>
        <v>4.1455124207282331E-3</v>
      </c>
      <c r="U119" s="95">
        <f>R119/'סכום נכסי הקרן'!$C$42</f>
        <v>6.1919024657715999E-4</v>
      </c>
    </row>
    <row r="120" spans="2:21" s="122" customFormat="1">
      <c r="B120" s="87" t="s">
        <v>557</v>
      </c>
      <c r="C120" s="84" t="s">
        <v>558</v>
      </c>
      <c r="D120" s="97" t="s">
        <v>110</v>
      </c>
      <c r="E120" s="97" t="s">
        <v>301</v>
      </c>
      <c r="F120" s="84" t="s">
        <v>556</v>
      </c>
      <c r="G120" s="97" t="s">
        <v>426</v>
      </c>
      <c r="H120" s="84" t="s">
        <v>478</v>
      </c>
      <c r="I120" s="84" t="s">
        <v>150</v>
      </c>
      <c r="J120" s="84"/>
      <c r="K120" s="94">
        <v>6.9900000058682759</v>
      </c>
      <c r="L120" s="97" t="s">
        <v>154</v>
      </c>
      <c r="M120" s="98">
        <v>2.2499999999999999E-2</v>
      </c>
      <c r="N120" s="98">
        <v>1.1200000023071848E-2</v>
      </c>
      <c r="O120" s="94">
        <v>360.60258399999998</v>
      </c>
      <c r="P120" s="96">
        <v>110.58</v>
      </c>
      <c r="Q120" s="84"/>
      <c r="R120" s="94">
        <v>0.39875433399999999</v>
      </c>
      <c r="S120" s="95">
        <v>8.8141863190020594E-7</v>
      </c>
      <c r="T120" s="95">
        <f t="shared" si="1"/>
        <v>1.5883105975387076E-3</v>
      </c>
      <c r="U120" s="95">
        <f>R120/'סכום נכסי הקרן'!$C$42</f>
        <v>2.3723639702865614E-4</v>
      </c>
    </row>
    <row r="121" spans="2:21" s="122" customFormat="1">
      <c r="B121" s="87" t="s">
        <v>559</v>
      </c>
      <c r="C121" s="84" t="s">
        <v>560</v>
      </c>
      <c r="D121" s="97" t="s">
        <v>110</v>
      </c>
      <c r="E121" s="97" t="s">
        <v>301</v>
      </c>
      <c r="F121" s="84" t="s">
        <v>561</v>
      </c>
      <c r="G121" s="97" t="s">
        <v>355</v>
      </c>
      <c r="H121" s="84" t="s">
        <v>478</v>
      </c>
      <c r="I121" s="84" t="s">
        <v>305</v>
      </c>
      <c r="J121" s="84"/>
      <c r="K121" s="94">
        <v>3.610000000095055</v>
      </c>
      <c r="L121" s="97" t="s">
        <v>154</v>
      </c>
      <c r="M121" s="98">
        <v>1.8000000000000002E-2</v>
      </c>
      <c r="N121" s="98">
        <v>8.3000000028516478E-3</v>
      </c>
      <c r="O121" s="94">
        <v>707.41250600000001</v>
      </c>
      <c r="P121" s="96">
        <v>104.1</v>
      </c>
      <c r="Q121" s="84"/>
      <c r="R121" s="94">
        <v>0.73641641300000005</v>
      </c>
      <c r="S121" s="95">
        <v>8.7640611883099665E-7</v>
      </c>
      <c r="T121" s="95">
        <f t="shared" si="1"/>
        <v>2.9332796993984315E-3</v>
      </c>
      <c r="U121" s="95">
        <f>R121/'סכום נכסי הקרן'!$C$42</f>
        <v>4.3812633904284241E-4</v>
      </c>
    </row>
    <row r="122" spans="2:21" s="122" customFormat="1">
      <c r="B122" s="87" t="s">
        <v>562</v>
      </c>
      <c r="C122" s="84" t="s">
        <v>563</v>
      </c>
      <c r="D122" s="97" t="s">
        <v>110</v>
      </c>
      <c r="E122" s="97" t="s">
        <v>301</v>
      </c>
      <c r="F122" s="84" t="s">
        <v>564</v>
      </c>
      <c r="G122" s="97" t="s">
        <v>309</v>
      </c>
      <c r="H122" s="84" t="s">
        <v>565</v>
      </c>
      <c r="I122" s="84" t="s">
        <v>150</v>
      </c>
      <c r="J122" s="84"/>
      <c r="K122" s="94">
        <v>1.2400000097069219</v>
      </c>
      <c r="L122" s="97" t="s">
        <v>154</v>
      </c>
      <c r="M122" s="98">
        <v>4.1500000000000002E-2</v>
      </c>
      <c r="N122" s="98">
        <v>-7.6000000377491432E-3</v>
      </c>
      <c r="O122" s="94">
        <v>65.443684000000005</v>
      </c>
      <c r="P122" s="96">
        <v>113.34</v>
      </c>
      <c r="Q122" s="84"/>
      <c r="R122" s="94">
        <v>7.4173872000000002E-2</v>
      </c>
      <c r="S122" s="95">
        <v>2.1749674803502885E-7</v>
      </c>
      <c r="T122" s="95">
        <f t="shared" si="1"/>
        <v>2.9544794103248447E-4</v>
      </c>
      <c r="U122" s="95">
        <f>R122/'סכום נכסי הקרן'!$C$42</f>
        <v>4.4129281230444813E-5</v>
      </c>
    </row>
    <row r="123" spans="2:21" s="122" customFormat="1">
      <c r="B123" s="87" t="s">
        <v>566</v>
      </c>
      <c r="C123" s="84" t="s">
        <v>567</v>
      </c>
      <c r="D123" s="97" t="s">
        <v>110</v>
      </c>
      <c r="E123" s="97" t="s">
        <v>301</v>
      </c>
      <c r="F123" s="84" t="s">
        <v>568</v>
      </c>
      <c r="G123" s="97" t="s">
        <v>355</v>
      </c>
      <c r="H123" s="84" t="s">
        <v>565</v>
      </c>
      <c r="I123" s="84" t="s">
        <v>305</v>
      </c>
      <c r="J123" s="84"/>
      <c r="K123" s="94">
        <v>2.0099999988052115</v>
      </c>
      <c r="L123" s="97" t="s">
        <v>154</v>
      </c>
      <c r="M123" s="98">
        <v>2.8500000000000001E-2</v>
      </c>
      <c r="N123" s="98">
        <v>1.8799999981916712E-2</v>
      </c>
      <c r="O123" s="94">
        <v>296.93953699999997</v>
      </c>
      <c r="P123" s="96">
        <v>104.29</v>
      </c>
      <c r="Q123" s="84"/>
      <c r="R123" s="94">
        <v>0.30967823700000002</v>
      </c>
      <c r="S123" s="95">
        <v>1.018194684586153E-6</v>
      </c>
      <c r="T123" s="95">
        <f t="shared" si="1"/>
        <v>1.2335044003664762E-3</v>
      </c>
      <c r="U123" s="95">
        <f>R123/'סכום נכסי הקרן'!$C$42</f>
        <v>1.8424113023951804E-4</v>
      </c>
    </row>
    <row r="124" spans="2:21" s="122" customFormat="1">
      <c r="B124" s="87" t="s">
        <v>569</v>
      </c>
      <c r="C124" s="84" t="s">
        <v>570</v>
      </c>
      <c r="D124" s="97" t="s">
        <v>110</v>
      </c>
      <c r="E124" s="97" t="s">
        <v>301</v>
      </c>
      <c r="F124" s="84" t="s">
        <v>340</v>
      </c>
      <c r="G124" s="97" t="s">
        <v>309</v>
      </c>
      <c r="H124" s="84" t="s">
        <v>565</v>
      </c>
      <c r="I124" s="84" t="s">
        <v>150</v>
      </c>
      <c r="J124" s="84"/>
      <c r="K124" s="94">
        <v>2.1599999998380284</v>
      </c>
      <c r="L124" s="97" t="s">
        <v>154</v>
      </c>
      <c r="M124" s="98">
        <v>2.7999999999999997E-2</v>
      </c>
      <c r="N124" s="98">
        <v>8.8999999985827465E-3</v>
      </c>
      <c r="O124" s="94">
        <f>1833.71965/50000</f>
        <v>3.6674393E-2</v>
      </c>
      <c r="P124" s="96">
        <v>5387000</v>
      </c>
      <c r="Q124" s="84"/>
      <c r="R124" s="94">
        <v>1.9756495519999999</v>
      </c>
      <c r="S124" s="95">
        <f>10.3676126533612%/50000</f>
        <v>2.07352253067224E-6</v>
      </c>
      <c r="T124" s="95">
        <f t="shared" si="1"/>
        <v>7.8693693156553883E-3</v>
      </c>
      <c r="U124" s="95">
        <f>R124/'סכום נכסי הקרן'!$C$42</f>
        <v>1.1754003443828617E-3</v>
      </c>
    </row>
    <row r="125" spans="2:21" s="122" customFormat="1">
      <c r="B125" s="87" t="s">
        <v>571</v>
      </c>
      <c r="C125" s="84" t="s">
        <v>572</v>
      </c>
      <c r="D125" s="97" t="s">
        <v>110</v>
      </c>
      <c r="E125" s="97" t="s">
        <v>301</v>
      </c>
      <c r="F125" s="84" t="s">
        <v>340</v>
      </c>
      <c r="G125" s="97" t="s">
        <v>309</v>
      </c>
      <c r="H125" s="84" t="s">
        <v>565</v>
      </c>
      <c r="I125" s="84" t="s">
        <v>150</v>
      </c>
      <c r="J125" s="84"/>
      <c r="K125" s="94">
        <v>3.4199999998001709</v>
      </c>
      <c r="L125" s="97" t="s">
        <v>154</v>
      </c>
      <c r="M125" s="98">
        <v>1.49E-2</v>
      </c>
      <c r="N125" s="98">
        <v>1.8000000019982917E-2</v>
      </c>
      <c r="O125" s="94">
        <f>99.4219/50000</f>
        <v>1.9884379999999999E-3</v>
      </c>
      <c r="P125" s="96">
        <v>5033372</v>
      </c>
      <c r="Q125" s="84"/>
      <c r="R125" s="94">
        <v>0.100085481</v>
      </c>
      <c r="S125" s="95">
        <f>1.64388062169312%/50000</f>
        <v>3.2877612433862406E-7</v>
      </c>
      <c r="T125" s="95">
        <f t="shared" si="1"/>
        <v>3.9865856387672258E-4</v>
      </c>
      <c r="U125" s="95">
        <f>R125/'סכום נכסי הקרן'!$C$42</f>
        <v>5.9545230942417852E-5</v>
      </c>
    </row>
    <row r="126" spans="2:21" s="122" customFormat="1">
      <c r="B126" s="87" t="s">
        <v>573</v>
      </c>
      <c r="C126" s="84" t="s">
        <v>574</v>
      </c>
      <c r="D126" s="97" t="s">
        <v>110</v>
      </c>
      <c r="E126" s="97" t="s">
        <v>301</v>
      </c>
      <c r="F126" s="84" t="s">
        <v>340</v>
      </c>
      <c r="G126" s="97" t="s">
        <v>309</v>
      </c>
      <c r="H126" s="84" t="s">
        <v>565</v>
      </c>
      <c r="I126" s="84" t="s">
        <v>150</v>
      </c>
      <c r="J126" s="84"/>
      <c r="K126" s="94">
        <v>4.9700000010935206</v>
      </c>
      <c r="L126" s="97" t="s">
        <v>154</v>
      </c>
      <c r="M126" s="98">
        <v>2.2000000000000002E-2</v>
      </c>
      <c r="N126" s="98">
        <v>1.9900000011400534E-2</v>
      </c>
      <c r="O126" s="94">
        <f>418.9125/50000</f>
        <v>8.3782500000000003E-3</v>
      </c>
      <c r="P126" s="96">
        <v>5130000</v>
      </c>
      <c r="Q126" s="84"/>
      <c r="R126" s="94">
        <v>0.42980424900000003</v>
      </c>
      <c r="S126" s="95">
        <f>8.32166269368296%/50000</f>
        <v>1.6643325387365921E-6</v>
      </c>
      <c r="T126" s="95">
        <f t="shared" si="1"/>
        <v>1.7119880220633928E-3</v>
      </c>
      <c r="U126" s="95">
        <f>R126/'סכום נכסי הקרן'!$C$42</f>
        <v>2.5570934975810796E-4</v>
      </c>
    </row>
    <row r="127" spans="2:21" s="122" customFormat="1">
      <c r="B127" s="87" t="s">
        <v>575</v>
      </c>
      <c r="C127" s="84" t="s">
        <v>576</v>
      </c>
      <c r="D127" s="97" t="s">
        <v>110</v>
      </c>
      <c r="E127" s="97" t="s">
        <v>301</v>
      </c>
      <c r="F127" s="84" t="s">
        <v>577</v>
      </c>
      <c r="G127" s="97" t="s">
        <v>359</v>
      </c>
      <c r="H127" s="84" t="s">
        <v>565</v>
      </c>
      <c r="I127" s="84" t="s">
        <v>150</v>
      </c>
      <c r="J127" s="84"/>
      <c r="K127" s="94">
        <v>5.2200000039077192</v>
      </c>
      <c r="L127" s="97" t="s">
        <v>154</v>
      </c>
      <c r="M127" s="98">
        <v>2.5000000000000001E-2</v>
      </c>
      <c r="N127" s="98">
        <v>1.5500000006815791E-2</v>
      </c>
      <c r="O127" s="94">
        <v>205.73729199999997</v>
      </c>
      <c r="P127" s="96">
        <v>106.97</v>
      </c>
      <c r="Q127" s="84"/>
      <c r="R127" s="94">
        <v>0.22007718700000001</v>
      </c>
      <c r="S127" s="95">
        <v>8.6048006619869759E-7</v>
      </c>
      <c r="T127" s="95">
        <f t="shared" si="1"/>
        <v>8.7660722049633674E-4</v>
      </c>
      <c r="U127" s="95">
        <f>R127/'סכום נכסי הקרן'!$C$42</f>
        <v>1.3093354594631641E-4</v>
      </c>
    </row>
    <row r="128" spans="2:21" s="122" customFormat="1">
      <c r="B128" s="87" t="s">
        <v>578</v>
      </c>
      <c r="C128" s="84" t="s">
        <v>579</v>
      </c>
      <c r="D128" s="97" t="s">
        <v>110</v>
      </c>
      <c r="E128" s="97" t="s">
        <v>301</v>
      </c>
      <c r="F128" s="84" t="s">
        <v>577</v>
      </c>
      <c r="G128" s="97" t="s">
        <v>359</v>
      </c>
      <c r="H128" s="84" t="s">
        <v>565</v>
      </c>
      <c r="I128" s="84" t="s">
        <v>150</v>
      </c>
      <c r="J128" s="84"/>
      <c r="K128" s="94">
        <v>7.1899999998307518</v>
      </c>
      <c r="L128" s="97" t="s">
        <v>154</v>
      </c>
      <c r="M128" s="98">
        <v>1.9E-2</v>
      </c>
      <c r="N128" s="98">
        <v>2.520000000184635E-2</v>
      </c>
      <c r="O128" s="94">
        <v>671.5546129999999</v>
      </c>
      <c r="P128" s="96">
        <v>96.78</v>
      </c>
      <c r="Q128" s="84"/>
      <c r="R128" s="94">
        <v>0.64993056900000001</v>
      </c>
      <c r="S128" s="95">
        <v>2.7106533656997634E-6</v>
      </c>
      <c r="T128" s="95">
        <f t="shared" si="1"/>
        <v>2.588790948180797E-3</v>
      </c>
      <c r="U128" s="95">
        <f>R128/'סכום נכסי הקרן'!$C$42</f>
        <v>3.8667212707547499E-4</v>
      </c>
    </row>
    <row r="129" spans="2:21" s="122" customFormat="1">
      <c r="B129" s="87" t="s">
        <v>580</v>
      </c>
      <c r="C129" s="84" t="s">
        <v>581</v>
      </c>
      <c r="D129" s="97" t="s">
        <v>110</v>
      </c>
      <c r="E129" s="97" t="s">
        <v>301</v>
      </c>
      <c r="F129" s="84" t="s">
        <v>582</v>
      </c>
      <c r="G129" s="97" t="s">
        <v>359</v>
      </c>
      <c r="H129" s="84" t="s">
        <v>565</v>
      </c>
      <c r="I129" s="84" t="s">
        <v>150</v>
      </c>
      <c r="J129" s="84"/>
      <c r="K129" s="94">
        <v>1.2399999993584543</v>
      </c>
      <c r="L129" s="97" t="s">
        <v>154</v>
      </c>
      <c r="M129" s="98">
        <v>4.5999999999999999E-2</v>
      </c>
      <c r="N129" s="98">
        <v>-5.0000000000000001E-3</v>
      </c>
      <c r="O129" s="94">
        <v>235.45855599999999</v>
      </c>
      <c r="P129" s="96">
        <v>132.4</v>
      </c>
      <c r="Q129" s="84"/>
      <c r="R129" s="94">
        <v>0.31174713000000004</v>
      </c>
      <c r="S129" s="95">
        <v>8.1729548074792735E-7</v>
      </c>
      <c r="T129" s="95">
        <f t="shared" si="1"/>
        <v>1.2417451751916939E-3</v>
      </c>
      <c r="U129" s="95">
        <f>R129/'סכום נכסי הקרן'!$C$42</f>
        <v>1.8547200519010307E-4</v>
      </c>
    </row>
    <row r="130" spans="2:21" s="122" customFormat="1">
      <c r="B130" s="87" t="s">
        <v>583</v>
      </c>
      <c r="C130" s="84" t="s">
        <v>584</v>
      </c>
      <c r="D130" s="97" t="s">
        <v>110</v>
      </c>
      <c r="E130" s="97" t="s">
        <v>301</v>
      </c>
      <c r="F130" s="84" t="s">
        <v>585</v>
      </c>
      <c r="G130" s="97" t="s">
        <v>309</v>
      </c>
      <c r="H130" s="84" t="s">
        <v>565</v>
      </c>
      <c r="I130" s="84" t="s">
        <v>305</v>
      </c>
      <c r="J130" s="84"/>
      <c r="K130" s="94">
        <v>1.75</v>
      </c>
      <c r="L130" s="97" t="s">
        <v>154</v>
      </c>
      <c r="M130" s="98">
        <v>0.02</v>
      </c>
      <c r="N130" s="98">
        <v>-5.8999999933349225E-3</v>
      </c>
      <c r="O130" s="94">
        <v>504.88754799999992</v>
      </c>
      <c r="P130" s="96">
        <v>106.98</v>
      </c>
      <c r="Q130" s="84"/>
      <c r="R130" s="94">
        <v>0.54012870400000002</v>
      </c>
      <c r="S130" s="95">
        <v>1.1831373762057212E-6</v>
      </c>
      <c r="T130" s="95">
        <f t="shared" si="1"/>
        <v>2.1514302703429622E-3</v>
      </c>
      <c r="U130" s="95">
        <f>R130/'סכום נכסי הקרן'!$C$42</f>
        <v>3.2134619424278784E-4</v>
      </c>
    </row>
    <row r="131" spans="2:21" s="122" customFormat="1">
      <c r="B131" s="87" t="s">
        <v>586</v>
      </c>
      <c r="C131" s="84" t="s">
        <v>587</v>
      </c>
      <c r="D131" s="97" t="s">
        <v>110</v>
      </c>
      <c r="E131" s="97" t="s">
        <v>301</v>
      </c>
      <c r="F131" s="84" t="s">
        <v>523</v>
      </c>
      <c r="G131" s="97" t="s">
        <v>359</v>
      </c>
      <c r="H131" s="84" t="s">
        <v>565</v>
      </c>
      <c r="I131" s="84" t="s">
        <v>305</v>
      </c>
      <c r="J131" s="84"/>
      <c r="K131" s="94">
        <v>6.699999980092854</v>
      </c>
      <c r="L131" s="97" t="s">
        <v>154</v>
      </c>
      <c r="M131" s="98">
        <v>2.81E-2</v>
      </c>
      <c r="N131" s="98">
        <v>2.0199999920371418E-2</v>
      </c>
      <c r="O131" s="94">
        <v>93.535458000000006</v>
      </c>
      <c r="P131" s="96">
        <v>107.41</v>
      </c>
      <c r="Q131" s="84"/>
      <c r="R131" s="94">
        <v>0.10046644</v>
      </c>
      <c r="S131" s="95">
        <v>1.7866610508460981E-7</v>
      </c>
      <c r="T131" s="95">
        <f t="shared" si="1"/>
        <v>4.0017599244196987E-4</v>
      </c>
      <c r="U131" s="95">
        <f>R131/'סכום נכסי הקרן'!$C$42</f>
        <v>5.9771880116783036E-5</v>
      </c>
    </row>
    <row r="132" spans="2:21" s="122" customFormat="1">
      <c r="B132" s="87" t="s">
        <v>588</v>
      </c>
      <c r="C132" s="84" t="s">
        <v>589</v>
      </c>
      <c r="D132" s="97" t="s">
        <v>110</v>
      </c>
      <c r="E132" s="97" t="s">
        <v>301</v>
      </c>
      <c r="F132" s="84" t="s">
        <v>523</v>
      </c>
      <c r="G132" s="97" t="s">
        <v>359</v>
      </c>
      <c r="H132" s="84" t="s">
        <v>565</v>
      </c>
      <c r="I132" s="84" t="s">
        <v>305</v>
      </c>
      <c r="J132" s="84"/>
      <c r="K132" s="94">
        <v>4.7899999971173903</v>
      </c>
      <c r="L132" s="97" t="s">
        <v>154</v>
      </c>
      <c r="M132" s="98">
        <v>3.7000000000000005E-2</v>
      </c>
      <c r="N132" s="98">
        <v>1.3399999984276679E-2</v>
      </c>
      <c r="O132" s="94">
        <v>372.39051699999999</v>
      </c>
      <c r="P132" s="96">
        <v>112.72</v>
      </c>
      <c r="Q132" s="84"/>
      <c r="R132" s="94">
        <v>0.41975859900000001</v>
      </c>
      <c r="S132" s="95">
        <v>5.5032346255138566E-7</v>
      </c>
      <c r="T132" s="95">
        <f t="shared" si="1"/>
        <v>1.6719743821008871E-3</v>
      </c>
      <c r="U132" s="95">
        <f>R132/'סכום נכסי הקרן'!$C$42</f>
        <v>2.4973275312051269E-4</v>
      </c>
    </row>
    <row r="133" spans="2:21" s="122" customFormat="1">
      <c r="B133" s="87" t="s">
        <v>590</v>
      </c>
      <c r="C133" s="84" t="s">
        <v>591</v>
      </c>
      <c r="D133" s="97" t="s">
        <v>110</v>
      </c>
      <c r="E133" s="97" t="s">
        <v>301</v>
      </c>
      <c r="F133" s="84" t="s">
        <v>314</v>
      </c>
      <c r="G133" s="97" t="s">
        <v>309</v>
      </c>
      <c r="H133" s="84" t="s">
        <v>565</v>
      </c>
      <c r="I133" s="84" t="s">
        <v>305</v>
      </c>
      <c r="J133" s="84"/>
      <c r="K133" s="94">
        <v>2.619999999932682</v>
      </c>
      <c r="L133" s="97" t="s">
        <v>154</v>
      </c>
      <c r="M133" s="98">
        <v>4.4999999999999998E-2</v>
      </c>
      <c r="N133" s="98">
        <v>-3.9999999977560654E-4</v>
      </c>
      <c r="O133" s="94">
        <v>2602.1871510000001</v>
      </c>
      <c r="P133" s="96">
        <v>135.65</v>
      </c>
      <c r="Q133" s="94">
        <v>3.5297930999999998E-2</v>
      </c>
      <c r="R133" s="94">
        <v>3.5651647519999998</v>
      </c>
      <c r="S133" s="95">
        <v>1.5289137202629733E-6</v>
      </c>
      <c r="T133" s="95">
        <f t="shared" si="1"/>
        <v>1.4200695703468037E-2</v>
      </c>
      <c r="U133" s="95">
        <f>R133/'סכום נכסי הקרן'!$C$42</f>
        <v>2.1210724710970597E-3</v>
      </c>
    </row>
    <row r="134" spans="2:21" s="122" customFormat="1">
      <c r="B134" s="87" t="s">
        <v>592</v>
      </c>
      <c r="C134" s="84" t="s">
        <v>593</v>
      </c>
      <c r="D134" s="97" t="s">
        <v>110</v>
      </c>
      <c r="E134" s="97" t="s">
        <v>301</v>
      </c>
      <c r="F134" s="84" t="s">
        <v>594</v>
      </c>
      <c r="G134" s="97" t="s">
        <v>359</v>
      </c>
      <c r="H134" s="84" t="s">
        <v>565</v>
      </c>
      <c r="I134" s="84" t="s">
        <v>150</v>
      </c>
      <c r="J134" s="84"/>
      <c r="K134" s="94">
        <v>2.6299695911701768</v>
      </c>
      <c r="L134" s="97" t="s">
        <v>154</v>
      </c>
      <c r="M134" s="98">
        <v>4.9500000000000002E-2</v>
      </c>
      <c r="N134" s="98">
        <v>1.5998423245861021E-3</v>
      </c>
      <c r="O134" s="94">
        <v>3.0503999999999996E-2</v>
      </c>
      <c r="P134" s="96">
        <v>116.43</v>
      </c>
      <c r="Q134" s="84"/>
      <c r="R134" s="94">
        <v>3.5515999999999997E-5</v>
      </c>
      <c r="S134" s="95">
        <v>4.9333260515129189E-11</v>
      </c>
      <c r="T134" s="95">
        <f t="shared" si="1"/>
        <v>1.4146664844070317E-7</v>
      </c>
      <c r="U134" s="95">
        <f>R134/'סכום נכסי הקרן'!$C$42</f>
        <v>2.1130022067345732E-8</v>
      </c>
    </row>
    <row r="135" spans="2:21" s="122" customFormat="1">
      <c r="B135" s="87" t="s">
        <v>595</v>
      </c>
      <c r="C135" s="84" t="s">
        <v>596</v>
      </c>
      <c r="D135" s="97" t="s">
        <v>110</v>
      </c>
      <c r="E135" s="97" t="s">
        <v>301</v>
      </c>
      <c r="F135" s="84" t="s">
        <v>597</v>
      </c>
      <c r="G135" s="97" t="s">
        <v>394</v>
      </c>
      <c r="H135" s="84" t="s">
        <v>565</v>
      </c>
      <c r="I135" s="84" t="s">
        <v>305</v>
      </c>
      <c r="J135" s="84"/>
      <c r="K135" s="94">
        <v>0.75</v>
      </c>
      <c r="L135" s="97" t="s">
        <v>154</v>
      </c>
      <c r="M135" s="98">
        <v>4.5999999999999999E-2</v>
      </c>
      <c r="N135" s="98">
        <v>-3.7000000282400624E-3</v>
      </c>
      <c r="O135" s="94">
        <v>39.228974999999998</v>
      </c>
      <c r="P135" s="96">
        <v>108.32</v>
      </c>
      <c r="Q135" s="84"/>
      <c r="R135" s="94">
        <v>4.2492823999999998E-2</v>
      </c>
      <c r="S135" s="95">
        <v>1.8293632362528364E-7</v>
      </c>
      <c r="T135" s="95">
        <f t="shared" si="1"/>
        <v>1.6925659967509504E-4</v>
      </c>
      <c r="U135" s="95">
        <f>R135/'סכום נכסי הקרן'!$C$42</f>
        <v>2.528083987002586E-5</v>
      </c>
    </row>
    <row r="136" spans="2:21" s="122" customFormat="1">
      <c r="B136" s="87" t="s">
        <v>598</v>
      </c>
      <c r="C136" s="84" t="s">
        <v>599</v>
      </c>
      <c r="D136" s="97" t="s">
        <v>110</v>
      </c>
      <c r="E136" s="97" t="s">
        <v>301</v>
      </c>
      <c r="F136" s="84" t="s">
        <v>597</v>
      </c>
      <c r="G136" s="97" t="s">
        <v>394</v>
      </c>
      <c r="H136" s="84" t="s">
        <v>565</v>
      </c>
      <c r="I136" s="84" t="s">
        <v>305</v>
      </c>
      <c r="J136" s="84"/>
      <c r="K136" s="94">
        <v>2.8400000006613744</v>
      </c>
      <c r="L136" s="97" t="s">
        <v>154</v>
      </c>
      <c r="M136" s="98">
        <v>1.9799999999999998E-2</v>
      </c>
      <c r="N136" s="98">
        <v>1.7800000003457186E-2</v>
      </c>
      <c r="O136" s="94">
        <v>1315.434113</v>
      </c>
      <c r="P136" s="96">
        <v>101.15</v>
      </c>
      <c r="Q136" s="84"/>
      <c r="R136" s="94">
        <v>1.330561543</v>
      </c>
      <c r="S136" s="95">
        <v>1.5741093166804722E-6</v>
      </c>
      <c r="T136" s="95">
        <f t="shared" si="1"/>
        <v>5.2998671593732566E-3</v>
      </c>
      <c r="U136" s="95">
        <f>R136/'סכום נכסי הקרן'!$C$42</f>
        <v>7.9160926809189068E-4</v>
      </c>
    </row>
    <row r="137" spans="2:21" s="122" customFormat="1">
      <c r="B137" s="87" t="s">
        <v>600</v>
      </c>
      <c r="C137" s="84" t="s">
        <v>601</v>
      </c>
      <c r="D137" s="97" t="s">
        <v>110</v>
      </c>
      <c r="E137" s="97" t="s">
        <v>301</v>
      </c>
      <c r="F137" s="84" t="s">
        <v>602</v>
      </c>
      <c r="G137" s="97" t="s">
        <v>359</v>
      </c>
      <c r="H137" s="84" t="s">
        <v>565</v>
      </c>
      <c r="I137" s="84" t="s">
        <v>150</v>
      </c>
      <c r="J137" s="84"/>
      <c r="K137" s="94">
        <v>0.75000000000000011</v>
      </c>
      <c r="L137" s="97" t="s">
        <v>154</v>
      </c>
      <c r="M137" s="98">
        <v>4.4999999999999998E-2</v>
      </c>
      <c r="N137" s="98">
        <v>-1.3400000020255588E-2</v>
      </c>
      <c r="O137" s="94">
        <v>398.76707499999998</v>
      </c>
      <c r="P137" s="96">
        <v>113.9</v>
      </c>
      <c r="Q137" s="84"/>
      <c r="R137" s="94">
        <v>0.45419571199999997</v>
      </c>
      <c r="S137" s="95">
        <v>1.1475311510791366E-6</v>
      </c>
      <c r="T137" s="95">
        <f t="shared" si="1"/>
        <v>1.8091436285837051E-3</v>
      </c>
      <c r="U137" s="95">
        <f>R137/'סכום נכסי הקרן'!$C$42</f>
        <v>2.7022089811504132E-4</v>
      </c>
    </row>
    <row r="138" spans="2:21" s="122" customFormat="1">
      <c r="B138" s="87" t="s">
        <v>603</v>
      </c>
      <c r="C138" s="84" t="s">
        <v>604</v>
      </c>
      <c r="D138" s="97" t="s">
        <v>110</v>
      </c>
      <c r="E138" s="97" t="s">
        <v>301</v>
      </c>
      <c r="F138" s="84" t="s">
        <v>602</v>
      </c>
      <c r="G138" s="97" t="s">
        <v>359</v>
      </c>
      <c r="H138" s="84" t="s">
        <v>565</v>
      </c>
      <c r="I138" s="84" t="s">
        <v>150</v>
      </c>
      <c r="J138" s="84"/>
      <c r="K138" s="94">
        <v>2.929999738179025</v>
      </c>
      <c r="L138" s="97" t="s">
        <v>154</v>
      </c>
      <c r="M138" s="98">
        <v>3.3000000000000002E-2</v>
      </c>
      <c r="N138" s="98">
        <v>3.8999979636146422E-3</v>
      </c>
      <c r="O138" s="94">
        <v>0.94005399999999995</v>
      </c>
      <c r="P138" s="96">
        <v>109.7</v>
      </c>
      <c r="Q138" s="84"/>
      <c r="R138" s="94">
        <v>1.031239E-3</v>
      </c>
      <c r="S138" s="95">
        <v>1.5667026807034606E-9</v>
      </c>
      <c r="T138" s="95">
        <f t="shared" si="1"/>
        <v>4.1076113602698028E-6</v>
      </c>
      <c r="U138" s="95">
        <f>R138/'סכום נכסי הקרן'!$C$42</f>
        <v>6.1352919322861657E-7</v>
      </c>
    </row>
    <row r="139" spans="2:21" s="122" customFormat="1">
      <c r="B139" s="87" t="s">
        <v>605</v>
      </c>
      <c r="C139" s="84" t="s">
        <v>606</v>
      </c>
      <c r="D139" s="97" t="s">
        <v>110</v>
      </c>
      <c r="E139" s="97" t="s">
        <v>301</v>
      </c>
      <c r="F139" s="84" t="s">
        <v>602</v>
      </c>
      <c r="G139" s="97" t="s">
        <v>359</v>
      </c>
      <c r="H139" s="84" t="s">
        <v>565</v>
      </c>
      <c r="I139" s="84" t="s">
        <v>150</v>
      </c>
      <c r="J139" s="84"/>
      <c r="K139" s="94">
        <v>5.0500000096365039</v>
      </c>
      <c r="L139" s="97" t="s">
        <v>154</v>
      </c>
      <c r="M139" s="98">
        <v>1.6E-2</v>
      </c>
      <c r="N139" s="98">
        <v>9.0000000214144529E-3</v>
      </c>
      <c r="O139" s="94">
        <v>132.66316800000001</v>
      </c>
      <c r="P139" s="96">
        <v>105.6</v>
      </c>
      <c r="Q139" s="84"/>
      <c r="R139" s="94">
        <v>0.140092313</v>
      </c>
      <c r="S139" s="95">
        <v>8.2394274990456048E-7</v>
      </c>
      <c r="T139" s="95">
        <f t="shared" si="1"/>
        <v>5.5801300800810774E-4</v>
      </c>
      <c r="U139" s="95">
        <f>R139/'סכום נכסי הקרן'!$C$42</f>
        <v>8.3347045420528937E-5</v>
      </c>
    </row>
    <row r="140" spans="2:21" s="122" customFormat="1">
      <c r="B140" s="87" t="s">
        <v>607</v>
      </c>
      <c r="C140" s="84" t="s">
        <v>608</v>
      </c>
      <c r="D140" s="97" t="s">
        <v>110</v>
      </c>
      <c r="E140" s="97" t="s">
        <v>301</v>
      </c>
      <c r="F140" s="84" t="s">
        <v>564</v>
      </c>
      <c r="G140" s="97" t="s">
        <v>309</v>
      </c>
      <c r="H140" s="84" t="s">
        <v>609</v>
      </c>
      <c r="I140" s="84" t="s">
        <v>150</v>
      </c>
      <c r="J140" s="84"/>
      <c r="K140" s="94">
        <v>1.3999999996232217</v>
      </c>
      <c r="L140" s="97" t="s">
        <v>154</v>
      </c>
      <c r="M140" s="98">
        <v>5.2999999999999999E-2</v>
      </c>
      <c r="N140" s="98">
        <v>-5.199999996985772E-3</v>
      </c>
      <c r="O140" s="94">
        <v>447.68153400000006</v>
      </c>
      <c r="P140" s="96">
        <v>118.57</v>
      </c>
      <c r="Q140" s="84"/>
      <c r="R140" s="94">
        <v>0.53081600800000006</v>
      </c>
      <c r="S140" s="95">
        <v>1.7218123197156991E-6</v>
      </c>
      <c r="T140" s="95">
        <f t="shared" ref="T140:T161" si="2">R140/$R$11</f>
        <v>2.114336118662955E-3</v>
      </c>
      <c r="U140" s="95">
        <f>R140/'סכום נכסי הקרן'!$C$42</f>
        <v>3.1580566400327657E-4</v>
      </c>
    </row>
    <row r="141" spans="2:21" s="122" customFormat="1">
      <c r="B141" s="87" t="s">
        <v>610</v>
      </c>
      <c r="C141" s="84" t="s">
        <v>611</v>
      </c>
      <c r="D141" s="97" t="s">
        <v>110</v>
      </c>
      <c r="E141" s="97" t="s">
        <v>301</v>
      </c>
      <c r="F141" s="84" t="s">
        <v>612</v>
      </c>
      <c r="G141" s="97" t="s">
        <v>359</v>
      </c>
      <c r="H141" s="84" t="s">
        <v>609</v>
      </c>
      <c r="I141" s="84" t="s">
        <v>150</v>
      </c>
      <c r="J141" s="84"/>
      <c r="K141" s="94">
        <v>1.6900000524689394</v>
      </c>
      <c r="L141" s="97" t="s">
        <v>154</v>
      </c>
      <c r="M141" s="98">
        <v>5.3499999999999999E-2</v>
      </c>
      <c r="N141" s="98">
        <v>6.5000002018036126E-3</v>
      </c>
      <c r="O141" s="94">
        <v>6.6693309999999997</v>
      </c>
      <c r="P141" s="96">
        <v>111.45</v>
      </c>
      <c r="Q141" s="84"/>
      <c r="R141" s="94">
        <v>7.4329690000000011E-3</v>
      </c>
      <c r="S141" s="95">
        <v>3.7850081333341843E-8</v>
      </c>
      <c r="T141" s="95">
        <f t="shared" si="2"/>
        <v>2.9606859229464055E-5</v>
      </c>
      <c r="U141" s="95">
        <f>R141/'סכום נכסי הקרן'!$C$42</f>
        <v>4.4221984174990645E-6</v>
      </c>
    </row>
    <row r="142" spans="2:21" s="122" customFormat="1">
      <c r="B142" s="87" t="s">
        <v>613</v>
      </c>
      <c r="C142" s="84" t="s">
        <v>614</v>
      </c>
      <c r="D142" s="97" t="s">
        <v>110</v>
      </c>
      <c r="E142" s="97" t="s">
        <v>301</v>
      </c>
      <c r="F142" s="84" t="s">
        <v>615</v>
      </c>
      <c r="G142" s="97" t="s">
        <v>359</v>
      </c>
      <c r="H142" s="84" t="s">
        <v>609</v>
      </c>
      <c r="I142" s="84" t="s">
        <v>305</v>
      </c>
      <c r="J142" s="84"/>
      <c r="K142" s="94">
        <v>0.65999999396661702</v>
      </c>
      <c r="L142" s="97" t="s">
        <v>154</v>
      </c>
      <c r="M142" s="98">
        <v>4.8499999999999995E-2</v>
      </c>
      <c r="N142" s="98">
        <v>-6.8000001206676586E-3</v>
      </c>
      <c r="O142" s="94">
        <v>18.193688000000002</v>
      </c>
      <c r="P142" s="96">
        <v>127.54</v>
      </c>
      <c r="Q142" s="84"/>
      <c r="R142" s="94">
        <v>2.3204229E-2</v>
      </c>
      <c r="S142" s="95">
        <v>1.3376614685586743E-7</v>
      </c>
      <c r="T142" s="95">
        <f t="shared" si="2"/>
        <v>9.2426638874889338E-5</v>
      </c>
      <c r="U142" s="95">
        <f>R142/'סכום נכסי הקרן'!$C$42</f>
        <v>1.3805210914116E-5</v>
      </c>
    </row>
    <row r="143" spans="2:21" s="122" customFormat="1">
      <c r="B143" s="87" t="s">
        <v>616</v>
      </c>
      <c r="C143" s="84" t="s">
        <v>617</v>
      </c>
      <c r="D143" s="97" t="s">
        <v>110</v>
      </c>
      <c r="E143" s="97" t="s">
        <v>301</v>
      </c>
      <c r="F143" s="84" t="s">
        <v>618</v>
      </c>
      <c r="G143" s="97" t="s">
        <v>359</v>
      </c>
      <c r="H143" s="84" t="s">
        <v>609</v>
      </c>
      <c r="I143" s="84" t="s">
        <v>305</v>
      </c>
      <c r="J143" s="84"/>
      <c r="K143" s="94">
        <v>1.2299999450093879</v>
      </c>
      <c r="L143" s="97" t="s">
        <v>154</v>
      </c>
      <c r="M143" s="98">
        <v>4.2500000000000003E-2</v>
      </c>
      <c r="N143" s="98">
        <v>-2.9999993889932007E-3</v>
      </c>
      <c r="O143" s="94">
        <v>7.1226520000000004</v>
      </c>
      <c r="P143" s="96">
        <v>114.89</v>
      </c>
      <c r="Q143" s="84"/>
      <c r="R143" s="94">
        <v>8.1832150000000006E-3</v>
      </c>
      <c r="S143" s="95">
        <v>5.5520159042822179E-8</v>
      </c>
      <c r="T143" s="95">
        <f t="shared" si="2"/>
        <v>3.2595224673941014E-5</v>
      </c>
      <c r="U143" s="95">
        <f>R143/'סכום נכסי הקרן'!$C$42</f>
        <v>4.8685525828312489E-6</v>
      </c>
    </row>
    <row r="144" spans="2:21" s="122" customFormat="1">
      <c r="B144" s="87" t="s">
        <v>619</v>
      </c>
      <c r="C144" s="84" t="s">
        <v>620</v>
      </c>
      <c r="D144" s="97" t="s">
        <v>110</v>
      </c>
      <c r="E144" s="97" t="s">
        <v>301</v>
      </c>
      <c r="F144" s="84" t="s">
        <v>413</v>
      </c>
      <c r="G144" s="97" t="s">
        <v>309</v>
      </c>
      <c r="H144" s="84" t="s">
        <v>609</v>
      </c>
      <c r="I144" s="84" t="s">
        <v>305</v>
      </c>
      <c r="J144" s="84"/>
      <c r="K144" s="94">
        <v>2.6000000004705055</v>
      </c>
      <c r="L144" s="97" t="s">
        <v>154</v>
      </c>
      <c r="M144" s="98">
        <v>5.0999999999999997E-2</v>
      </c>
      <c r="N144" s="98">
        <v>4.0000000129388873E-4</v>
      </c>
      <c r="O144" s="94">
        <v>2444.0085159999999</v>
      </c>
      <c r="P144" s="96">
        <v>137.6</v>
      </c>
      <c r="Q144" s="94">
        <v>3.7645623000000003E-2</v>
      </c>
      <c r="R144" s="94">
        <v>3.4006014639999997</v>
      </c>
      <c r="S144" s="95">
        <v>2.1303331705955645E-6</v>
      </c>
      <c r="T144" s="95">
        <f t="shared" si="2"/>
        <v>1.3545210378269754E-2</v>
      </c>
      <c r="U144" s="95">
        <f>R144/'סכום נכסי הקרן'!$C$42</f>
        <v>2.0231665721525006E-3</v>
      </c>
    </row>
    <row r="145" spans="2:21" s="122" customFormat="1">
      <c r="B145" s="87" t="s">
        <v>621</v>
      </c>
      <c r="C145" s="84" t="s">
        <v>622</v>
      </c>
      <c r="D145" s="97" t="s">
        <v>110</v>
      </c>
      <c r="E145" s="97" t="s">
        <v>301</v>
      </c>
      <c r="F145" s="84" t="s">
        <v>623</v>
      </c>
      <c r="G145" s="97" t="s">
        <v>359</v>
      </c>
      <c r="H145" s="84" t="s">
        <v>609</v>
      </c>
      <c r="I145" s="84" t="s">
        <v>305</v>
      </c>
      <c r="J145" s="84"/>
      <c r="K145" s="94">
        <v>1.2300000014231551</v>
      </c>
      <c r="L145" s="97" t="s">
        <v>154</v>
      </c>
      <c r="M145" s="98">
        <v>5.4000000000000006E-2</v>
      </c>
      <c r="N145" s="98">
        <v>-5.7999999939007639E-3</v>
      </c>
      <c r="O145" s="94">
        <v>150.015984</v>
      </c>
      <c r="P145" s="96">
        <v>131.15</v>
      </c>
      <c r="Q145" s="84"/>
      <c r="R145" s="94">
        <v>0.196745964</v>
      </c>
      <c r="S145" s="95">
        <v>1.4722939965403993E-6</v>
      </c>
      <c r="T145" s="95">
        <f t="shared" si="2"/>
        <v>7.8367474156197897E-4</v>
      </c>
      <c r="U145" s="95">
        <f>R145/'סכום נכסי הקרן'!$C$42</f>
        <v>1.1705278074617663E-4</v>
      </c>
    </row>
    <row r="146" spans="2:21" s="122" customFormat="1">
      <c r="B146" s="87" t="s">
        <v>624</v>
      </c>
      <c r="C146" s="84" t="s">
        <v>625</v>
      </c>
      <c r="D146" s="97" t="s">
        <v>110</v>
      </c>
      <c r="E146" s="97" t="s">
        <v>301</v>
      </c>
      <c r="F146" s="84" t="s">
        <v>626</v>
      </c>
      <c r="G146" s="97" t="s">
        <v>359</v>
      </c>
      <c r="H146" s="84" t="s">
        <v>609</v>
      </c>
      <c r="I146" s="84" t="s">
        <v>150</v>
      </c>
      <c r="J146" s="84"/>
      <c r="K146" s="94">
        <v>6.6699999977360811</v>
      </c>
      <c r="L146" s="97" t="s">
        <v>154</v>
      </c>
      <c r="M146" s="98">
        <v>2.6000000000000002E-2</v>
      </c>
      <c r="N146" s="98">
        <v>1.7599999996475334E-2</v>
      </c>
      <c r="O146" s="94">
        <v>1379.704473</v>
      </c>
      <c r="P146" s="96">
        <v>106.93</v>
      </c>
      <c r="Q146" s="84"/>
      <c r="R146" s="94">
        <v>1.4753180020000001</v>
      </c>
      <c r="S146" s="95">
        <v>2.2514392274930238E-6</v>
      </c>
      <c r="T146" s="95">
        <f t="shared" si="2"/>
        <v>5.8764583040650598E-3</v>
      </c>
      <c r="U146" s="95">
        <f>R146/'סכום נכסי הקרן'!$C$42</f>
        <v>8.7773121800350325E-4</v>
      </c>
    </row>
    <row r="147" spans="2:21" s="122" customFormat="1">
      <c r="B147" s="87" t="s">
        <v>627</v>
      </c>
      <c r="C147" s="84" t="s">
        <v>628</v>
      </c>
      <c r="D147" s="97" t="s">
        <v>110</v>
      </c>
      <c r="E147" s="97" t="s">
        <v>301</v>
      </c>
      <c r="F147" s="84" t="s">
        <v>626</v>
      </c>
      <c r="G147" s="97" t="s">
        <v>359</v>
      </c>
      <c r="H147" s="84" t="s">
        <v>609</v>
      </c>
      <c r="I147" s="84" t="s">
        <v>150</v>
      </c>
      <c r="J147" s="84"/>
      <c r="K147" s="94">
        <v>3.4699999931949117</v>
      </c>
      <c r="L147" s="97" t="s">
        <v>154</v>
      </c>
      <c r="M147" s="98">
        <v>4.4000000000000004E-2</v>
      </c>
      <c r="N147" s="98">
        <v>7.4000001663466156E-3</v>
      </c>
      <c r="O147" s="94">
        <v>23.125364999999999</v>
      </c>
      <c r="P147" s="96">
        <v>114.38</v>
      </c>
      <c r="Q147" s="84"/>
      <c r="R147" s="94">
        <v>2.6450793999999996E-2</v>
      </c>
      <c r="S147" s="95">
        <v>1.6941162896325382E-7</v>
      </c>
      <c r="T147" s="95">
        <f t="shared" si="2"/>
        <v>1.0535829417095001E-4</v>
      </c>
      <c r="U147" s="95">
        <f>R147/'סכום נכסי הקרן'!$C$42</f>
        <v>1.5736734455423362E-5</v>
      </c>
    </row>
    <row r="148" spans="2:21" s="122" customFormat="1">
      <c r="B148" s="87" t="s">
        <v>629</v>
      </c>
      <c r="C148" s="84" t="s">
        <v>630</v>
      </c>
      <c r="D148" s="97" t="s">
        <v>110</v>
      </c>
      <c r="E148" s="97" t="s">
        <v>301</v>
      </c>
      <c r="F148" s="84" t="s">
        <v>526</v>
      </c>
      <c r="G148" s="97" t="s">
        <v>359</v>
      </c>
      <c r="H148" s="84" t="s">
        <v>609</v>
      </c>
      <c r="I148" s="84" t="s">
        <v>305</v>
      </c>
      <c r="J148" s="84"/>
      <c r="K148" s="94">
        <v>4.4300000264790524</v>
      </c>
      <c r="L148" s="97" t="s">
        <v>154</v>
      </c>
      <c r="M148" s="98">
        <v>2.0499999999999997E-2</v>
      </c>
      <c r="N148" s="98">
        <v>1.2300000150492454E-2</v>
      </c>
      <c r="O148" s="94">
        <v>49.724661999999995</v>
      </c>
      <c r="P148" s="96">
        <v>105.57</v>
      </c>
      <c r="Q148" s="84"/>
      <c r="R148" s="94">
        <v>5.2494326999999993E-2</v>
      </c>
      <c r="S148" s="95">
        <v>1.0655414101456945E-7</v>
      </c>
      <c r="T148" s="95">
        <f t="shared" si="2"/>
        <v>2.0909439415588222E-4</v>
      </c>
      <c r="U148" s="95">
        <f>R148/'סכום נכסי הקרן'!$C$42</f>
        <v>3.1231171526085788E-5</v>
      </c>
    </row>
    <row r="149" spans="2:21" s="122" customFormat="1">
      <c r="B149" s="87" t="s">
        <v>631</v>
      </c>
      <c r="C149" s="84" t="s">
        <v>632</v>
      </c>
      <c r="D149" s="97" t="s">
        <v>110</v>
      </c>
      <c r="E149" s="97" t="s">
        <v>301</v>
      </c>
      <c r="F149" s="84" t="s">
        <v>526</v>
      </c>
      <c r="G149" s="97" t="s">
        <v>359</v>
      </c>
      <c r="H149" s="84" t="s">
        <v>609</v>
      </c>
      <c r="I149" s="84" t="s">
        <v>305</v>
      </c>
      <c r="J149" s="84"/>
      <c r="K149" s="94">
        <v>5.6699999993253254</v>
      </c>
      <c r="L149" s="97" t="s">
        <v>154</v>
      </c>
      <c r="M149" s="98">
        <v>2.0499999999999997E-2</v>
      </c>
      <c r="N149" s="98">
        <v>1.6099999993599245E-2</v>
      </c>
      <c r="O149" s="94">
        <v>555.45000000000005</v>
      </c>
      <c r="P149" s="96">
        <v>104.07</v>
      </c>
      <c r="Q149" s="84"/>
      <c r="R149" s="94">
        <v>0.578056817</v>
      </c>
      <c r="S149" s="95">
        <v>1.1069834924038753E-6</v>
      </c>
      <c r="T149" s="95">
        <f t="shared" si="2"/>
        <v>2.3025048009148244E-3</v>
      </c>
      <c r="U149" s="95">
        <f>R149/'סכום נכסי הקרן'!$C$42</f>
        <v>3.4391128785307001E-4</v>
      </c>
    </row>
    <row r="150" spans="2:21" s="122" customFormat="1">
      <c r="B150" s="87" t="s">
        <v>633</v>
      </c>
      <c r="C150" s="84" t="s">
        <v>634</v>
      </c>
      <c r="D150" s="97" t="s">
        <v>110</v>
      </c>
      <c r="E150" s="97" t="s">
        <v>301</v>
      </c>
      <c r="F150" s="84" t="s">
        <v>635</v>
      </c>
      <c r="G150" s="97" t="s">
        <v>359</v>
      </c>
      <c r="H150" s="84" t="s">
        <v>609</v>
      </c>
      <c r="I150" s="84" t="s">
        <v>150</v>
      </c>
      <c r="J150" s="84"/>
      <c r="K150" s="94">
        <v>3.869942003866409</v>
      </c>
      <c r="L150" s="97" t="s">
        <v>154</v>
      </c>
      <c r="M150" s="98">
        <v>4.3400000000000001E-2</v>
      </c>
      <c r="N150" s="98">
        <v>1.7699820011999198E-2</v>
      </c>
      <c r="O150" s="94">
        <v>2.5485000000000001E-2</v>
      </c>
      <c r="P150" s="96">
        <v>110.2</v>
      </c>
      <c r="Q150" s="94">
        <v>1.7929999999999998E-6</v>
      </c>
      <c r="R150" s="94">
        <v>3.0002000000000002E-5</v>
      </c>
      <c r="S150" s="95">
        <v>1.7359567382389665E-11</v>
      </c>
      <c r="T150" s="95">
        <f t="shared" si="2"/>
        <v>1.195033896417946E-7</v>
      </c>
      <c r="U150" s="95">
        <f>R150/'סכום נכסי הקרן'!$C$42</f>
        <v>1.7849502254322186E-8</v>
      </c>
    </row>
    <row r="151" spans="2:21" s="122" customFormat="1">
      <c r="B151" s="87" t="s">
        <v>636</v>
      </c>
      <c r="C151" s="84" t="s">
        <v>637</v>
      </c>
      <c r="D151" s="97" t="s">
        <v>110</v>
      </c>
      <c r="E151" s="97" t="s">
        <v>301</v>
      </c>
      <c r="F151" s="84" t="s">
        <v>638</v>
      </c>
      <c r="G151" s="97" t="s">
        <v>359</v>
      </c>
      <c r="H151" s="84" t="s">
        <v>639</v>
      </c>
      <c r="I151" s="84" t="s">
        <v>150</v>
      </c>
      <c r="J151" s="84"/>
      <c r="K151" s="94">
        <v>4</v>
      </c>
      <c r="L151" s="97" t="s">
        <v>154</v>
      </c>
      <c r="M151" s="98">
        <v>4.6500000000000007E-2</v>
      </c>
      <c r="N151" s="98">
        <v>1.9285714285714285E-2</v>
      </c>
      <c r="O151" s="94">
        <v>1.2999999999999999E-5</v>
      </c>
      <c r="P151" s="96">
        <v>113.01</v>
      </c>
      <c r="Q151" s="84"/>
      <c r="R151" s="94">
        <v>1.4E-8</v>
      </c>
      <c r="S151" s="95">
        <v>1.8140665511245817E-14</v>
      </c>
      <c r="T151" s="95">
        <f t="shared" si="2"/>
        <v>5.5764530864113207E-11</v>
      </c>
      <c r="U151" s="95">
        <f>R151/'סכום נכסי הקרן'!$C$42</f>
        <v>8.3292124378544954E-12</v>
      </c>
    </row>
    <row r="152" spans="2:21" s="122" customFormat="1">
      <c r="B152" s="87" t="s">
        <v>640</v>
      </c>
      <c r="C152" s="84" t="s">
        <v>641</v>
      </c>
      <c r="D152" s="97" t="s">
        <v>110</v>
      </c>
      <c r="E152" s="97" t="s">
        <v>301</v>
      </c>
      <c r="F152" s="84" t="s">
        <v>638</v>
      </c>
      <c r="G152" s="97" t="s">
        <v>359</v>
      </c>
      <c r="H152" s="84" t="s">
        <v>639</v>
      </c>
      <c r="I152" s="84" t="s">
        <v>150</v>
      </c>
      <c r="J152" s="84"/>
      <c r="K152" s="94">
        <v>0.73999999462095123</v>
      </c>
      <c r="L152" s="97" t="s">
        <v>154</v>
      </c>
      <c r="M152" s="98">
        <v>5.5999999999999994E-2</v>
      </c>
      <c r="N152" s="98">
        <v>-6.299999983515818E-3</v>
      </c>
      <c r="O152" s="94">
        <v>102.582784</v>
      </c>
      <c r="P152" s="96">
        <v>112.36</v>
      </c>
      <c r="Q152" s="84"/>
      <c r="R152" s="94">
        <v>0.11526201299999998</v>
      </c>
      <c r="S152" s="95">
        <v>1.6203763189486321E-6</v>
      </c>
      <c r="T152" s="95">
        <f t="shared" si="2"/>
        <v>4.5910943438559409E-4</v>
      </c>
      <c r="U152" s="95">
        <f>R152/'סכום נכסי הקרן'!$C$42</f>
        <v>6.8574413735124744E-5</v>
      </c>
    </row>
    <row r="153" spans="2:21" s="122" customFormat="1">
      <c r="B153" s="87" t="s">
        <v>642</v>
      </c>
      <c r="C153" s="84" t="s">
        <v>643</v>
      </c>
      <c r="D153" s="97" t="s">
        <v>110</v>
      </c>
      <c r="E153" s="97" t="s">
        <v>301</v>
      </c>
      <c r="F153" s="84" t="s">
        <v>644</v>
      </c>
      <c r="G153" s="97" t="s">
        <v>355</v>
      </c>
      <c r="H153" s="84" t="s">
        <v>639</v>
      </c>
      <c r="I153" s="84" t="s">
        <v>150</v>
      </c>
      <c r="J153" s="84"/>
      <c r="K153" s="94">
        <v>4.0000020348326899E-2</v>
      </c>
      <c r="L153" s="97" t="s">
        <v>154</v>
      </c>
      <c r="M153" s="98">
        <v>4.2000000000000003E-2</v>
      </c>
      <c r="N153" s="98">
        <v>2.0599999669339685E-2</v>
      </c>
      <c r="O153" s="94">
        <v>22.991385999999999</v>
      </c>
      <c r="P153" s="96">
        <v>102.6</v>
      </c>
      <c r="Q153" s="84"/>
      <c r="R153" s="94">
        <v>2.3589163E-2</v>
      </c>
      <c r="S153" s="95">
        <v>5.1271982540834982E-7</v>
      </c>
      <c r="T153" s="95">
        <f t="shared" si="2"/>
        <v>9.3959900583721231E-5</v>
      </c>
      <c r="U153" s="95">
        <f>R153/'סכום נכסי הקרן'!$C$42</f>
        <v>1.4034224989869791E-5</v>
      </c>
    </row>
    <row r="154" spans="2:21" s="122" customFormat="1">
      <c r="B154" s="87" t="s">
        <v>645</v>
      </c>
      <c r="C154" s="84" t="s">
        <v>646</v>
      </c>
      <c r="D154" s="97" t="s">
        <v>110</v>
      </c>
      <c r="E154" s="97" t="s">
        <v>301</v>
      </c>
      <c r="F154" s="84" t="s">
        <v>647</v>
      </c>
      <c r="G154" s="97" t="s">
        <v>359</v>
      </c>
      <c r="H154" s="84" t="s">
        <v>639</v>
      </c>
      <c r="I154" s="84" t="s">
        <v>150</v>
      </c>
      <c r="J154" s="84"/>
      <c r="K154" s="94">
        <v>1.2899999974700904</v>
      </c>
      <c r="L154" s="97" t="s">
        <v>154</v>
      </c>
      <c r="M154" s="98">
        <v>4.8000000000000001E-2</v>
      </c>
      <c r="N154" s="98">
        <v>-6.9999999010035357E-4</v>
      </c>
      <c r="O154" s="94">
        <v>169.04487600000002</v>
      </c>
      <c r="P154" s="96">
        <v>107.56</v>
      </c>
      <c r="Q154" s="84"/>
      <c r="R154" s="94">
        <v>0.18182467399999999</v>
      </c>
      <c r="S154" s="95">
        <v>1.2064362057448231E-6</v>
      </c>
      <c r="T154" s="95">
        <f t="shared" si="2"/>
        <v>7.2424054608073729E-4</v>
      </c>
      <c r="U154" s="95">
        <f>R154/'סכום נכסי הקרן'!$C$42</f>
        <v>1.081754525849742E-4</v>
      </c>
    </row>
    <row r="155" spans="2:21" s="122" customFormat="1">
      <c r="B155" s="87" t="s">
        <v>648</v>
      </c>
      <c r="C155" s="84" t="s">
        <v>649</v>
      </c>
      <c r="D155" s="97" t="s">
        <v>110</v>
      </c>
      <c r="E155" s="97" t="s">
        <v>301</v>
      </c>
      <c r="F155" s="84" t="s">
        <v>650</v>
      </c>
      <c r="G155" s="97" t="s">
        <v>477</v>
      </c>
      <c r="H155" s="84" t="s">
        <v>639</v>
      </c>
      <c r="I155" s="84" t="s">
        <v>305</v>
      </c>
      <c r="J155" s="84"/>
      <c r="K155" s="94">
        <v>0.73999999888145174</v>
      </c>
      <c r="L155" s="97" t="s">
        <v>154</v>
      </c>
      <c r="M155" s="98">
        <v>4.8000000000000001E-2</v>
      </c>
      <c r="N155" s="98">
        <v>-6.7999999979662766E-3</v>
      </c>
      <c r="O155" s="94">
        <v>316.49129199999999</v>
      </c>
      <c r="P155" s="96">
        <v>124.29</v>
      </c>
      <c r="Q155" s="84"/>
      <c r="R155" s="94">
        <v>0.39336705599999999</v>
      </c>
      <c r="S155" s="95">
        <v>1.0313237174387236E-6</v>
      </c>
      <c r="T155" s="95">
        <f t="shared" si="2"/>
        <v>1.5668520953740963E-3</v>
      </c>
      <c r="U155" s="95">
        <f>R155/'סכום נכסי הקרן'!$C$42</f>
        <v>2.3403126967695757E-4</v>
      </c>
    </row>
    <row r="156" spans="2:21" s="122" customFormat="1">
      <c r="B156" s="87" t="s">
        <v>651</v>
      </c>
      <c r="C156" s="84" t="s">
        <v>652</v>
      </c>
      <c r="D156" s="97" t="s">
        <v>110</v>
      </c>
      <c r="E156" s="97" t="s">
        <v>301</v>
      </c>
      <c r="F156" s="84" t="s">
        <v>653</v>
      </c>
      <c r="G156" s="97" t="s">
        <v>359</v>
      </c>
      <c r="H156" s="84" t="s">
        <v>639</v>
      </c>
      <c r="I156" s="84" t="s">
        <v>305</v>
      </c>
      <c r="J156" s="84"/>
      <c r="K156" s="94">
        <v>1.0899999984596889</v>
      </c>
      <c r="L156" s="97" t="s">
        <v>154</v>
      </c>
      <c r="M156" s="98">
        <v>5.4000000000000006E-2</v>
      </c>
      <c r="N156" s="98">
        <v>4.1699999890366088E-2</v>
      </c>
      <c r="O156" s="94">
        <v>106.83120100000001</v>
      </c>
      <c r="P156" s="96">
        <v>103.31</v>
      </c>
      <c r="Q156" s="84"/>
      <c r="R156" s="94">
        <v>0.11036731299999999</v>
      </c>
      <c r="S156" s="95">
        <v>2.1582060808080808E-6</v>
      </c>
      <c r="T156" s="95">
        <f t="shared" si="2"/>
        <v>4.3961295944126735E-4</v>
      </c>
      <c r="U156" s="95">
        <f>R156/'סכום נכסי הקרן'!$C$42</f>
        <v>6.5662342583727156E-5</v>
      </c>
    </row>
    <row r="157" spans="2:21" s="122" customFormat="1">
      <c r="B157" s="87" t="s">
        <v>654</v>
      </c>
      <c r="C157" s="84" t="s">
        <v>655</v>
      </c>
      <c r="D157" s="97" t="s">
        <v>110</v>
      </c>
      <c r="E157" s="97" t="s">
        <v>301</v>
      </c>
      <c r="F157" s="84" t="s">
        <v>653</v>
      </c>
      <c r="G157" s="97" t="s">
        <v>359</v>
      </c>
      <c r="H157" s="84" t="s">
        <v>639</v>
      </c>
      <c r="I157" s="84" t="s">
        <v>305</v>
      </c>
      <c r="J157" s="84"/>
      <c r="K157" s="94">
        <v>0.18000000439970334</v>
      </c>
      <c r="L157" s="97" t="s">
        <v>154</v>
      </c>
      <c r="M157" s="98">
        <v>6.4000000000000001E-2</v>
      </c>
      <c r="N157" s="98">
        <v>1.2400000058662713E-2</v>
      </c>
      <c r="O157" s="94">
        <v>60.550941999999992</v>
      </c>
      <c r="P157" s="96">
        <v>112.61</v>
      </c>
      <c r="Q157" s="84"/>
      <c r="R157" s="94">
        <v>6.8186415E-2</v>
      </c>
      <c r="S157" s="95">
        <v>1.7645721962535114E-6</v>
      </c>
      <c r="T157" s="95">
        <f t="shared" si="2"/>
        <v>2.715988174129094E-4</v>
      </c>
      <c r="U157" s="95">
        <f>R157/'סכום נכסי הקרן'!$C$42</f>
        <v>4.0567081136479167E-5</v>
      </c>
    </row>
    <row r="158" spans="2:21" s="122" customFormat="1">
      <c r="B158" s="87" t="s">
        <v>656</v>
      </c>
      <c r="C158" s="84" t="s">
        <v>657</v>
      </c>
      <c r="D158" s="97" t="s">
        <v>110</v>
      </c>
      <c r="E158" s="97" t="s">
        <v>301</v>
      </c>
      <c r="F158" s="84" t="s">
        <v>653</v>
      </c>
      <c r="G158" s="97" t="s">
        <v>359</v>
      </c>
      <c r="H158" s="84" t="s">
        <v>639</v>
      </c>
      <c r="I158" s="84" t="s">
        <v>305</v>
      </c>
      <c r="J158" s="84"/>
      <c r="K158" s="94">
        <v>1.9400000013685965</v>
      </c>
      <c r="L158" s="97" t="s">
        <v>154</v>
      </c>
      <c r="M158" s="98">
        <v>2.5000000000000001E-2</v>
      </c>
      <c r="N158" s="98">
        <v>5.3700000003732533E-2</v>
      </c>
      <c r="O158" s="94">
        <v>334.89294200000006</v>
      </c>
      <c r="P158" s="96">
        <v>96</v>
      </c>
      <c r="Q158" s="84"/>
      <c r="R158" s="94">
        <v>0.32149722400000003</v>
      </c>
      <c r="S158" s="95">
        <v>6.878417576520364E-7</v>
      </c>
      <c r="T158" s="95">
        <f t="shared" si="2"/>
        <v>1.2805815621767657E-3</v>
      </c>
      <c r="U158" s="95">
        <f>R158/'סכום נכסי הקרן'!$C$42</f>
        <v>1.9127276263403522E-4</v>
      </c>
    </row>
    <row r="159" spans="2:21" s="122" customFormat="1">
      <c r="B159" s="87" t="s">
        <v>658</v>
      </c>
      <c r="C159" s="84" t="s">
        <v>659</v>
      </c>
      <c r="D159" s="97" t="s">
        <v>110</v>
      </c>
      <c r="E159" s="97" t="s">
        <v>301</v>
      </c>
      <c r="F159" s="84" t="s">
        <v>585</v>
      </c>
      <c r="G159" s="97" t="s">
        <v>309</v>
      </c>
      <c r="H159" s="84" t="s">
        <v>639</v>
      </c>
      <c r="I159" s="84" t="s">
        <v>305</v>
      </c>
      <c r="J159" s="84"/>
      <c r="K159" s="94">
        <v>1.2400000030552385</v>
      </c>
      <c r="L159" s="97" t="s">
        <v>154</v>
      </c>
      <c r="M159" s="98">
        <v>2.4E-2</v>
      </c>
      <c r="N159" s="98">
        <v>-3.200000004364626E-3</v>
      </c>
      <c r="O159" s="94">
        <v>173.09637699999999</v>
      </c>
      <c r="P159" s="96">
        <v>105.89</v>
      </c>
      <c r="Q159" s="84"/>
      <c r="R159" s="94">
        <v>0.183291756</v>
      </c>
      <c r="S159" s="95">
        <v>1.3258908549149374E-6</v>
      </c>
      <c r="T159" s="95">
        <f t="shared" si="2"/>
        <v>7.3008419889996484E-4</v>
      </c>
      <c r="U159" s="95">
        <f>R159/'סכום נכסי הקרן'!$C$42</f>
        <v>1.0904828384509939E-4</v>
      </c>
    </row>
    <row r="160" spans="2:21" s="122" customFormat="1">
      <c r="B160" s="87" t="s">
        <v>660</v>
      </c>
      <c r="C160" s="84" t="s">
        <v>661</v>
      </c>
      <c r="D160" s="97" t="s">
        <v>110</v>
      </c>
      <c r="E160" s="97" t="s">
        <v>301</v>
      </c>
      <c r="F160" s="84" t="s">
        <v>662</v>
      </c>
      <c r="G160" s="97" t="s">
        <v>551</v>
      </c>
      <c r="H160" s="84" t="s">
        <v>663</v>
      </c>
      <c r="I160" s="84" t="s">
        <v>305</v>
      </c>
      <c r="J160" s="84"/>
      <c r="K160" s="94">
        <v>1.4600022190169757</v>
      </c>
      <c r="L160" s="97" t="s">
        <v>154</v>
      </c>
      <c r="M160" s="98">
        <v>0.05</v>
      </c>
      <c r="N160" s="98">
        <v>1.2500039625303135E-2</v>
      </c>
      <c r="O160" s="94">
        <v>0.119661</v>
      </c>
      <c r="P160" s="96">
        <v>105.45</v>
      </c>
      <c r="Q160" s="84"/>
      <c r="R160" s="94">
        <v>1.2618199999999999E-4</v>
      </c>
      <c r="S160" s="95">
        <v>1.1631745476284211E-9</v>
      </c>
      <c r="T160" s="95">
        <f t="shared" si="2"/>
        <v>5.0260571667825236E-7</v>
      </c>
      <c r="U160" s="95">
        <f>R160/'סכום נכסי הקרן'!$C$42</f>
        <v>7.5071191702382566E-8</v>
      </c>
    </row>
    <row r="161" spans="2:21" s="122" customFormat="1">
      <c r="B161" s="87" t="s">
        <v>664</v>
      </c>
      <c r="C161" s="84" t="s">
        <v>665</v>
      </c>
      <c r="D161" s="97" t="s">
        <v>110</v>
      </c>
      <c r="E161" s="97" t="s">
        <v>301</v>
      </c>
      <c r="F161" s="84" t="s">
        <v>666</v>
      </c>
      <c r="G161" s="97" t="s">
        <v>551</v>
      </c>
      <c r="H161" s="84" t="s">
        <v>667</v>
      </c>
      <c r="I161" s="84" t="s">
        <v>305</v>
      </c>
      <c r="J161" s="84"/>
      <c r="K161" s="94">
        <v>0.84000000095150751</v>
      </c>
      <c r="L161" s="97" t="s">
        <v>154</v>
      </c>
      <c r="M161" s="98">
        <v>4.9000000000000002E-2</v>
      </c>
      <c r="N161" s="98">
        <v>0</v>
      </c>
      <c r="O161" s="94">
        <v>437.62814300000008</v>
      </c>
      <c r="P161" s="96">
        <v>48.03</v>
      </c>
      <c r="Q161" s="84"/>
      <c r="R161" s="94">
        <v>0.21019277</v>
      </c>
      <c r="S161" s="95">
        <v>5.7411364118677656E-7</v>
      </c>
      <c r="T161" s="95">
        <f t="shared" si="2"/>
        <v>8.3723580071988924E-4</v>
      </c>
      <c r="U161" s="95">
        <f>R161/'סכום נכסי הקרן'!$C$42</f>
        <v>1.2505287387364923E-4</v>
      </c>
    </row>
    <row r="162" spans="2:21" s="122" customFormat="1">
      <c r="B162" s="83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94"/>
      <c r="P162" s="96"/>
      <c r="Q162" s="84"/>
      <c r="R162" s="84"/>
      <c r="S162" s="84"/>
      <c r="T162" s="95"/>
      <c r="U162" s="84"/>
    </row>
    <row r="163" spans="2:21" s="122" customFormat="1">
      <c r="B163" s="102" t="s">
        <v>38</v>
      </c>
      <c r="C163" s="82"/>
      <c r="D163" s="82"/>
      <c r="E163" s="82"/>
      <c r="F163" s="82"/>
      <c r="G163" s="82"/>
      <c r="H163" s="82"/>
      <c r="I163" s="82"/>
      <c r="J163" s="82"/>
      <c r="K163" s="91">
        <v>3.8969186153009345</v>
      </c>
      <c r="L163" s="82"/>
      <c r="M163" s="82"/>
      <c r="N163" s="104">
        <v>2.3874164504296459E-2</v>
      </c>
      <c r="O163" s="91"/>
      <c r="P163" s="93"/>
      <c r="Q163" s="91">
        <v>4.7024880000000012E-2</v>
      </c>
      <c r="R163" s="91">
        <v>47.459224303999981</v>
      </c>
      <c r="S163" s="82"/>
      <c r="T163" s="92">
        <f t="shared" ref="T163:T226" si="3">R163/$R$11</f>
        <v>0.18903866989194848</v>
      </c>
      <c r="U163" s="92">
        <f>R163/'סכום נכסי הקרן'!$C$42</f>
        <v>2.8235568668843074E-2</v>
      </c>
    </row>
    <row r="164" spans="2:21" s="122" customFormat="1">
      <c r="B164" s="87" t="s">
        <v>668</v>
      </c>
      <c r="C164" s="84" t="s">
        <v>669</v>
      </c>
      <c r="D164" s="97" t="s">
        <v>110</v>
      </c>
      <c r="E164" s="97" t="s">
        <v>301</v>
      </c>
      <c r="F164" s="84" t="s">
        <v>314</v>
      </c>
      <c r="G164" s="97" t="s">
        <v>309</v>
      </c>
      <c r="H164" s="84" t="s">
        <v>304</v>
      </c>
      <c r="I164" s="84" t="s">
        <v>150</v>
      </c>
      <c r="J164" s="84"/>
      <c r="K164" s="94">
        <v>5.6300000022906369</v>
      </c>
      <c r="L164" s="97" t="s">
        <v>154</v>
      </c>
      <c r="M164" s="98">
        <v>2.98E-2</v>
      </c>
      <c r="N164" s="98">
        <v>2.0100000012429023E-2</v>
      </c>
      <c r="O164" s="94">
        <v>901.49820299999988</v>
      </c>
      <c r="P164" s="96">
        <v>107.99</v>
      </c>
      <c r="Q164" s="84"/>
      <c r="R164" s="94">
        <v>0.97352787899999993</v>
      </c>
      <c r="S164" s="95">
        <v>3.5462582200383847E-7</v>
      </c>
      <c r="T164" s="95">
        <f t="shared" si="3"/>
        <v>3.877737532540726E-3</v>
      </c>
      <c r="U164" s="95">
        <f>R164/'סכום נכסי הקרן'!$C$42</f>
        <v>5.791943227403505E-4</v>
      </c>
    </row>
    <row r="165" spans="2:21" s="122" customFormat="1">
      <c r="B165" s="87" t="s">
        <v>670</v>
      </c>
      <c r="C165" s="84" t="s">
        <v>671</v>
      </c>
      <c r="D165" s="97" t="s">
        <v>110</v>
      </c>
      <c r="E165" s="97" t="s">
        <v>301</v>
      </c>
      <c r="F165" s="84" t="s">
        <v>314</v>
      </c>
      <c r="G165" s="97" t="s">
        <v>309</v>
      </c>
      <c r="H165" s="84" t="s">
        <v>304</v>
      </c>
      <c r="I165" s="84" t="s">
        <v>150</v>
      </c>
      <c r="J165" s="84"/>
      <c r="K165" s="94">
        <v>3.0499999991450157</v>
      </c>
      <c r="L165" s="97" t="s">
        <v>154</v>
      </c>
      <c r="M165" s="98">
        <v>2.4700000000000003E-2</v>
      </c>
      <c r="N165" s="98">
        <v>1.2599999996580064E-2</v>
      </c>
      <c r="O165" s="94">
        <v>829.51293799999996</v>
      </c>
      <c r="P165" s="96">
        <v>105.75</v>
      </c>
      <c r="Q165" s="84"/>
      <c r="R165" s="94">
        <v>0.87720995499999999</v>
      </c>
      <c r="S165" s="95">
        <v>2.4901100734563511E-7</v>
      </c>
      <c r="T165" s="95">
        <f t="shared" si="3"/>
        <v>3.4940858292789186E-3</v>
      </c>
      <c r="U165" s="95">
        <f>R165/'סכום נכסי הקרן'!$C$42</f>
        <v>5.2189057627112729E-4</v>
      </c>
    </row>
    <row r="166" spans="2:21" s="122" customFormat="1">
      <c r="B166" s="87" t="s">
        <v>672</v>
      </c>
      <c r="C166" s="84" t="s">
        <v>673</v>
      </c>
      <c r="D166" s="97" t="s">
        <v>110</v>
      </c>
      <c r="E166" s="97" t="s">
        <v>301</v>
      </c>
      <c r="F166" s="84" t="s">
        <v>674</v>
      </c>
      <c r="G166" s="97" t="s">
        <v>359</v>
      </c>
      <c r="H166" s="84" t="s">
        <v>304</v>
      </c>
      <c r="I166" s="84" t="s">
        <v>150</v>
      </c>
      <c r="J166" s="84"/>
      <c r="K166" s="94">
        <v>4.5600000008579205</v>
      </c>
      <c r="L166" s="97" t="s">
        <v>154</v>
      </c>
      <c r="M166" s="98">
        <v>1.44E-2</v>
      </c>
      <c r="N166" s="98">
        <v>1.5299999998645388E-2</v>
      </c>
      <c r="O166" s="94">
        <v>889.33099499999992</v>
      </c>
      <c r="P166" s="96">
        <v>99.61</v>
      </c>
      <c r="Q166" s="84"/>
      <c r="R166" s="94">
        <v>0.88586260400000005</v>
      </c>
      <c r="S166" s="95">
        <v>9.8814554999999997E-7</v>
      </c>
      <c r="T166" s="95">
        <f t="shared" si="3"/>
        <v>3.5285508944372644E-3</v>
      </c>
      <c r="U166" s="95">
        <f>R166/'סכום נכסי הקרן'!$C$42</f>
        <v>5.2703841567621227E-4</v>
      </c>
    </row>
    <row r="167" spans="2:21" s="122" customFormat="1">
      <c r="B167" s="87" t="s">
        <v>675</v>
      </c>
      <c r="C167" s="84" t="s">
        <v>676</v>
      </c>
      <c r="D167" s="97" t="s">
        <v>110</v>
      </c>
      <c r="E167" s="97" t="s">
        <v>301</v>
      </c>
      <c r="F167" s="84" t="s">
        <v>329</v>
      </c>
      <c r="G167" s="97" t="s">
        <v>309</v>
      </c>
      <c r="H167" s="84" t="s">
        <v>304</v>
      </c>
      <c r="I167" s="84" t="s">
        <v>150</v>
      </c>
      <c r="J167" s="84"/>
      <c r="K167" s="94">
        <v>0.15999999962027797</v>
      </c>
      <c r="L167" s="97" t="s">
        <v>154</v>
      </c>
      <c r="M167" s="98">
        <v>5.9000000000000004E-2</v>
      </c>
      <c r="N167" s="98">
        <v>6.0000001044235667E-4</v>
      </c>
      <c r="O167" s="94">
        <v>409.32663699999995</v>
      </c>
      <c r="P167" s="96">
        <v>102.94</v>
      </c>
      <c r="Q167" s="84"/>
      <c r="R167" s="94">
        <v>0.42136082599999991</v>
      </c>
      <c r="S167" s="95">
        <v>7.588163916083415E-7</v>
      </c>
      <c r="T167" s="95">
        <f t="shared" si="3"/>
        <v>1.6783563418860878E-3</v>
      </c>
      <c r="U167" s="95">
        <f>R167/'סכום נכסי הקרן'!$C$42</f>
        <v>2.5068598805313167E-4</v>
      </c>
    </row>
    <row r="168" spans="2:21" s="122" customFormat="1">
      <c r="B168" s="87" t="s">
        <v>677</v>
      </c>
      <c r="C168" s="84" t="s">
        <v>678</v>
      </c>
      <c r="D168" s="97" t="s">
        <v>110</v>
      </c>
      <c r="E168" s="97" t="s">
        <v>301</v>
      </c>
      <c r="F168" s="84" t="s">
        <v>679</v>
      </c>
      <c r="G168" s="97" t="s">
        <v>680</v>
      </c>
      <c r="H168" s="84" t="s">
        <v>341</v>
      </c>
      <c r="I168" s="84" t="s">
        <v>150</v>
      </c>
      <c r="J168" s="84"/>
      <c r="K168" s="94">
        <v>0.73999999897254154</v>
      </c>
      <c r="L168" s="97" t="s">
        <v>154</v>
      </c>
      <c r="M168" s="98">
        <v>4.8399999999999999E-2</v>
      </c>
      <c r="N168" s="98">
        <v>3.8999999833037985E-3</v>
      </c>
      <c r="O168" s="94">
        <v>148.96118899999999</v>
      </c>
      <c r="P168" s="96">
        <v>104.54</v>
      </c>
      <c r="Q168" s="84"/>
      <c r="R168" s="94">
        <v>0.15572403399999998</v>
      </c>
      <c r="S168" s="95">
        <v>3.5466949761904758E-7</v>
      </c>
      <c r="T168" s="95">
        <f t="shared" si="3"/>
        <v>6.2027697859122954E-4</v>
      </c>
      <c r="U168" s="95">
        <f>R168/'סכום נכסי הקרן'!$C$42</f>
        <v>9.2647040061834027E-5</v>
      </c>
    </row>
    <row r="169" spans="2:21" s="122" customFormat="1">
      <c r="B169" s="87" t="s">
        <v>681</v>
      </c>
      <c r="C169" s="84" t="s">
        <v>682</v>
      </c>
      <c r="D169" s="97" t="s">
        <v>110</v>
      </c>
      <c r="E169" s="97" t="s">
        <v>301</v>
      </c>
      <c r="F169" s="84" t="s">
        <v>340</v>
      </c>
      <c r="G169" s="97" t="s">
        <v>309</v>
      </c>
      <c r="H169" s="84" t="s">
        <v>341</v>
      </c>
      <c r="I169" s="84" t="s">
        <v>150</v>
      </c>
      <c r="J169" s="84"/>
      <c r="K169" s="94">
        <v>1.2800000007119219</v>
      </c>
      <c r="L169" s="97" t="s">
        <v>154</v>
      </c>
      <c r="M169" s="98">
        <v>1.95E-2</v>
      </c>
      <c r="N169" s="98">
        <v>6.0000000152554741E-3</v>
      </c>
      <c r="O169" s="94">
        <v>385.06111600000003</v>
      </c>
      <c r="P169" s="96">
        <v>102.14</v>
      </c>
      <c r="Q169" s="84"/>
      <c r="R169" s="94">
        <v>0.39330142400000001</v>
      </c>
      <c r="S169" s="95">
        <v>8.4319910248804001E-7</v>
      </c>
      <c r="T169" s="95">
        <f t="shared" si="3"/>
        <v>1.5665906712534054E-3</v>
      </c>
      <c r="U169" s="95">
        <f>R169/'סכום נכסי הקרן'!$C$42</f>
        <v>2.3399222232904892E-4</v>
      </c>
    </row>
    <row r="170" spans="2:21" s="122" customFormat="1">
      <c r="B170" s="87" t="s">
        <v>683</v>
      </c>
      <c r="C170" s="84" t="s">
        <v>684</v>
      </c>
      <c r="D170" s="97" t="s">
        <v>110</v>
      </c>
      <c r="E170" s="97" t="s">
        <v>301</v>
      </c>
      <c r="F170" s="84" t="s">
        <v>413</v>
      </c>
      <c r="G170" s="97" t="s">
        <v>309</v>
      </c>
      <c r="H170" s="84" t="s">
        <v>341</v>
      </c>
      <c r="I170" s="84" t="s">
        <v>150</v>
      </c>
      <c r="J170" s="84"/>
      <c r="K170" s="94">
        <v>3.0999999973607362</v>
      </c>
      <c r="L170" s="97" t="s">
        <v>154</v>
      </c>
      <c r="M170" s="98">
        <v>1.8700000000000001E-2</v>
      </c>
      <c r="N170" s="98">
        <v>1.2999999991202453E-2</v>
      </c>
      <c r="O170" s="94">
        <v>555.77959199999998</v>
      </c>
      <c r="P170" s="96">
        <v>102.26</v>
      </c>
      <c r="Q170" s="84"/>
      <c r="R170" s="94">
        <v>0.56834020499999993</v>
      </c>
      <c r="S170" s="95">
        <v>7.6669829217823146E-7</v>
      </c>
      <c r="T170" s="95">
        <f t="shared" si="3"/>
        <v>2.2638017787884948E-3</v>
      </c>
      <c r="U170" s="95">
        <f>R170/'סכום נכסי הקרן'!$C$42</f>
        <v>3.3813045031562666E-4</v>
      </c>
    </row>
    <row r="171" spans="2:21" s="122" customFormat="1">
      <c r="B171" s="87" t="s">
        <v>685</v>
      </c>
      <c r="C171" s="84" t="s">
        <v>686</v>
      </c>
      <c r="D171" s="97" t="s">
        <v>110</v>
      </c>
      <c r="E171" s="97" t="s">
        <v>301</v>
      </c>
      <c r="F171" s="84" t="s">
        <v>413</v>
      </c>
      <c r="G171" s="97" t="s">
        <v>309</v>
      </c>
      <c r="H171" s="84" t="s">
        <v>341</v>
      </c>
      <c r="I171" s="84" t="s">
        <v>150</v>
      </c>
      <c r="J171" s="84"/>
      <c r="K171" s="94">
        <v>5.6900000003548321</v>
      </c>
      <c r="L171" s="97" t="s">
        <v>154</v>
      </c>
      <c r="M171" s="98">
        <v>2.6800000000000001E-2</v>
      </c>
      <c r="N171" s="98">
        <v>1.9400000000686771E-2</v>
      </c>
      <c r="O171" s="94">
        <v>832.68633999999986</v>
      </c>
      <c r="P171" s="96">
        <v>104.92</v>
      </c>
      <c r="Q171" s="84"/>
      <c r="R171" s="94">
        <v>0.87365450099999997</v>
      </c>
      <c r="S171" s="95">
        <v>1.0834849308936846E-6</v>
      </c>
      <c r="T171" s="95">
        <f t="shared" si="3"/>
        <v>3.4799238132561371E-3</v>
      </c>
      <c r="U171" s="95">
        <f>R171/'סכום נכסי הקרן'!$C$42</f>
        <v>5.1977528115119736E-4</v>
      </c>
    </row>
    <row r="172" spans="2:21" s="122" customFormat="1">
      <c r="B172" s="87" t="s">
        <v>687</v>
      </c>
      <c r="C172" s="84" t="s">
        <v>688</v>
      </c>
      <c r="D172" s="97" t="s">
        <v>110</v>
      </c>
      <c r="E172" s="97" t="s">
        <v>301</v>
      </c>
      <c r="F172" s="84" t="s">
        <v>689</v>
      </c>
      <c r="G172" s="97" t="s">
        <v>309</v>
      </c>
      <c r="H172" s="84" t="s">
        <v>341</v>
      </c>
      <c r="I172" s="84" t="s">
        <v>305</v>
      </c>
      <c r="J172" s="84"/>
      <c r="K172" s="94">
        <v>2.9399999962250232</v>
      </c>
      <c r="L172" s="97" t="s">
        <v>154</v>
      </c>
      <c r="M172" s="98">
        <v>2.07E-2</v>
      </c>
      <c r="N172" s="98">
        <v>1.1799999997096173E-2</v>
      </c>
      <c r="O172" s="94">
        <v>335.64618999999999</v>
      </c>
      <c r="P172" s="96">
        <v>102.6</v>
      </c>
      <c r="Q172" s="84"/>
      <c r="R172" s="94">
        <v>0.34437299500000002</v>
      </c>
      <c r="S172" s="95">
        <v>1.3242413685626699E-6</v>
      </c>
      <c r="T172" s="95">
        <f t="shared" si="3"/>
        <v>1.3716998934603288E-3</v>
      </c>
      <c r="U172" s="95">
        <f>R172/'סכום נכסי הקרן'!$C$42</f>
        <v>2.0488255951537173E-4</v>
      </c>
    </row>
    <row r="173" spans="2:21" s="122" customFormat="1">
      <c r="B173" s="87" t="s">
        <v>690</v>
      </c>
      <c r="C173" s="84" t="s">
        <v>691</v>
      </c>
      <c r="D173" s="97" t="s">
        <v>110</v>
      </c>
      <c r="E173" s="97" t="s">
        <v>301</v>
      </c>
      <c r="F173" s="84" t="s">
        <v>348</v>
      </c>
      <c r="G173" s="97" t="s">
        <v>349</v>
      </c>
      <c r="H173" s="84" t="s">
        <v>341</v>
      </c>
      <c r="I173" s="84" t="s">
        <v>150</v>
      </c>
      <c r="J173" s="84"/>
      <c r="K173" s="94">
        <v>4.1100000016279523</v>
      </c>
      <c r="L173" s="97" t="s">
        <v>154</v>
      </c>
      <c r="M173" s="98">
        <v>1.6299999999999999E-2</v>
      </c>
      <c r="N173" s="98">
        <v>1.3600000004974298E-2</v>
      </c>
      <c r="O173" s="94">
        <v>871.21737099999996</v>
      </c>
      <c r="P173" s="96">
        <v>101.53</v>
      </c>
      <c r="Q173" s="84"/>
      <c r="R173" s="94">
        <v>0.88454699600000009</v>
      </c>
      <c r="S173" s="95">
        <v>1.5984026767940849E-6</v>
      </c>
      <c r="T173" s="95">
        <f t="shared" si="3"/>
        <v>3.5233105899429018E-3</v>
      </c>
      <c r="U173" s="95">
        <f>R173/'סכום נכסי הקרן'!$C$42</f>
        <v>5.2625570292500227E-4</v>
      </c>
    </row>
    <row r="174" spans="2:21" s="122" customFormat="1">
      <c r="B174" s="87" t="s">
        <v>692</v>
      </c>
      <c r="C174" s="84" t="s">
        <v>693</v>
      </c>
      <c r="D174" s="97" t="s">
        <v>110</v>
      </c>
      <c r="E174" s="97" t="s">
        <v>301</v>
      </c>
      <c r="F174" s="84" t="s">
        <v>329</v>
      </c>
      <c r="G174" s="97" t="s">
        <v>309</v>
      </c>
      <c r="H174" s="84" t="s">
        <v>341</v>
      </c>
      <c r="I174" s="84" t="s">
        <v>150</v>
      </c>
      <c r="J174" s="84"/>
      <c r="K174" s="94">
        <v>1.4799999996051283</v>
      </c>
      <c r="L174" s="97" t="s">
        <v>154</v>
      </c>
      <c r="M174" s="98">
        <v>6.0999999999999999E-2</v>
      </c>
      <c r="N174" s="98">
        <v>8.9999999967094024E-3</v>
      </c>
      <c r="O174" s="94">
        <v>564.28608099999997</v>
      </c>
      <c r="P174" s="96">
        <v>107.71</v>
      </c>
      <c r="Q174" s="84"/>
      <c r="R174" s="94">
        <v>0.60779253799999999</v>
      </c>
      <c r="S174" s="95">
        <v>8.2353018929198122E-7</v>
      </c>
      <c r="T174" s="95">
        <f t="shared" si="3"/>
        <v>2.4209475531627644E-3</v>
      </c>
      <c r="U174" s="95">
        <f>R174/'סכום נכסי הקרן'!$C$42</f>
        <v>3.6160236908176795E-4</v>
      </c>
    </row>
    <row r="175" spans="2:21" s="122" customFormat="1">
      <c r="B175" s="87" t="s">
        <v>694</v>
      </c>
      <c r="C175" s="84" t="s">
        <v>695</v>
      </c>
      <c r="D175" s="97" t="s">
        <v>110</v>
      </c>
      <c r="E175" s="97" t="s">
        <v>301</v>
      </c>
      <c r="F175" s="84" t="s">
        <v>384</v>
      </c>
      <c r="G175" s="97" t="s">
        <v>359</v>
      </c>
      <c r="H175" s="84" t="s">
        <v>377</v>
      </c>
      <c r="I175" s="84" t="s">
        <v>150</v>
      </c>
      <c r="J175" s="84"/>
      <c r="K175" s="94">
        <v>4.359999998290748</v>
      </c>
      <c r="L175" s="97" t="s">
        <v>154</v>
      </c>
      <c r="M175" s="98">
        <v>3.39E-2</v>
      </c>
      <c r="N175" s="98">
        <v>2.1199999987677486E-2</v>
      </c>
      <c r="O175" s="94">
        <v>946.29325899999992</v>
      </c>
      <c r="P175" s="96">
        <v>106.34</v>
      </c>
      <c r="Q175" s="84"/>
      <c r="R175" s="94">
        <v>1.006288252</v>
      </c>
      <c r="S175" s="95">
        <v>8.7198858306973671E-7</v>
      </c>
      <c r="T175" s="95">
        <f t="shared" si="3"/>
        <v>4.0082280204891806E-3</v>
      </c>
      <c r="U175" s="95">
        <f>R175/'סכום נכסי הקרן'!$C$42</f>
        <v>5.9868490175894718E-4</v>
      </c>
    </row>
    <row r="176" spans="2:21" s="122" customFormat="1">
      <c r="B176" s="87" t="s">
        <v>696</v>
      </c>
      <c r="C176" s="84" t="s">
        <v>697</v>
      </c>
      <c r="D176" s="97" t="s">
        <v>110</v>
      </c>
      <c r="E176" s="97" t="s">
        <v>301</v>
      </c>
      <c r="F176" s="84" t="s">
        <v>393</v>
      </c>
      <c r="G176" s="97" t="s">
        <v>394</v>
      </c>
      <c r="H176" s="84" t="s">
        <v>377</v>
      </c>
      <c r="I176" s="84" t="s">
        <v>150</v>
      </c>
      <c r="J176" s="84"/>
      <c r="K176" s="94">
        <v>2.1299999963495182</v>
      </c>
      <c r="L176" s="97" t="s">
        <v>154</v>
      </c>
      <c r="M176" s="98">
        <v>1.6899999999999998E-2</v>
      </c>
      <c r="N176" s="98">
        <v>1.1399999980462211E-2</v>
      </c>
      <c r="O176" s="94">
        <v>191.96098499999999</v>
      </c>
      <c r="P176" s="96">
        <v>101.32</v>
      </c>
      <c r="Q176" s="84"/>
      <c r="R176" s="94">
        <v>0.19449486699999999</v>
      </c>
      <c r="S176" s="95">
        <v>3.2701640627235917E-7</v>
      </c>
      <c r="T176" s="95">
        <f t="shared" si="3"/>
        <v>7.7470821526664949E-4</v>
      </c>
      <c r="U176" s="95">
        <f>R176/'סכום נכסי הקרן'!$C$42</f>
        <v>1.1571350466537542E-4</v>
      </c>
    </row>
    <row r="177" spans="2:21" s="122" customFormat="1">
      <c r="B177" s="87" t="s">
        <v>698</v>
      </c>
      <c r="C177" s="84" t="s">
        <v>699</v>
      </c>
      <c r="D177" s="97" t="s">
        <v>110</v>
      </c>
      <c r="E177" s="97" t="s">
        <v>301</v>
      </c>
      <c r="F177" s="84" t="s">
        <v>393</v>
      </c>
      <c r="G177" s="97" t="s">
        <v>394</v>
      </c>
      <c r="H177" s="84" t="s">
        <v>377</v>
      </c>
      <c r="I177" s="84" t="s">
        <v>150</v>
      </c>
      <c r="J177" s="84"/>
      <c r="K177" s="94">
        <v>4.9599999990379882</v>
      </c>
      <c r="L177" s="97" t="s">
        <v>154</v>
      </c>
      <c r="M177" s="98">
        <v>3.6499999999999998E-2</v>
      </c>
      <c r="N177" s="98">
        <v>2.7199999994326599E-2</v>
      </c>
      <c r="O177" s="94">
        <v>1530.10187</v>
      </c>
      <c r="P177" s="96">
        <v>105.98</v>
      </c>
      <c r="Q177" s="84"/>
      <c r="R177" s="94">
        <v>1.621601911</v>
      </c>
      <c r="S177" s="95">
        <v>7.1334484710261408E-7</v>
      </c>
      <c r="T177" s="95">
        <f t="shared" si="3"/>
        <v>6.4591335582331755E-3</v>
      </c>
      <c r="U177" s="95">
        <f>R177/'סכום נכסי הקרן'!$C$42</f>
        <v>9.6476191473927279E-4</v>
      </c>
    </row>
    <row r="178" spans="2:21" s="122" customFormat="1">
      <c r="B178" s="87" t="s">
        <v>700</v>
      </c>
      <c r="C178" s="84" t="s">
        <v>701</v>
      </c>
      <c r="D178" s="97" t="s">
        <v>110</v>
      </c>
      <c r="E178" s="97" t="s">
        <v>301</v>
      </c>
      <c r="F178" s="84" t="s">
        <v>308</v>
      </c>
      <c r="G178" s="97" t="s">
        <v>309</v>
      </c>
      <c r="H178" s="84" t="s">
        <v>377</v>
      </c>
      <c r="I178" s="84" t="s">
        <v>150</v>
      </c>
      <c r="J178" s="84"/>
      <c r="K178" s="94">
        <v>1.8199999997689178</v>
      </c>
      <c r="L178" s="97" t="s">
        <v>154</v>
      </c>
      <c r="M178" s="98">
        <v>1.7500000000000002E-2</v>
      </c>
      <c r="N178" s="98">
        <v>9.7999999982329011E-3</v>
      </c>
      <c r="O178" s="94">
        <v>1448.453984</v>
      </c>
      <c r="P178" s="96">
        <v>101.58</v>
      </c>
      <c r="Q178" s="84"/>
      <c r="R178" s="94">
        <v>1.4713394870000003</v>
      </c>
      <c r="S178" s="95">
        <v>1.5246884042105263E-6</v>
      </c>
      <c r="T178" s="95">
        <f t="shared" si="3"/>
        <v>5.8606111596000007E-3</v>
      </c>
      <c r="U178" s="95">
        <f>R178/'סכום נכסי הקרן'!$C$42</f>
        <v>8.7536422538763261E-4</v>
      </c>
    </row>
    <row r="179" spans="2:21" s="122" customFormat="1">
      <c r="B179" s="87" t="s">
        <v>702</v>
      </c>
      <c r="C179" s="84" t="s">
        <v>703</v>
      </c>
      <c r="D179" s="97" t="s">
        <v>110</v>
      </c>
      <c r="E179" s="97" t="s">
        <v>301</v>
      </c>
      <c r="F179" s="84" t="s">
        <v>410</v>
      </c>
      <c r="G179" s="97" t="s">
        <v>359</v>
      </c>
      <c r="H179" s="84" t="s">
        <v>377</v>
      </c>
      <c r="I179" s="84" t="s">
        <v>305</v>
      </c>
      <c r="J179" s="84"/>
      <c r="K179" s="94">
        <v>5.7000000010567069</v>
      </c>
      <c r="L179" s="97" t="s">
        <v>154</v>
      </c>
      <c r="M179" s="98">
        <v>2.5499999999999998E-2</v>
      </c>
      <c r="N179" s="98">
        <v>2.5300000003522352E-2</v>
      </c>
      <c r="O179" s="94">
        <v>2814.8008199999999</v>
      </c>
      <c r="P179" s="96">
        <v>100.86</v>
      </c>
      <c r="Q179" s="84"/>
      <c r="R179" s="94">
        <v>2.8390082000000003</v>
      </c>
      <c r="S179" s="95">
        <v>2.696654972351343E-6</v>
      </c>
      <c r="T179" s="95">
        <f t="shared" si="3"/>
        <v>1.1308282885169321E-2</v>
      </c>
      <c r="U179" s="95">
        <f>R179/'סכום נכסי הקרן'!$C$42</f>
        <v>1.6890501721864935E-3</v>
      </c>
    </row>
    <row r="180" spans="2:21" s="122" customFormat="1">
      <c r="B180" s="87" t="s">
        <v>704</v>
      </c>
      <c r="C180" s="84" t="s">
        <v>705</v>
      </c>
      <c r="D180" s="97" t="s">
        <v>110</v>
      </c>
      <c r="E180" s="97" t="s">
        <v>301</v>
      </c>
      <c r="F180" s="84" t="s">
        <v>706</v>
      </c>
      <c r="G180" s="97" t="s">
        <v>359</v>
      </c>
      <c r="H180" s="84" t="s">
        <v>377</v>
      </c>
      <c r="I180" s="84" t="s">
        <v>305</v>
      </c>
      <c r="J180" s="84"/>
      <c r="K180" s="94">
        <v>4.5400000031409444</v>
      </c>
      <c r="L180" s="97" t="s">
        <v>154</v>
      </c>
      <c r="M180" s="98">
        <v>3.15E-2</v>
      </c>
      <c r="N180" s="98">
        <v>3.3699999996073822E-2</v>
      </c>
      <c r="O180" s="94">
        <v>102.44363199999999</v>
      </c>
      <c r="P180" s="96">
        <v>99.45</v>
      </c>
      <c r="Q180" s="84"/>
      <c r="R180" s="94">
        <v>0.10188019199999999</v>
      </c>
      <c r="S180" s="95">
        <v>4.3436402302734584E-7</v>
      </c>
      <c r="T180" s="95">
        <f t="shared" si="3"/>
        <v>4.0580722223041278E-4</v>
      </c>
      <c r="U180" s="95">
        <f>R180/'סכום נכסי הקרן'!$C$42</f>
        <v>6.0612983026957438E-5</v>
      </c>
    </row>
    <row r="181" spans="2:21" s="122" customFormat="1">
      <c r="B181" s="87" t="s">
        <v>707</v>
      </c>
      <c r="C181" s="84" t="s">
        <v>708</v>
      </c>
      <c r="D181" s="97" t="s">
        <v>110</v>
      </c>
      <c r="E181" s="97" t="s">
        <v>301</v>
      </c>
      <c r="F181" s="84" t="s">
        <v>413</v>
      </c>
      <c r="G181" s="97" t="s">
        <v>309</v>
      </c>
      <c r="H181" s="84" t="s">
        <v>377</v>
      </c>
      <c r="I181" s="84" t="s">
        <v>150</v>
      </c>
      <c r="J181" s="84"/>
      <c r="K181" s="94">
        <v>1.6400000016887222</v>
      </c>
      <c r="L181" s="97" t="s">
        <v>154</v>
      </c>
      <c r="M181" s="98">
        <v>6.4000000000000001E-2</v>
      </c>
      <c r="N181" s="98">
        <v>7.1000000013433026E-3</v>
      </c>
      <c r="O181" s="94">
        <v>467.35791899999998</v>
      </c>
      <c r="P181" s="96">
        <v>111.5</v>
      </c>
      <c r="Q181" s="84"/>
      <c r="R181" s="94">
        <v>0.521104083</v>
      </c>
      <c r="S181" s="95">
        <v>1.4361860480123903E-6</v>
      </c>
      <c r="T181" s="95">
        <f t="shared" si="3"/>
        <v>2.0756517657049222E-3</v>
      </c>
      <c r="U181" s="95">
        <f>R181/'סכום נכסי הקרן'!$C$42</f>
        <v>3.1002761496716871E-4</v>
      </c>
    </row>
    <row r="182" spans="2:21" s="122" customFormat="1">
      <c r="B182" s="87" t="s">
        <v>709</v>
      </c>
      <c r="C182" s="84" t="s">
        <v>710</v>
      </c>
      <c r="D182" s="97" t="s">
        <v>110</v>
      </c>
      <c r="E182" s="97" t="s">
        <v>301</v>
      </c>
      <c r="F182" s="84" t="s">
        <v>418</v>
      </c>
      <c r="G182" s="97" t="s">
        <v>309</v>
      </c>
      <c r="H182" s="84" t="s">
        <v>377</v>
      </c>
      <c r="I182" s="84" t="s">
        <v>305</v>
      </c>
      <c r="J182" s="84"/>
      <c r="K182" s="94">
        <v>1</v>
      </c>
      <c r="L182" s="97" t="s">
        <v>154</v>
      </c>
      <c r="M182" s="98">
        <v>1.2E-2</v>
      </c>
      <c r="N182" s="98">
        <v>7.1000000232598727E-3</v>
      </c>
      <c r="O182" s="94">
        <v>221.817745</v>
      </c>
      <c r="P182" s="96">
        <v>100.49</v>
      </c>
      <c r="Q182" s="94">
        <v>6.56337E-4</v>
      </c>
      <c r="R182" s="94">
        <v>0.22356098800000002</v>
      </c>
      <c r="S182" s="95">
        <v>7.3939248333333331E-7</v>
      </c>
      <c r="T182" s="95">
        <f t="shared" si="3"/>
        <v>8.9048382966697452E-4</v>
      </c>
      <c r="U182" s="95">
        <f>R182/'סכום נכסי הקרן'!$C$42</f>
        <v>1.3300621156204571E-4</v>
      </c>
    </row>
    <row r="183" spans="2:21" s="122" customFormat="1">
      <c r="B183" s="87" t="s">
        <v>711</v>
      </c>
      <c r="C183" s="84" t="s">
        <v>712</v>
      </c>
      <c r="D183" s="97" t="s">
        <v>110</v>
      </c>
      <c r="E183" s="97" t="s">
        <v>301</v>
      </c>
      <c r="F183" s="84" t="s">
        <v>432</v>
      </c>
      <c r="G183" s="97" t="s">
        <v>433</v>
      </c>
      <c r="H183" s="84" t="s">
        <v>377</v>
      </c>
      <c r="I183" s="84" t="s">
        <v>150</v>
      </c>
      <c r="J183" s="84"/>
      <c r="K183" s="94">
        <v>3.2300000006772263</v>
      </c>
      <c r="L183" s="97" t="s">
        <v>154</v>
      </c>
      <c r="M183" s="98">
        <v>4.8000000000000001E-2</v>
      </c>
      <c r="N183" s="98">
        <v>1.4100000005730372E-2</v>
      </c>
      <c r="O183" s="94">
        <v>1690.8265960000001</v>
      </c>
      <c r="P183" s="96">
        <v>111.13</v>
      </c>
      <c r="Q183" s="94">
        <v>4.0579838E-2</v>
      </c>
      <c r="R183" s="94">
        <v>1.9195954899999998</v>
      </c>
      <c r="S183" s="95">
        <v>8.2236560512663377E-7</v>
      </c>
      <c r="T183" s="95">
        <f t="shared" si="3"/>
        <v>7.6460958534798219E-3</v>
      </c>
      <c r="U183" s="95">
        <f>R183/'סכום נכסי הקרן'!$C$42</f>
        <v>1.142051330782671E-3</v>
      </c>
    </row>
    <row r="184" spans="2:21" s="122" customFormat="1">
      <c r="B184" s="87" t="s">
        <v>713</v>
      </c>
      <c r="C184" s="84" t="s">
        <v>714</v>
      </c>
      <c r="D184" s="97" t="s">
        <v>110</v>
      </c>
      <c r="E184" s="97" t="s">
        <v>301</v>
      </c>
      <c r="F184" s="84" t="s">
        <v>432</v>
      </c>
      <c r="G184" s="97" t="s">
        <v>433</v>
      </c>
      <c r="H184" s="84" t="s">
        <v>377</v>
      </c>
      <c r="I184" s="84" t="s">
        <v>150</v>
      </c>
      <c r="J184" s="84"/>
      <c r="K184" s="94">
        <v>1.8499999787240218</v>
      </c>
      <c r="L184" s="97" t="s">
        <v>154</v>
      </c>
      <c r="M184" s="98">
        <v>4.4999999999999998E-2</v>
      </c>
      <c r="N184" s="98">
        <v>8.0999998520812962E-3</v>
      </c>
      <c r="O184" s="94">
        <v>45.955333000000003</v>
      </c>
      <c r="P184" s="96">
        <v>107.39</v>
      </c>
      <c r="Q184" s="84"/>
      <c r="R184" s="94">
        <v>4.9351433E-2</v>
      </c>
      <c r="S184" s="95">
        <v>7.6527428443917486E-8</v>
      </c>
      <c r="T184" s="95">
        <f t="shared" si="3"/>
        <v>1.9657567919405109E-4</v>
      </c>
      <c r="U184" s="95">
        <f>R184/'סכום נכסי הקרן'!$C$42</f>
        <v>2.9361326397824488E-5</v>
      </c>
    </row>
    <row r="185" spans="2:21" s="122" customFormat="1">
      <c r="B185" s="87" t="s">
        <v>715</v>
      </c>
      <c r="C185" s="84" t="s">
        <v>716</v>
      </c>
      <c r="D185" s="97" t="s">
        <v>110</v>
      </c>
      <c r="E185" s="97" t="s">
        <v>301</v>
      </c>
      <c r="F185" s="84" t="s">
        <v>717</v>
      </c>
      <c r="G185" s="97" t="s">
        <v>477</v>
      </c>
      <c r="H185" s="84" t="s">
        <v>377</v>
      </c>
      <c r="I185" s="84" t="s">
        <v>305</v>
      </c>
      <c r="J185" s="84"/>
      <c r="K185" s="94">
        <v>3.3699998292776909</v>
      </c>
      <c r="L185" s="97" t="s">
        <v>154</v>
      </c>
      <c r="M185" s="98">
        <v>2.4500000000000001E-2</v>
      </c>
      <c r="N185" s="98">
        <v>1.5199998363323319E-2</v>
      </c>
      <c r="O185" s="94">
        <v>6.8697609999999996</v>
      </c>
      <c r="P185" s="96">
        <v>103.17</v>
      </c>
      <c r="Q185" s="84"/>
      <c r="R185" s="94">
        <v>7.087533E-3</v>
      </c>
      <c r="S185" s="95">
        <v>4.3793761817395966E-9</v>
      </c>
      <c r="T185" s="95">
        <f t="shared" si="3"/>
        <v>2.8230925194922921E-5</v>
      </c>
      <c r="U185" s="95">
        <f>R185/'סכום נכסי הקרן'!$C$42</f>
        <v>4.2166834298074423E-6</v>
      </c>
    </row>
    <row r="186" spans="2:21" s="122" customFormat="1">
      <c r="B186" s="87" t="s">
        <v>718</v>
      </c>
      <c r="C186" s="84" t="s">
        <v>719</v>
      </c>
      <c r="D186" s="97" t="s">
        <v>110</v>
      </c>
      <c r="E186" s="97" t="s">
        <v>301</v>
      </c>
      <c r="F186" s="84" t="s">
        <v>308</v>
      </c>
      <c r="G186" s="97" t="s">
        <v>309</v>
      </c>
      <c r="H186" s="84" t="s">
        <v>377</v>
      </c>
      <c r="I186" s="84" t="s">
        <v>305</v>
      </c>
      <c r="J186" s="84"/>
      <c r="K186" s="94">
        <v>1.7699999990737774</v>
      </c>
      <c r="L186" s="97" t="s">
        <v>154</v>
      </c>
      <c r="M186" s="98">
        <v>3.2500000000000001E-2</v>
      </c>
      <c r="N186" s="98">
        <v>1.8999999991995607E-2</v>
      </c>
      <c r="O186" s="94">
        <f>854.02295/50000</f>
        <v>1.7080458999999999E-2</v>
      </c>
      <c r="P186" s="96">
        <v>5120001</v>
      </c>
      <c r="Q186" s="84"/>
      <c r="R186" s="94">
        <v>0.8745196529999999</v>
      </c>
      <c r="S186" s="95">
        <f>4.61260032406157%/50000</f>
        <v>9.2252006481231402E-7</v>
      </c>
      <c r="T186" s="95">
        <f t="shared" si="3"/>
        <v>3.4833698700708622E-3</v>
      </c>
      <c r="U186" s="95">
        <f>R186/'סכום נכסי הקרן'!$C$42</f>
        <v>5.2028999792255693E-4</v>
      </c>
    </row>
    <row r="187" spans="2:21" s="122" customFormat="1">
      <c r="B187" s="87" t="s">
        <v>720</v>
      </c>
      <c r="C187" s="84" t="s">
        <v>721</v>
      </c>
      <c r="D187" s="97" t="s">
        <v>110</v>
      </c>
      <c r="E187" s="97" t="s">
        <v>301</v>
      </c>
      <c r="F187" s="84" t="s">
        <v>308</v>
      </c>
      <c r="G187" s="97" t="s">
        <v>309</v>
      </c>
      <c r="H187" s="84" t="s">
        <v>377</v>
      </c>
      <c r="I187" s="84" t="s">
        <v>150</v>
      </c>
      <c r="J187" s="84"/>
      <c r="K187" s="94">
        <v>1.3399999990727349</v>
      </c>
      <c r="L187" s="97" t="s">
        <v>154</v>
      </c>
      <c r="M187" s="98">
        <v>2.35E-2</v>
      </c>
      <c r="N187" s="98">
        <v>8.4999999768183808E-3</v>
      </c>
      <c r="O187" s="94">
        <v>105.44002999999999</v>
      </c>
      <c r="P187" s="96">
        <v>102.28</v>
      </c>
      <c r="Q187" s="84"/>
      <c r="R187" s="94">
        <v>0.10784406500000002</v>
      </c>
      <c r="S187" s="95">
        <v>1.0544013544013543E-7</v>
      </c>
      <c r="T187" s="95">
        <f t="shared" si="3"/>
        <v>4.2956240651456656E-4</v>
      </c>
      <c r="U187" s="95">
        <f>R187/'סכום נכסי הקרן'!$C$42</f>
        <v>6.4161151967627783E-5</v>
      </c>
    </row>
    <row r="188" spans="2:21" s="122" customFormat="1">
      <c r="B188" s="87" t="s">
        <v>722</v>
      </c>
      <c r="C188" s="84" t="s">
        <v>723</v>
      </c>
      <c r="D188" s="97" t="s">
        <v>110</v>
      </c>
      <c r="E188" s="97" t="s">
        <v>301</v>
      </c>
      <c r="F188" s="84" t="s">
        <v>724</v>
      </c>
      <c r="G188" s="97" t="s">
        <v>359</v>
      </c>
      <c r="H188" s="84" t="s">
        <v>377</v>
      </c>
      <c r="I188" s="84" t="s">
        <v>305</v>
      </c>
      <c r="J188" s="84"/>
      <c r="K188" s="94">
        <v>3.9500000035269189</v>
      </c>
      <c r="L188" s="97" t="s">
        <v>154</v>
      </c>
      <c r="M188" s="98">
        <v>3.3799999999999997E-2</v>
      </c>
      <c r="N188" s="98">
        <v>3.4400000040185501E-2</v>
      </c>
      <c r="O188" s="94">
        <v>464.57842400000004</v>
      </c>
      <c r="P188" s="96">
        <v>100.7</v>
      </c>
      <c r="Q188" s="84"/>
      <c r="R188" s="94">
        <v>0.46783047299999997</v>
      </c>
      <c r="S188" s="95">
        <v>5.6757723183906741E-7</v>
      </c>
      <c r="T188" s="95">
        <f t="shared" si="3"/>
        <v>1.86345334648437E-3</v>
      </c>
      <c r="U188" s="95">
        <f>R188/'סכום נכסי הקרן'!$C$42</f>
        <v>2.7833281389421082E-4</v>
      </c>
    </row>
    <row r="189" spans="2:21" s="122" customFormat="1">
      <c r="B189" s="87" t="s">
        <v>725</v>
      </c>
      <c r="C189" s="84" t="s">
        <v>726</v>
      </c>
      <c r="D189" s="97" t="s">
        <v>110</v>
      </c>
      <c r="E189" s="97" t="s">
        <v>301</v>
      </c>
      <c r="F189" s="84" t="s">
        <v>727</v>
      </c>
      <c r="G189" s="97" t="s">
        <v>141</v>
      </c>
      <c r="H189" s="84" t="s">
        <v>377</v>
      </c>
      <c r="I189" s="84" t="s">
        <v>305</v>
      </c>
      <c r="J189" s="84"/>
      <c r="K189" s="94">
        <v>4.9200000019565442</v>
      </c>
      <c r="L189" s="97" t="s">
        <v>154</v>
      </c>
      <c r="M189" s="98">
        <v>5.0900000000000001E-2</v>
      </c>
      <c r="N189" s="98">
        <v>2.2400000009239238E-2</v>
      </c>
      <c r="O189" s="94">
        <v>630.12973699999998</v>
      </c>
      <c r="P189" s="96">
        <v>116.8</v>
      </c>
      <c r="Q189" s="84"/>
      <c r="R189" s="94">
        <v>0.73599151800000007</v>
      </c>
      <c r="S189" s="95">
        <v>5.5485074257402747E-7</v>
      </c>
      <c r="T189" s="95">
        <f t="shared" si="3"/>
        <v>2.9315872658026098E-3</v>
      </c>
      <c r="U189" s="95">
        <f>R189/'סכום נכסי הקרן'!$C$42</f>
        <v>4.3787355042007229E-4</v>
      </c>
    </row>
    <row r="190" spans="2:21" s="122" customFormat="1">
      <c r="B190" s="87" t="s">
        <v>728</v>
      </c>
      <c r="C190" s="84" t="s">
        <v>729</v>
      </c>
      <c r="D190" s="97" t="s">
        <v>110</v>
      </c>
      <c r="E190" s="97" t="s">
        <v>301</v>
      </c>
      <c r="F190" s="84" t="s">
        <v>730</v>
      </c>
      <c r="G190" s="97" t="s">
        <v>731</v>
      </c>
      <c r="H190" s="84" t="s">
        <v>377</v>
      </c>
      <c r="I190" s="84" t="s">
        <v>150</v>
      </c>
      <c r="J190" s="84"/>
      <c r="K190" s="94">
        <v>5.5100000000938962</v>
      </c>
      <c r="L190" s="97" t="s">
        <v>154</v>
      </c>
      <c r="M190" s="98">
        <v>2.6099999999999998E-2</v>
      </c>
      <c r="N190" s="98">
        <v>1.8800000002146208E-2</v>
      </c>
      <c r="O190" s="94">
        <v>711.76402800000005</v>
      </c>
      <c r="P190" s="96">
        <v>104.74</v>
      </c>
      <c r="Q190" s="84"/>
      <c r="R190" s="94">
        <v>0.74550164299999999</v>
      </c>
      <c r="S190" s="95">
        <v>1.1801523232832378E-6</v>
      </c>
      <c r="T190" s="95">
        <f t="shared" si="3"/>
        <v>2.9694678128800432E-3</v>
      </c>
      <c r="U190" s="95">
        <f>R190/'סכום נכסי הקרן'!$C$42</f>
        <v>4.4353153980832585E-4</v>
      </c>
    </row>
    <row r="191" spans="2:21" s="122" customFormat="1">
      <c r="B191" s="87" t="s">
        <v>732</v>
      </c>
      <c r="C191" s="84" t="s">
        <v>733</v>
      </c>
      <c r="D191" s="97" t="s">
        <v>110</v>
      </c>
      <c r="E191" s="97" t="s">
        <v>301</v>
      </c>
      <c r="F191" s="84" t="s">
        <v>734</v>
      </c>
      <c r="G191" s="97" t="s">
        <v>680</v>
      </c>
      <c r="H191" s="84" t="s">
        <v>377</v>
      </c>
      <c r="I191" s="84" t="s">
        <v>305</v>
      </c>
      <c r="J191" s="84"/>
      <c r="K191" s="94">
        <v>1.2299999487422779</v>
      </c>
      <c r="L191" s="97" t="s">
        <v>154</v>
      </c>
      <c r="M191" s="98">
        <v>4.0999999999999995E-2</v>
      </c>
      <c r="N191" s="98">
        <v>6.0000011390604928E-3</v>
      </c>
      <c r="O191" s="94">
        <v>3.3327</v>
      </c>
      <c r="P191" s="96">
        <v>105.37</v>
      </c>
      <c r="Q191" s="84"/>
      <c r="R191" s="94">
        <v>3.5116660000000001E-3</v>
      </c>
      <c r="S191" s="95">
        <v>5.5545000000000002E-9</v>
      </c>
      <c r="T191" s="95">
        <f t="shared" si="3"/>
        <v>1.3987600502961213E-5</v>
      </c>
      <c r="U191" s="95">
        <f>R191/'סכום נכסי הקרן'!$C$42</f>
        <v>2.0892437231993392E-6</v>
      </c>
    </row>
    <row r="192" spans="2:21" s="122" customFormat="1">
      <c r="B192" s="87" t="s">
        <v>735</v>
      </c>
      <c r="C192" s="84" t="s">
        <v>736</v>
      </c>
      <c r="D192" s="97" t="s">
        <v>110</v>
      </c>
      <c r="E192" s="97" t="s">
        <v>301</v>
      </c>
      <c r="F192" s="84" t="s">
        <v>734</v>
      </c>
      <c r="G192" s="97" t="s">
        <v>680</v>
      </c>
      <c r="H192" s="84" t="s">
        <v>377</v>
      </c>
      <c r="I192" s="84" t="s">
        <v>305</v>
      </c>
      <c r="J192" s="84"/>
      <c r="K192" s="94">
        <v>3.5899999944909102</v>
      </c>
      <c r="L192" s="97" t="s">
        <v>154</v>
      </c>
      <c r="M192" s="98">
        <v>1.2E-2</v>
      </c>
      <c r="N192" s="98">
        <v>1.1299999977600403E-2</v>
      </c>
      <c r="O192" s="94">
        <v>164.09849299999999</v>
      </c>
      <c r="P192" s="96">
        <v>100.66</v>
      </c>
      <c r="Q192" s="84"/>
      <c r="R192" s="94">
        <v>0.16518154899999998</v>
      </c>
      <c r="S192" s="95">
        <v>3.5416278472489003E-7</v>
      </c>
      <c r="T192" s="95">
        <f t="shared" si="3"/>
        <v>6.5794797052803769E-4</v>
      </c>
      <c r="U192" s="95">
        <f>R192/'סכום נכסי הקרן'!$C$42</f>
        <v>9.8273729459633701E-5</v>
      </c>
    </row>
    <row r="193" spans="2:21" s="122" customFormat="1">
      <c r="B193" s="87" t="s">
        <v>737</v>
      </c>
      <c r="C193" s="84" t="s">
        <v>738</v>
      </c>
      <c r="D193" s="97" t="s">
        <v>110</v>
      </c>
      <c r="E193" s="97" t="s">
        <v>301</v>
      </c>
      <c r="F193" s="84" t="s">
        <v>739</v>
      </c>
      <c r="G193" s="97" t="s">
        <v>551</v>
      </c>
      <c r="H193" s="84" t="s">
        <v>478</v>
      </c>
      <c r="I193" s="84" t="s">
        <v>305</v>
      </c>
      <c r="J193" s="84"/>
      <c r="K193" s="94">
        <v>6.7200000069783075</v>
      </c>
      <c r="L193" s="97" t="s">
        <v>154</v>
      </c>
      <c r="M193" s="98">
        <v>3.7499999999999999E-2</v>
      </c>
      <c r="N193" s="98">
        <v>3.0800000017445765E-2</v>
      </c>
      <c r="O193" s="94">
        <v>433.38430799999992</v>
      </c>
      <c r="P193" s="96">
        <v>105.81</v>
      </c>
      <c r="Q193" s="84"/>
      <c r="R193" s="94">
        <v>0.45856394</v>
      </c>
      <c r="S193" s="95">
        <v>1.9699286727272725E-6</v>
      </c>
      <c r="T193" s="95">
        <f t="shared" si="3"/>
        <v>1.8265430703785256E-3</v>
      </c>
      <c r="U193" s="95">
        <f>R193/'סכום נכסי הקרן'!$C$42</f>
        <v>2.7281974804282592E-4</v>
      </c>
    </row>
    <row r="194" spans="2:21" s="122" customFormat="1">
      <c r="B194" s="87" t="s">
        <v>740</v>
      </c>
      <c r="C194" s="84" t="s">
        <v>741</v>
      </c>
      <c r="D194" s="97" t="s">
        <v>110</v>
      </c>
      <c r="E194" s="97" t="s">
        <v>301</v>
      </c>
      <c r="F194" s="84" t="s">
        <v>399</v>
      </c>
      <c r="G194" s="97" t="s">
        <v>359</v>
      </c>
      <c r="H194" s="84" t="s">
        <v>478</v>
      </c>
      <c r="I194" s="84" t="s">
        <v>150</v>
      </c>
      <c r="J194" s="84"/>
      <c r="K194" s="94">
        <v>3.4200000019937438</v>
      </c>
      <c r="L194" s="97" t="s">
        <v>154</v>
      </c>
      <c r="M194" s="98">
        <v>3.5000000000000003E-2</v>
      </c>
      <c r="N194" s="98">
        <v>1.7500000016614531E-2</v>
      </c>
      <c r="O194" s="94">
        <v>281.33250700000002</v>
      </c>
      <c r="P194" s="96">
        <v>106.97</v>
      </c>
      <c r="Q194" s="84"/>
      <c r="R194" s="94">
        <v>0.30094136999999999</v>
      </c>
      <c r="S194" s="95">
        <v>1.850758117595319E-6</v>
      </c>
      <c r="T194" s="95">
        <f t="shared" si="3"/>
        <v>1.1987038796895367E-3</v>
      </c>
      <c r="U194" s="95">
        <f>R194/'סכום נכסי הקרן'!$C$42</f>
        <v>1.790431858620694E-4</v>
      </c>
    </row>
    <row r="195" spans="2:21" s="122" customFormat="1">
      <c r="B195" s="87" t="s">
        <v>742</v>
      </c>
      <c r="C195" s="84" t="s">
        <v>743</v>
      </c>
      <c r="D195" s="97" t="s">
        <v>110</v>
      </c>
      <c r="E195" s="97" t="s">
        <v>301</v>
      </c>
      <c r="F195" s="84" t="s">
        <v>706</v>
      </c>
      <c r="G195" s="97" t="s">
        <v>359</v>
      </c>
      <c r="H195" s="84" t="s">
        <v>478</v>
      </c>
      <c r="I195" s="84" t="s">
        <v>150</v>
      </c>
      <c r="J195" s="84"/>
      <c r="K195" s="94">
        <v>3.7899999988608011</v>
      </c>
      <c r="L195" s="97" t="s">
        <v>154</v>
      </c>
      <c r="M195" s="98">
        <v>4.3499999999999997E-2</v>
      </c>
      <c r="N195" s="98">
        <v>5.2799999991456008E-2</v>
      </c>
      <c r="O195" s="94">
        <v>856.48703699999999</v>
      </c>
      <c r="P195" s="96">
        <v>98.39</v>
      </c>
      <c r="Q195" s="84"/>
      <c r="R195" s="94">
        <v>0.84269762400000003</v>
      </c>
      <c r="S195" s="95">
        <v>4.5650773862950732E-7</v>
      </c>
      <c r="T195" s="95">
        <f t="shared" si="3"/>
        <v>3.3566169759044907E-3</v>
      </c>
      <c r="U195" s="95">
        <f>R195/'סכום נכסי הקרן'!$C$42</f>
        <v>5.0135768079794516E-4</v>
      </c>
    </row>
    <row r="196" spans="2:21" s="122" customFormat="1">
      <c r="B196" s="87" t="s">
        <v>744</v>
      </c>
      <c r="C196" s="84" t="s">
        <v>745</v>
      </c>
      <c r="D196" s="97" t="s">
        <v>110</v>
      </c>
      <c r="E196" s="97" t="s">
        <v>301</v>
      </c>
      <c r="F196" s="84" t="s">
        <v>425</v>
      </c>
      <c r="G196" s="97" t="s">
        <v>426</v>
      </c>
      <c r="H196" s="84" t="s">
        <v>478</v>
      </c>
      <c r="I196" s="84" t="s">
        <v>305</v>
      </c>
      <c r="J196" s="84"/>
      <c r="K196" s="94">
        <v>10.500000004578544</v>
      </c>
      <c r="L196" s="97" t="s">
        <v>154</v>
      </c>
      <c r="M196" s="98">
        <v>3.0499999999999999E-2</v>
      </c>
      <c r="N196" s="98">
        <v>3.6800000007325667E-2</v>
      </c>
      <c r="O196" s="94">
        <v>692.12032799999997</v>
      </c>
      <c r="P196" s="96">
        <v>94.67</v>
      </c>
      <c r="Q196" s="84"/>
      <c r="R196" s="94">
        <v>0.65523031399999998</v>
      </c>
      <c r="S196" s="95">
        <v>2.1900636115527922E-6</v>
      </c>
      <c r="T196" s="95">
        <f t="shared" si="3"/>
        <v>2.6099007905825422E-3</v>
      </c>
      <c r="U196" s="95">
        <f>R196/'סכום נכסי הקרן'!$C$42</f>
        <v>3.8982517721629335E-4</v>
      </c>
    </row>
    <row r="197" spans="2:21" s="122" customFormat="1">
      <c r="B197" s="87" t="s">
        <v>746</v>
      </c>
      <c r="C197" s="84" t="s">
        <v>747</v>
      </c>
      <c r="D197" s="97" t="s">
        <v>110</v>
      </c>
      <c r="E197" s="97" t="s">
        <v>301</v>
      </c>
      <c r="F197" s="84" t="s">
        <v>425</v>
      </c>
      <c r="G197" s="97" t="s">
        <v>426</v>
      </c>
      <c r="H197" s="84" t="s">
        <v>478</v>
      </c>
      <c r="I197" s="84" t="s">
        <v>305</v>
      </c>
      <c r="J197" s="84"/>
      <c r="K197" s="94">
        <v>9.8400000030432118</v>
      </c>
      <c r="L197" s="97" t="s">
        <v>154</v>
      </c>
      <c r="M197" s="98">
        <v>3.0499999999999999E-2</v>
      </c>
      <c r="N197" s="98">
        <v>3.5500000001811437E-2</v>
      </c>
      <c r="O197" s="94">
        <v>573.31882700000006</v>
      </c>
      <c r="P197" s="96">
        <v>96.29</v>
      </c>
      <c r="Q197" s="84"/>
      <c r="R197" s="94">
        <v>0.55204869799999989</v>
      </c>
      <c r="S197" s="95">
        <v>1.8141422091431918E-6</v>
      </c>
      <c r="T197" s="95">
        <f t="shared" si="3"/>
        <v>2.1989097612938931E-3</v>
      </c>
      <c r="U197" s="95">
        <f>R197/'סכום נכסי הקרן'!$C$42</f>
        <v>3.2843792012021282E-4</v>
      </c>
    </row>
    <row r="198" spans="2:21" s="122" customFormat="1">
      <c r="B198" s="87" t="s">
        <v>748</v>
      </c>
      <c r="C198" s="84" t="s">
        <v>749</v>
      </c>
      <c r="D198" s="97" t="s">
        <v>110</v>
      </c>
      <c r="E198" s="97" t="s">
        <v>301</v>
      </c>
      <c r="F198" s="84" t="s">
        <v>425</v>
      </c>
      <c r="G198" s="97" t="s">
        <v>426</v>
      </c>
      <c r="H198" s="84" t="s">
        <v>478</v>
      </c>
      <c r="I198" s="84" t="s">
        <v>305</v>
      </c>
      <c r="J198" s="84"/>
      <c r="K198" s="94">
        <v>8.1800000008793567</v>
      </c>
      <c r="L198" s="97" t="s">
        <v>154</v>
      </c>
      <c r="M198" s="98">
        <v>3.95E-2</v>
      </c>
      <c r="N198" s="98">
        <v>3.2100000017587137E-2</v>
      </c>
      <c r="O198" s="94">
        <v>423.93096000000003</v>
      </c>
      <c r="P198" s="96">
        <v>107.3</v>
      </c>
      <c r="Q198" s="84"/>
      <c r="R198" s="94">
        <v>0.45487791999999999</v>
      </c>
      <c r="S198" s="95">
        <v>1.7663056026426036E-6</v>
      </c>
      <c r="T198" s="95">
        <f t="shared" si="3"/>
        <v>1.8118609863745441E-3</v>
      </c>
      <c r="U198" s="95">
        <f>R198/'סכום נכסי הקרן'!$C$42</f>
        <v>2.7062677349781305E-4</v>
      </c>
    </row>
    <row r="199" spans="2:21" s="122" customFormat="1">
      <c r="B199" s="87" t="s">
        <v>750</v>
      </c>
      <c r="C199" s="84" t="s">
        <v>751</v>
      </c>
      <c r="D199" s="97" t="s">
        <v>110</v>
      </c>
      <c r="E199" s="97" t="s">
        <v>301</v>
      </c>
      <c r="F199" s="84" t="s">
        <v>425</v>
      </c>
      <c r="G199" s="97" t="s">
        <v>426</v>
      </c>
      <c r="H199" s="84" t="s">
        <v>478</v>
      </c>
      <c r="I199" s="84" t="s">
        <v>305</v>
      </c>
      <c r="J199" s="84"/>
      <c r="K199" s="94">
        <v>8.8500000076677914</v>
      </c>
      <c r="L199" s="97" t="s">
        <v>154</v>
      </c>
      <c r="M199" s="98">
        <v>3.95E-2</v>
      </c>
      <c r="N199" s="98">
        <v>3.3800000034279534E-2</v>
      </c>
      <c r="O199" s="94">
        <v>104.234414</v>
      </c>
      <c r="P199" s="96">
        <v>106.35</v>
      </c>
      <c r="Q199" s="84"/>
      <c r="R199" s="94">
        <v>0.110853299</v>
      </c>
      <c r="S199" s="95">
        <v>4.3429201169069755E-7</v>
      </c>
      <c r="T199" s="95">
        <f t="shared" si="3"/>
        <v>4.4154872953387645E-4</v>
      </c>
      <c r="U199" s="95">
        <f>R199/'סכום נכסי הקרן'!$C$42</f>
        <v>6.5951476914857384E-5</v>
      </c>
    </row>
    <row r="200" spans="2:21" s="122" customFormat="1">
      <c r="B200" s="87" t="s">
        <v>752</v>
      </c>
      <c r="C200" s="84" t="s">
        <v>753</v>
      </c>
      <c r="D200" s="97" t="s">
        <v>110</v>
      </c>
      <c r="E200" s="97" t="s">
        <v>301</v>
      </c>
      <c r="F200" s="84" t="s">
        <v>754</v>
      </c>
      <c r="G200" s="97" t="s">
        <v>359</v>
      </c>
      <c r="H200" s="84" t="s">
        <v>478</v>
      </c>
      <c r="I200" s="84" t="s">
        <v>305</v>
      </c>
      <c r="J200" s="84"/>
      <c r="K200" s="94">
        <v>2.649999999889197</v>
      </c>
      <c r="L200" s="97" t="s">
        <v>154</v>
      </c>
      <c r="M200" s="98">
        <v>3.9E-2</v>
      </c>
      <c r="N200" s="98">
        <v>5.3799999994238235E-2</v>
      </c>
      <c r="O200" s="94">
        <v>933.01142699999991</v>
      </c>
      <c r="P200" s="96">
        <v>96.73</v>
      </c>
      <c r="Q200" s="84"/>
      <c r="R200" s="94">
        <v>0.902501954</v>
      </c>
      <c r="S200" s="95">
        <v>1.0388204877831529E-6</v>
      </c>
      <c r="T200" s="95">
        <f t="shared" si="3"/>
        <v>3.5948284334825342E-3</v>
      </c>
      <c r="U200" s="95">
        <f>R200/'סכום נכסי הקרן'!$C$42</f>
        <v>5.3693789288891333E-4</v>
      </c>
    </row>
    <row r="201" spans="2:21" s="122" customFormat="1">
      <c r="B201" s="87" t="s">
        <v>755</v>
      </c>
      <c r="C201" s="84" t="s">
        <v>756</v>
      </c>
      <c r="D201" s="97" t="s">
        <v>110</v>
      </c>
      <c r="E201" s="97" t="s">
        <v>301</v>
      </c>
      <c r="F201" s="84" t="s">
        <v>512</v>
      </c>
      <c r="G201" s="97" t="s">
        <v>359</v>
      </c>
      <c r="H201" s="84" t="s">
        <v>478</v>
      </c>
      <c r="I201" s="84" t="s">
        <v>150</v>
      </c>
      <c r="J201" s="84"/>
      <c r="K201" s="94">
        <v>4.0400000042361324</v>
      </c>
      <c r="L201" s="97" t="s">
        <v>154</v>
      </c>
      <c r="M201" s="98">
        <v>5.0499999999999996E-2</v>
      </c>
      <c r="N201" s="98">
        <v>2.2800000031770989E-2</v>
      </c>
      <c r="O201" s="94">
        <v>168.76811900000001</v>
      </c>
      <c r="P201" s="96">
        <v>111.9</v>
      </c>
      <c r="Q201" s="84"/>
      <c r="R201" s="94">
        <v>0.18885152999999999</v>
      </c>
      <c r="S201" s="95">
        <v>3.1052035478736008E-7</v>
      </c>
      <c r="T201" s="95">
        <f t="shared" si="3"/>
        <v>7.5222978381571436E-4</v>
      </c>
      <c r="U201" s="95">
        <f>R201/'סכום נכסי הקרן'!$C$42</f>
        <v>1.1235603661313225E-4</v>
      </c>
    </row>
    <row r="202" spans="2:21" s="122" customFormat="1">
      <c r="B202" s="87" t="s">
        <v>757</v>
      </c>
      <c r="C202" s="84" t="s">
        <v>758</v>
      </c>
      <c r="D202" s="97" t="s">
        <v>110</v>
      </c>
      <c r="E202" s="97" t="s">
        <v>301</v>
      </c>
      <c r="F202" s="84" t="s">
        <v>440</v>
      </c>
      <c r="G202" s="97" t="s">
        <v>426</v>
      </c>
      <c r="H202" s="84" t="s">
        <v>478</v>
      </c>
      <c r="I202" s="84" t="s">
        <v>150</v>
      </c>
      <c r="J202" s="84"/>
      <c r="K202" s="94">
        <v>4.8599999977636159</v>
      </c>
      <c r="L202" s="97" t="s">
        <v>154</v>
      </c>
      <c r="M202" s="98">
        <v>3.9199999999999999E-2</v>
      </c>
      <c r="N202" s="98">
        <v>2.2799999995030261E-2</v>
      </c>
      <c r="O202" s="94">
        <v>739.09173999999996</v>
      </c>
      <c r="P202" s="96">
        <v>108.9</v>
      </c>
      <c r="Q202" s="84"/>
      <c r="R202" s="94">
        <v>0.8048709300000001</v>
      </c>
      <c r="S202" s="95">
        <v>7.7000433399246129E-7</v>
      </c>
      <c r="T202" s="95">
        <f t="shared" si="3"/>
        <v>3.2059464155437503E-3</v>
      </c>
      <c r="U202" s="95">
        <f>R202/'סכום נכסי הקרן'!$C$42</f>
        <v>4.78852925787394E-4</v>
      </c>
    </row>
    <row r="203" spans="2:21" s="122" customFormat="1">
      <c r="B203" s="87" t="s">
        <v>759</v>
      </c>
      <c r="C203" s="84" t="s">
        <v>760</v>
      </c>
      <c r="D203" s="97" t="s">
        <v>110</v>
      </c>
      <c r="E203" s="97" t="s">
        <v>301</v>
      </c>
      <c r="F203" s="84" t="s">
        <v>550</v>
      </c>
      <c r="G203" s="97" t="s">
        <v>551</v>
      </c>
      <c r="H203" s="84" t="s">
        <v>478</v>
      </c>
      <c r="I203" s="84" t="s">
        <v>305</v>
      </c>
      <c r="J203" s="84"/>
      <c r="K203" s="94">
        <v>0.14999999989743804</v>
      </c>
      <c r="L203" s="97" t="s">
        <v>154</v>
      </c>
      <c r="M203" s="98">
        <v>2.4500000000000001E-2</v>
      </c>
      <c r="N203" s="98">
        <v>1.0800000002871735E-2</v>
      </c>
      <c r="O203" s="94">
        <v>2919.2220870000001</v>
      </c>
      <c r="P203" s="96">
        <v>100.2</v>
      </c>
      <c r="Q203" s="84"/>
      <c r="R203" s="94">
        <v>2.9250606019999998</v>
      </c>
      <c r="S203" s="95">
        <v>9.8095538160356205E-7</v>
      </c>
      <c r="T203" s="95">
        <f t="shared" si="3"/>
        <v>1.1651045158545039E-2</v>
      </c>
      <c r="U203" s="95">
        <f>R203/'סכום נכסי הקרן'!$C$42</f>
        <v>1.7402465105468971E-3</v>
      </c>
    </row>
    <row r="204" spans="2:21" s="122" customFormat="1">
      <c r="B204" s="87" t="s">
        <v>761</v>
      </c>
      <c r="C204" s="84" t="s">
        <v>762</v>
      </c>
      <c r="D204" s="97" t="s">
        <v>110</v>
      </c>
      <c r="E204" s="97" t="s">
        <v>301</v>
      </c>
      <c r="F204" s="84" t="s">
        <v>550</v>
      </c>
      <c r="G204" s="97" t="s">
        <v>551</v>
      </c>
      <c r="H204" s="84" t="s">
        <v>478</v>
      </c>
      <c r="I204" s="84" t="s">
        <v>305</v>
      </c>
      <c r="J204" s="84"/>
      <c r="K204" s="94">
        <v>4.9299999991701178</v>
      </c>
      <c r="L204" s="97" t="s">
        <v>154</v>
      </c>
      <c r="M204" s="98">
        <v>1.9E-2</v>
      </c>
      <c r="N204" s="98">
        <v>1.5699999996094675E-2</v>
      </c>
      <c r="O204" s="94">
        <v>2414.0039740000002</v>
      </c>
      <c r="P204" s="96">
        <v>101.83</v>
      </c>
      <c r="Q204" s="84"/>
      <c r="R204" s="94">
        <v>2.4581803280000001</v>
      </c>
      <c r="S204" s="95">
        <v>1.6710558743678173E-6</v>
      </c>
      <c r="T204" s="95">
        <f t="shared" si="3"/>
        <v>9.7913766264508522E-3</v>
      </c>
      <c r="U204" s="95">
        <f>R204/'סכום נכסי הקרן'!$C$42</f>
        <v>1.4624790116047747E-3</v>
      </c>
    </row>
    <row r="205" spans="2:21" s="122" customFormat="1">
      <c r="B205" s="87" t="s">
        <v>763</v>
      </c>
      <c r="C205" s="84" t="s">
        <v>764</v>
      </c>
      <c r="D205" s="97" t="s">
        <v>110</v>
      </c>
      <c r="E205" s="97" t="s">
        <v>301</v>
      </c>
      <c r="F205" s="84" t="s">
        <v>550</v>
      </c>
      <c r="G205" s="97" t="s">
        <v>551</v>
      </c>
      <c r="H205" s="84" t="s">
        <v>478</v>
      </c>
      <c r="I205" s="84" t="s">
        <v>305</v>
      </c>
      <c r="J205" s="84"/>
      <c r="K205" s="94">
        <v>3.4799999970828814</v>
      </c>
      <c r="L205" s="97" t="s">
        <v>154</v>
      </c>
      <c r="M205" s="98">
        <v>2.9600000000000001E-2</v>
      </c>
      <c r="N205" s="98">
        <v>1.5899999992707203E-2</v>
      </c>
      <c r="O205" s="94">
        <v>323.82768299999998</v>
      </c>
      <c r="P205" s="96">
        <v>105.86</v>
      </c>
      <c r="Q205" s="84"/>
      <c r="R205" s="94">
        <v>0.34280397499999998</v>
      </c>
      <c r="S205" s="95">
        <v>7.9292958025827994E-7</v>
      </c>
      <c r="T205" s="95">
        <f t="shared" si="3"/>
        <v>1.3654502031591566E-3</v>
      </c>
      <c r="U205" s="95">
        <f>R205/'סכום נכסי הקרן'!$C$42</f>
        <v>2.0394908087971155E-4</v>
      </c>
    </row>
    <row r="206" spans="2:21" s="122" customFormat="1">
      <c r="B206" s="87" t="s">
        <v>765</v>
      </c>
      <c r="C206" s="84" t="s">
        <v>766</v>
      </c>
      <c r="D206" s="97" t="s">
        <v>110</v>
      </c>
      <c r="E206" s="97" t="s">
        <v>301</v>
      </c>
      <c r="F206" s="84" t="s">
        <v>556</v>
      </c>
      <c r="G206" s="97" t="s">
        <v>426</v>
      </c>
      <c r="H206" s="84" t="s">
        <v>478</v>
      </c>
      <c r="I206" s="84" t="s">
        <v>150</v>
      </c>
      <c r="J206" s="84"/>
      <c r="K206" s="94">
        <v>5.7099999983815328</v>
      </c>
      <c r="L206" s="97" t="s">
        <v>154</v>
      </c>
      <c r="M206" s="98">
        <v>3.61E-2</v>
      </c>
      <c r="N206" s="98">
        <v>2.4799999995905854E-2</v>
      </c>
      <c r="O206" s="94">
        <v>1457.3996749999999</v>
      </c>
      <c r="P206" s="96">
        <v>107.26</v>
      </c>
      <c r="Q206" s="84"/>
      <c r="R206" s="94">
        <v>1.5632068429999999</v>
      </c>
      <c r="S206" s="95">
        <v>1.8988920846905536E-6</v>
      </c>
      <c r="T206" s="95">
        <f t="shared" si="3"/>
        <v>6.2265354459618907E-3</v>
      </c>
      <c r="U206" s="95">
        <f>R206/'סכום נכסי הקרן'!$C$42</f>
        <v>9.3002013426106141E-4</v>
      </c>
    </row>
    <row r="207" spans="2:21" s="122" customFormat="1">
      <c r="B207" s="87" t="s">
        <v>767</v>
      </c>
      <c r="C207" s="84" t="s">
        <v>768</v>
      </c>
      <c r="D207" s="97" t="s">
        <v>110</v>
      </c>
      <c r="E207" s="97" t="s">
        <v>301</v>
      </c>
      <c r="F207" s="84" t="s">
        <v>556</v>
      </c>
      <c r="G207" s="97" t="s">
        <v>426</v>
      </c>
      <c r="H207" s="84" t="s">
        <v>478</v>
      </c>
      <c r="I207" s="84" t="s">
        <v>150</v>
      </c>
      <c r="J207" s="84"/>
      <c r="K207" s="94">
        <v>6.6400000023778833</v>
      </c>
      <c r="L207" s="97" t="s">
        <v>154</v>
      </c>
      <c r="M207" s="98">
        <v>3.3000000000000002E-2</v>
      </c>
      <c r="N207" s="98">
        <v>2.9000000007670588E-2</v>
      </c>
      <c r="O207" s="94">
        <v>506.18524000000002</v>
      </c>
      <c r="P207" s="96">
        <v>103.02</v>
      </c>
      <c r="Q207" s="84"/>
      <c r="R207" s="94">
        <v>0.52147203399999997</v>
      </c>
      <c r="S207" s="95">
        <v>1.6416197441177902E-6</v>
      </c>
      <c r="T207" s="95">
        <f t="shared" si="3"/>
        <v>2.0771173810546352E-3</v>
      </c>
      <c r="U207" s="95">
        <f>R207/'סכום נכסי הקרן'!$C$42</f>
        <v>3.1024652511329158E-4</v>
      </c>
    </row>
    <row r="208" spans="2:21" s="122" customFormat="1">
      <c r="B208" s="87" t="s">
        <v>769</v>
      </c>
      <c r="C208" s="84" t="s">
        <v>770</v>
      </c>
      <c r="D208" s="97" t="s">
        <v>110</v>
      </c>
      <c r="E208" s="97" t="s">
        <v>301</v>
      </c>
      <c r="F208" s="84" t="s">
        <v>771</v>
      </c>
      <c r="G208" s="97" t="s">
        <v>141</v>
      </c>
      <c r="H208" s="84" t="s">
        <v>478</v>
      </c>
      <c r="I208" s="84" t="s">
        <v>150</v>
      </c>
      <c r="J208" s="84"/>
      <c r="K208" s="94">
        <v>3.7099999992019272</v>
      </c>
      <c r="L208" s="97" t="s">
        <v>154</v>
      </c>
      <c r="M208" s="98">
        <v>2.75E-2</v>
      </c>
      <c r="N208" s="98">
        <v>2.0900000003888045E-2</v>
      </c>
      <c r="O208" s="94">
        <v>475.876351</v>
      </c>
      <c r="P208" s="96">
        <v>102.69</v>
      </c>
      <c r="Q208" s="84"/>
      <c r="R208" s="94">
        <v>0.48867740900000006</v>
      </c>
      <c r="S208" s="95">
        <v>1.0217192560615857E-6</v>
      </c>
      <c r="T208" s="95">
        <f t="shared" si="3"/>
        <v>1.9464904611982412E-3</v>
      </c>
      <c r="U208" s="95">
        <f>R208/'סכום נכסי הקרן'!$C$42</f>
        <v>2.9073556808152206E-4</v>
      </c>
    </row>
    <row r="209" spans="2:21" s="122" customFormat="1">
      <c r="B209" s="87" t="s">
        <v>772</v>
      </c>
      <c r="C209" s="84" t="s">
        <v>773</v>
      </c>
      <c r="D209" s="97" t="s">
        <v>110</v>
      </c>
      <c r="E209" s="97" t="s">
        <v>301</v>
      </c>
      <c r="F209" s="84" t="s">
        <v>771</v>
      </c>
      <c r="G209" s="97" t="s">
        <v>141</v>
      </c>
      <c r="H209" s="84" t="s">
        <v>478</v>
      </c>
      <c r="I209" s="84" t="s">
        <v>150</v>
      </c>
      <c r="J209" s="84"/>
      <c r="K209" s="94">
        <v>4.7599999979643721</v>
      </c>
      <c r="L209" s="97" t="s">
        <v>154</v>
      </c>
      <c r="M209" s="98">
        <v>2.3E-2</v>
      </c>
      <c r="N209" s="98">
        <v>2.5999999993060362E-2</v>
      </c>
      <c r="O209" s="94">
        <v>874.83375000000001</v>
      </c>
      <c r="P209" s="96">
        <v>98.83</v>
      </c>
      <c r="Q209" s="84"/>
      <c r="R209" s="94">
        <v>0.864598176</v>
      </c>
      <c r="S209" s="95">
        <v>2.776816287741724E-6</v>
      </c>
      <c r="T209" s="95">
        <f t="shared" si="3"/>
        <v>3.443850833614856E-3</v>
      </c>
      <c r="U209" s="95">
        <f>R209/'סכום נכסי הקרן'!$C$42</f>
        <v>5.1438727723467938E-4</v>
      </c>
    </row>
    <row r="210" spans="2:21" s="122" customFormat="1">
      <c r="B210" s="87" t="s">
        <v>774</v>
      </c>
      <c r="C210" s="84" t="s">
        <v>775</v>
      </c>
      <c r="D210" s="97" t="s">
        <v>110</v>
      </c>
      <c r="E210" s="97" t="s">
        <v>301</v>
      </c>
      <c r="F210" s="84" t="s">
        <v>568</v>
      </c>
      <c r="G210" s="97" t="s">
        <v>355</v>
      </c>
      <c r="H210" s="84" t="s">
        <v>565</v>
      </c>
      <c r="I210" s="84" t="s">
        <v>305</v>
      </c>
      <c r="J210" s="84"/>
      <c r="K210" s="94">
        <v>1.140000000057001</v>
      </c>
      <c r="L210" s="97" t="s">
        <v>154</v>
      </c>
      <c r="M210" s="98">
        <v>4.2999999999999997E-2</v>
      </c>
      <c r="N210" s="98">
        <v>2.0099999998004967E-2</v>
      </c>
      <c r="O210" s="94">
        <v>340.65183999999999</v>
      </c>
      <c r="P210" s="96">
        <v>103</v>
      </c>
      <c r="Q210" s="84"/>
      <c r="R210" s="94">
        <v>0.35087140699999997</v>
      </c>
      <c r="S210" s="95">
        <v>1.1797873392944118E-6</v>
      </c>
      <c r="T210" s="95">
        <f t="shared" si="3"/>
        <v>1.397584243213309E-3</v>
      </c>
      <c r="U210" s="95">
        <f>R210/'סכום נכסי הקרן'!$C$42</f>
        <v>2.0874874909085049E-4</v>
      </c>
    </row>
    <row r="211" spans="2:21" s="122" customFormat="1">
      <c r="B211" s="87" t="s">
        <v>776</v>
      </c>
      <c r="C211" s="84" t="s">
        <v>777</v>
      </c>
      <c r="D211" s="97" t="s">
        <v>110</v>
      </c>
      <c r="E211" s="97" t="s">
        <v>301</v>
      </c>
      <c r="F211" s="84" t="s">
        <v>568</v>
      </c>
      <c r="G211" s="97" t="s">
        <v>355</v>
      </c>
      <c r="H211" s="84" t="s">
        <v>565</v>
      </c>
      <c r="I211" s="84" t="s">
        <v>305</v>
      </c>
      <c r="J211" s="84"/>
      <c r="K211" s="94">
        <v>1.6099999998661256</v>
      </c>
      <c r="L211" s="97" t="s">
        <v>154</v>
      </c>
      <c r="M211" s="98">
        <v>4.2500000000000003E-2</v>
      </c>
      <c r="N211" s="98">
        <v>2.5899999974563857E-2</v>
      </c>
      <c r="O211" s="94">
        <v>286.08527400000003</v>
      </c>
      <c r="P211" s="96">
        <v>104.44</v>
      </c>
      <c r="Q211" s="84"/>
      <c r="R211" s="94">
        <v>0.298787464</v>
      </c>
      <c r="S211" s="95">
        <v>5.8234694438371667E-7</v>
      </c>
      <c r="T211" s="95">
        <f t="shared" si="3"/>
        <v>1.1901244827170082E-3</v>
      </c>
      <c r="U211" s="95">
        <f>R211/'סכום נכסי הקרן'!$C$42</f>
        <v>1.7776173295884303E-4</v>
      </c>
    </row>
    <row r="212" spans="2:21" s="122" customFormat="1">
      <c r="B212" s="87" t="s">
        <v>778</v>
      </c>
      <c r="C212" s="84" t="s">
        <v>779</v>
      </c>
      <c r="D212" s="97" t="s">
        <v>110</v>
      </c>
      <c r="E212" s="97" t="s">
        <v>301</v>
      </c>
      <c r="F212" s="84" t="s">
        <v>568</v>
      </c>
      <c r="G212" s="97" t="s">
        <v>355</v>
      </c>
      <c r="H212" s="84" t="s">
        <v>565</v>
      </c>
      <c r="I212" s="84" t="s">
        <v>305</v>
      </c>
      <c r="J212" s="84"/>
      <c r="K212" s="94">
        <v>1.989999999342466</v>
      </c>
      <c r="L212" s="97" t="s">
        <v>154</v>
      </c>
      <c r="M212" s="98">
        <v>3.7000000000000005E-2</v>
      </c>
      <c r="N212" s="98">
        <v>2.7699999994885847E-2</v>
      </c>
      <c r="O212" s="94">
        <v>529.39493400000003</v>
      </c>
      <c r="P212" s="96">
        <v>103.42</v>
      </c>
      <c r="Q212" s="84"/>
      <c r="R212" s="94">
        <v>0.54750026400000007</v>
      </c>
      <c r="S212" s="95">
        <v>2.0069979996551601E-6</v>
      </c>
      <c r="T212" s="95">
        <f t="shared" si="3"/>
        <v>2.1807925264241525E-3</v>
      </c>
      <c r="U212" s="95">
        <f>R212/'סכום נכסי הקרן'!$C$42</f>
        <v>3.2573185775981576E-4</v>
      </c>
    </row>
    <row r="213" spans="2:21" s="122" customFormat="1">
      <c r="B213" s="87" t="s">
        <v>780</v>
      </c>
      <c r="C213" s="84" t="s">
        <v>781</v>
      </c>
      <c r="D213" s="97" t="s">
        <v>110</v>
      </c>
      <c r="E213" s="97" t="s">
        <v>301</v>
      </c>
      <c r="F213" s="84" t="s">
        <v>739</v>
      </c>
      <c r="G213" s="97" t="s">
        <v>551</v>
      </c>
      <c r="H213" s="84" t="s">
        <v>565</v>
      </c>
      <c r="I213" s="84" t="s">
        <v>150</v>
      </c>
      <c r="J213" s="84"/>
      <c r="K213" s="94">
        <v>3.5100000490994789</v>
      </c>
      <c r="L213" s="97" t="s">
        <v>154</v>
      </c>
      <c r="M213" s="98">
        <v>3.7499999999999999E-2</v>
      </c>
      <c r="N213" s="98">
        <v>1.8600000438761304E-2</v>
      </c>
      <c r="O213" s="94">
        <v>17.7744</v>
      </c>
      <c r="P213" s="96">
        <v>107.71</v>
      </c>
      <c r="Q213" s="84"/>
      <c r="R213" s="94">
        <v>1.9144806E-2</v>
      </c>
      <c r="S213" s="95">
        <v>3.3725589121115863E-8</v>
      </c>
      <c r="T213" s="95">
        <f t="shared" si="3"/>
        <v>7.6257223219604271E-5</v>
      </c>
      <c r="U213" s="95">
        <f>R213/'סכום נכסי הקרן'!$C$42</f>
        <v>1.1390082589679385E-5</v>
      </c>
    </row>
    <row r="214" spans="2:21" s="122" customFormat="1">
      <c r="B214" s="87" t="s">
        <v>782</v>
      </c>
      <c r="C214" s="84" t="s">
        <v>783</v>
      </c>
      <c r="D214" s="97" t="s">
        <v>110</v>
      </c>
      <c r="E214" s="97" t="s">
        <v>301</v>
      </c>
      <c r="F214" s="84" t="s">
        <v>413</v>
      </c>
      <c r="G214" s="97" t="s">
        <v>309</v>
      </c>
      <c r="H214" s="84" t="s">
        <v>565</v>
      </c>
      <c r="I214" s="84" t="s">
        <v>150</v>
      </c>
      <c r="J214" s="84"/>
      <c r="K214" s="94">
        <v>2.6799999991072991</v>
      </c>
      <c r="L214" s="97" t="s">
        <v>154</v>
      </c>
      <c r="M214" s="98">
        <v>3.6000000000000004E-2</v>
      </c>
      <c r="N214" s="98">
        <v>2.319999999353561E-2</v>
      </c>
      <c r="O214" s="94">
        <f>1247.24215/50000</f>
        <v>2.4944843000000001E-2</v>
      </c>
      <c r="P214" s="96">
        <v>5209200</v>
      </c>
      <c r="Q214" s="84"/>
      <c r="R214" s="94">
        <v>1.299426762</v>
      </c>
      <c r="S214" s="95">
        <f>7.9538431860213%/50000</f>
        <v>1.5907686372042598E-6</v>
      </c>
      <c r="T214" s="95">
        <f t="shared" si="3"/>
        <v>5.1758516982288345E-3</v>
      </c>
      <c r="U214" s="95">
        <f>R214/'סכום נכסי הקרן'!$C$42</f>
        <v>7.7308582486652812E-4</v>
      </c>
    </row>
    <row r="215" spans="2:21" s="122" customFormat="1">
      <c r="B215" s="87" t="s">
        <v>784</v>
      </c>
      <c r="C215" s="84" t="s">
        <v>785</v>
      </c>
      <c r="D215" s="97" t="s">
        <v>110</v>
      </c>
      <c r="E215" s="97" t="s">
        <v>301</v>
      </c>
      <c r="F215" s="84" t="s">
        <v>786</v>
      </c>
      <c r="G215" s="97" t="s">
        <v>731</v>
      </c>
      <c r="H215" s="84" t="s">
        <v>565</v>
      </c>
      <c r="I215" s="84" t="s">
        <v>150</v>
      </c>
      <c r="J215" s="84"/>
      <c r="K215" s="94">
        <v>0.89999999999999991</v>
      </c>
      <c r="L215" s="97" t="s">
        <v>154</v>
      </c>
      <c r="M215" s="98">
        <v>5.5500000000000001E-2</v>
      </c>
      <c r="N215" s="98">
        <v>9.2000004716714153E-3</v>
      </c>
      <c r="O215" s="94">
        <v>8.1013380000000002</v>
      </c>
      <c r="P215" s="96">
        <v>104.68</v>
      </c>
      <c r="Q215" s="84"/>
      <c r="R215" s="94">
        <v>8.4804800000000003E-3</v>
      </c>
      <c r="S215" s="95">
        <v>6.751115E-7</v>
      </c>
      <c r="T215" s="95">
        <f t="shared" si="3"/>
        <v>3.3779284907321059E-5</v>
      </c>
      <c r="U215" s="95">
        <f>R215/'סכום נכסי הקרן'!$C$42</f>
        <v>5.0454085353554499E-6</v>
      </c>
    </row>
    <row r="216" spans="2:21" s="122" customFormat="1">
      <c r="B216" s="87" t="s">
        <v>787</v>
      </c>
      <c r="C216" s="84" t="s">
        <v>788</v>
      </c>
      <c r="D216" s="97" t="s">
        <v>110</v>
      </c>
      <c r="E216" s="97" t="s">
        <v>301</v>
      </c>
      <c r="F216" s="84" t="s">
        <v>789</v>
      </c>
      <c r="G216" s="97" t="s">
        <v>141</v>
      </c>
      <c r="H216" s="84" t="s">
        <v>565</v>
      </c>
      <c r="I216" s="84" t="s">
        <v>305</v>
      </c>
      <c r="J216" s="84"/>
      <c r="K216" s="94">
        <v>2.1499999820307529</v>
      </c>
      <c r="L216" s="97" t="s">
        <v>154</v>
      </c>
      <c r="M216" s="98">
        <v>3.4000000000000002E-2</v>
      </c>
      <c r="N216" s="98">
        <v>2.2799999805509327E-2</v>
      </c>
      <c r="O216" s="94">
        <v>45.960979999999999</v>
      </c>
      <c r="P216" s="96">
        <v>102.92</v>
      </c>
      <c r="Q216" s="84"/>
      <c r="R216" s="94">
        <v>4.7303038999999998E-2</v>
      </c>
      <c r="S216" s="95">
        <v>7.2461175326829306E-8</v>
      </c>
      <c r="T216" s="95">
        <f t="shared" si="3"/>
        <v>1.8841655559156077E-4</v>
      </c>
      <c r="U216" s="95">
        <f>R216/'סכום נכסי הקרן'!$C$42</f>
        <v>2.8142647199079735E-5</v>
      </c>
    </row>
    <row r="217" spans="2:21" s="122" customFormat="1">
      <c r="B217" s="87" t="s">
        <v>790</v>
      </c>
      <c r="C217" s="84" t="s">
        <v>791</v>
      </c>
      <c r="D217" s="97" t="s">
        <v>110</v>
      </c>
      <c r="E217" s="97" t="s">
        <v>301</v>
      </c>
      <c r="F217" s="84" t="s">
        <v>564</v>
      </c>
      <c r="G217" s="97" t="s">
        <v>309</v>
      </c>
      <c r="H217" s="84" t="s">
        <v>565</v>
      </c>
      <c r="I217" s="84" t="s">
        <v>150</v>
      </c>
      <c r="J217" s="84"/>
      <c r="K217" s="94">
        <v>0.6700000011159466</v>
      </c>
      <c r="L217" s="97" t="s">
        <v>154</v>
      </c>
      <c r="M217" s="98">
        <v>1.6899999999999998E-2</v>
      </c>
      <c r="N217" s="98">
        <v>9.799999986183517E-3</v>
      </c>
      <c r="O217" s="94">
        <v>374.080197</v>
      </c>
      <c r="P217" s="96">
        <v>100.61</v>
      </c>
      <c r="Q217" s="84"/>
      <c r="R217" s="94">
        <v>0.37636207399999999</v>
      </c>
      <c r="S217" s="95">
        <v>7.2684917615513149E-7</v>
      </c>
      <c r="T217" s="95">
        <f t="shared" si="3"/>
        <v>1.4991181779753328E-3</v>
      </c>
      <c r="U217" s="95">
        <f>R217/'סכום נכסי הקרן'!$C$42</f>
        <v>2.2391426199267958E-4</v>
      </c>
    </row>
    <row r="218" spans="2:21" s="122" customFormat="1">
      <c r="B218" s="87" t="s">
        <v>792</v>
      </c>
      <c r="C218" s="84" t="s">
        <v>793</v>
      </c>
      <c r="D218" s="97" t="s">
        <v>110</v>
      </c>
      <c r="E218" s="97" t="s">
        <v>301</v>
      </c>
      <c r="F218" s="84" t="s">
        <v>794</v>
      </c>
      <c r="G218" s="97" t="s">
        <v>359</v>
      </c>
      <c r="H218" s="84" t="s">
        <v>565</v>
      </c>
      <c r="I218" s="84" t="s">
        <v>150</v>
      </c>
      <c r="J218" s="84"/>
      <c r="K218" s="94">
        <v>2.4300000025719508</v>
      </c>
      <c r="L218" s="97" t="s">
        <v>154</v>
      </c>
      <c r="M218" s="98">
        <v>6.7500000000000004E-2</v>
      </c>
      <c r="N218" s="98">
        <v>3.9500000064298782E-2</v>
      </c>
      <c r="O218" s="94">
        <v>258.990745</v>
      </c>
      <c r="P218" s="96">
        <v>108.09</v>
      </c>
      <c r="Q218" s="84"/>
      <c r="R218" s="94">
        <v>0.279943096</v>
      </c>
      <c r="S218" s="95">
        <v>3.2383800738929713E-7</v>
      </c>
      <c r="T218" s="95">
        <f t="shared" si="3"/>
        <v>1.1150639583633862E-3</v>
      </c>
      <c r="U218" s="95">
        <f>R218/'סכום נכסי הקרן'!$C$42</f>
        <v>1.6655039407819251E-4</v>
      </c>
    </row>
    <row r="219" spans="2:21" s="122" customFormat="1">
      <c r="B219" s="87" t="s">
        <v>795</v>
      </c>
      <c r="C219" s="84" t="s">
        <v>796</v>
      </c>
      <c r="D219" s="97" t="s">
        <v>110</v>
      </c>
      <c r="E219" s="97" t="s">
        <v>301</v>
      </c>
      <c r="F219" s="84" t="s">
        <v>523</v>
      </c>
      <c r="G219" s="97" t="s">
        <v>359</v>
      </c>
      <c r="H219" s="84" t="s">
        <v>565</v>
      </c>
      <c r="I219" s="84" t="s">
        <v>305</v>
      </c>
      <c r="J219" s="84"/>
      <c r="K219" s="94">
        <v>2.8299972832013838</v>
      </c>
      <c r="L219" s="97" t="s">
        <v>154</v>
      </c>
      <c r="M219" s="98">
        <v>5.74E-2</v>
      </c>
      <c r="N219" s="98">
        <v>1.7399985459387687E-2</v>
      </c>
      <c r="O219" s="94">
        <v>0.190252</v>
      </c>
      <c r="P219" s="96">
        <v>111.6</v>
      </c>
      <c r="Q219" s="94">
        <v>4.4602000000000004E-5</v>
      </c>
      <c r="R219" s="94">
        <v>2.61337E-4</v>
      </c>
      <c r="S219" s="95">
        <v>1.4791895149123738E-9</v>
      </c>
      <c r="T219" s="95">
        <f t="shared" si="3"/>
        <v>1.0409525144596253E-6</v>
      </c>
      <c r="U219" s="95">
        <f>R219/'סכום נכסי הקרן'!$C$42</f>
        <v>1.5548081363368432E-7</v>
      </c>
    </row>
    <row r="220" spans="2:21" s="122" customFormat="1">
      <c r="B220" s="87" t="s">
        <v>797</v>
      </c>
      <c r="C220" s="84" t="s">
        <v>798</v>
      </c>
      <c r="D220" s="97" t="s">
        <v>110</v>
      </c>
      <c r="E220" s="97" t="s">
        <v>301</v>
      </c>
      <c r="F220" s="84" t="s">
        <v>523</v>
      </c>
      <c r="G220" s="97" t="s">
        <v>359</v>
      </c>
      <c r="H220" s="84" t="s">
        <v>565</v>
      </c>
      <c r="I220" s="84" t="s">
        <v>305</v>
      </c>
      <c r="J220" s="84"/>
      <c r="K220" s="94">
        <v>4.580000038443468</v>
      </c>
      <c r="L220" s="97" t="s">
        <v>154</v>
      </c>
      <c r="M220" s="98">
        <v>5.6500000000000002E-2</v>
      </c>
      <c r="N220" s="98">
        <v>2.5600000252464561E-2</v>
      </c>
      <c r="O220" s="94">
        <v>29.994299999999999</v>
      </c>
      <c r="P220" s="96">
        <v>116.21</v>
      </c>
      <c r="Q220" s="84"/>
      <c r="R220" s="94">
        <v>3.4856377000000001E-2</v>
      </c>
      <c r="S220" s="95">
        <v>3.2288285844386097E-7</v>
      </c>
      <c r="T220" s="95">
        <f t="shared" si="3"/>
        <v>1.3883925078769042E-4</v>
      </c>
      <c r="U220" s="95">
        <f>R220/'סכום נכסי הקרן'!$C$42</f>
        <v>2.073758348906753E-5</v>
      </c>
    </row>
    <row r="221" spans="2:21" s="122" customFormat="1">
      <c r="B221" s="87" t="s">
        <v>799</v>
      </c>
      <c r="C221" s="84" t="s">
        <v>800</v>
      </c>
      <c r="D221" s="97" t="s">
        <v>110</v>
      </c>
      <c r="E221" s="97" t="s">
        <v>301</v>
      </c>
      <c r="F221" s="84" t="s">
        <v>526</v>
      </c>
      <c r="G221" s="97" t="s">
        <v>359</v>
      </c>
      <c r="H221" s="84" t="s">
        <v>565</v>
      </c>
      <c r="I221" s="84" t="s">
        <v>305</v>
      </c>
      <c r="J221" s="84"/>
      <c r="K221" s="94">
        <v>3.299999995610297</v>
      </c>
      <c r="L221" s="97" t="s">
        <v>154</v>
      </c>
      <c r="M221" s="98">
        <v>3.7000000000000005E-2</v>
      </c>
      <c r="N221" s="98">
        <v>1.7700000004389701E-2</v>
      </c>
      <c r="O221" s="94">
        <v>148.40773300000001</v>
      </c>
      <c r="P221" s="96">
        <v>107.45</v>
      </c>
      <c r="Q221" s="84"/>
      <c r="R221" s="94">
        <v>0.15946410900000002</v>
      </c>
      <c r="S221" s="95">
        <v>6.564447401476594E-7</v>
      </c>
      <c r="T221" s="95">
        <f t="shared" si="3"/>
        <v>6.3517437343205813E-4</v>
      </c>
      <c r="U221" s="95">
        <f>R221/'סכום נכסי הקרן'!$C$42</f>
        <v>9.4872174291013231E-5</v>
      </c>
    </row>
    <row r="222" spans="2:21" s="122" customFormat="1">
      <c r="B222" s="87" t="s">
        <v>801</v>
      </c>
      <c r="C222" s="84" t="s">
        <v>802</v>
      </c>
      <c r="D222" s="97" t="s">
        <v>110</v>
      </c>
      <c r="E222" s="97" t="s">
        <v>301</v>
      </c>
      <c r="F222" s="84" t="s">
        <v>803</v>
      </c>
      <c r="G222" s="97" t="s">
        <v>355</v>
      </c>
      <c r="H222" s="84" t="s">
        <v>565</v>
      </c>
      <c r="I222" s="84" t="s">
        <v>305</v>
      </c>
      <c r="J222" s="84"/>
      <c r="K222" s="94">
        <v>2.8699999990780234</v>
      </c>
      <c r="L222" s="97" t="s">
        <v>154</v>
      </c>
      <c r="M222" s="98">
        <v>2.9500000000000002E-2</v>
      </c>
      <c r="N222" s="98">
        <v>1.8599999993294713E-2</v>
      </c>
      <c r="O222" s="94">
        <v>459.27746300000001</v>
      </c>
      <c r="P222" s="96">
        <v>103.91</v>
      </c>
      <c r="Q222" s="84"/>
      <c r="R222" s="94">
        <v>0.47723521199999991</v>
      </c>
      <c r="S222" s="95">
        <v>2.1405645044858728E-6</v>
      </c>
      <c r="T222" s="95">
        <f t="shared" si="3"/>
        <v>1.9009141220725433E-3</v>
      </c>
      <c r="U222" s="95">
        <f>R222/'סכום נכסי הקרן'!$C$42</f>
        <v>2.8392810454089474E-4</v>
      </c>
    </row>
    <row r="223" spans="2:21" s="122" customFormat="1">
      <c r="B223" s="87" t="s">
        <v>804</v>
      </c>
      <c r="C223" s="84" t="s">
        <v>805</v>
      </c>
      <c r="D223" s="97" t="s">
        <v>110</v>
      </c>
      <c r="E223" s="97" t="s">
        <v>301</v>
      </c>
      <c r="F223" s="84" t="s">
        <v>462</v>
      </c>
      <c r="G223" s="97" t="s">
        <v>426</v>
      </c>
      <c r="H223" s="84" t="s">
        <v>565</v>
      </c>
      <c r="I223" s="84" t="s">
        <v>150</v>
      </c>
      <c r="J223" s="84"/>
      <c r="K223" s="94">
        <v>8.66999999443021</v>
      </c>
      <c r="L223" s="97" t="s">
        <v>154</v>
      </c>
      <c r="M223" s="98">
        <v>3.4300000000000004E-2</v>
      </c>
      <c r="N223" s="98">
        <v>3.3099999974656742E-2</v>
      </c>
      <c r="O223" s="94">
        <v>684.04570699999999</v>
      </c>
      <c r="P223" s="96">
        <v>102.1</v>
      </c>
      <c r="Q223" s="84"/>
      <c r="R223" s="94">
        <v>0.69841066699999999</v>
      </c>
      <c r="S223" s="95">
        <v>2.6943662635890971E-6</v>
      </c>
      <c r="T223" s="95">
        <f t="shared" si="3"/>
        <v>2.7818959425533851E-3</v>
      </c>
      <c r="U223" s="95">
        <f>R223/'סכום נכסי הקרן'!$C$42</f>
        <v>4.1551505816476102E-4</v>
      </c>
    </row>
    <row r="224" spans="2:21" s="122" customFormat="1">
      <c r="B224" s="87" t="s">
        <v>806</v>
      </c>
      <c r="C224" s="84" t="s">
        <v>807</v>
      </c>
      <c r="D224" s="97" t="s">
        <v>110</v>
      </c>
      <c r="E224" s="97" t="s">
        <v>301</v>
      </c>
      <c r="F224" s="84" t="s">
        <v>594</v>
      </c>
      <c r="G224" s="97" t="s">
        <v>359</v>
      </c>
      <c r="H224" s="84" t="s">
        <v>565</v>
      </c>
      <c r="I224" s="84" t="s">
        <v>150</v>
      </c>
      <c r="J224" s="84"/>
      <c r="K224" s="94">
        <v>3.3699957416948063</v>
      </c>
      <c r="L224" s="97" t="s">
        <v>154</v>
      </c>
      <c r="M224" s="98">
        <v>7.0499999999999993E-2</v>
      </c>
      <c r="N224" s="98">
        <v>2.5999952019096405E-2</v>
      </c>
      <c r="O224" s="94">
        <v>0.28406599999999999</v>
      </c>
      <c r="P224" s="96">
        <v>117.39</v>
      </c>
      <c r="Q224" s="84"/>
      <c r="R224" s="94">
        <v>3.3346599999999993E-4</v>
      </c>
      <c r="S224" s="95">
        <v>6.1432745508886135E-10</v>
      </c>
      <c r="T224" s="95">
        <f t="shared" si="3"/>
        <v>1.3282553606523123E-6</v>
      </c>
      <c r="U224" s="95">
        <f>R224/'סכום נכסי הקרן'!$C$42</f>
        <v>1.9839351105725619E-7</v>
      </c>
    </row>
    <row r="225" spans="2:21" s="122" customFormat="1">
      <c r="B225" s="87" t="s">
        <v>808</v>
      </c>
      <c r="C225" s="84" t="s">
        <v>809</v>
      </c>
      <c r="D225" s="97" t="s">
        <v>110</v>
      </c>
      <c r="E225" s="97" t="s">
        <v>301</v>
      </c>
      <c r="F225" s="84" t="s">
        <v>597</v>
      </c>
      <c r="G225" s="97" t="s">
        <v>394</v>
      </c>
      <c r="H225" s="84" t="s">
        <v>565</v>
      </c>
      <c r="I225" s="84" t="s">
        <v>305</v>
      </c>
      <c r="J225" s="84"/>
      <c r="K225" s="94">
        <v>3.2100000023969812</v>
      </c>
      <c r="L225" s="97" t="s">
        <v>154</v>
      </c>
      <c r="M225" s="98">
        <v>4.1399999999999999E-2</v>
      </c>
      <c r="N225" s="98">
        <v>3.4900000018329852E-2</v>
      </c>
      <c r="O225" s="94">
        <v>343.81686500000001</v>
      </c>
      <c r="P225" s="96">
        <v>103.14</v>
      </c>
      <c r="Q225" s="84"/>
      <c r="R225" s="94">
        <v>0.35461271499999997</v>
      </c>
      <c r="S225" s="95">
        <v>4.7514182208218718E-7</v>
      </c>
      <c r="T225" s="95">
        <f t="shared" si="3"/>
        <v>1.4124865493160342E-3</v>
      </c>
      <c r="U225" s="95">
        <f>R225/'סכום נכסי הקרן'!$C$42</f>
        <v>2.1097461688566796E-4</v>
      </c>
    </row>
    <row r="226" spans="2:21" s="122" customFormat="1">
      <c r="B226" s="87" t="s">
        <v>810</v>
      </c>
      <c r="C226" s="84" t="s">
        <v>811</v>
      </c>
      <c r="D226" s="97" t="s">
        <v>110</v>
      </c>
      <c r="E226" s="97" t="s">
        <v>301</v>
      </c>
      <c r="F226" s="84" t="s">
        <v>597</v>
      </c>
      <c r="G226" s="97" t="s">
        <v>394</v>
      </c>
      <c r="H226" s="84" t="s">
        <v>565</v>
      </c>
      <c r="I226" s="84" t="s">
        <v>305</v>
      </c>
      <c r="J226" s="84"/>
      <c r="K226" s="94">
        <v>5.8799999978863635</v>
      </c>
      <c r="L226" s="97" t="s">
        <v>154</v>
      </c>
      <c r="M226" s="98">
        <v>2.5000000000000001E-2</v>
      </c>
      <c r="N226" s="98">
        <v>5.0499999983487219E-2</v>
      </c>
      <c r="O226" s="94">
        <v>870.80359399999998</v>
      </c>
      <c r="P226" s="96">
        <v>86.93</v>
      </c>
      <c r="Q226" s="84"/>
      <c r="R226" s="94">
        <v>0.75698954500000004</v>
      </c>
      <c r="S226" s="95">
        <v>1.4183924311452151E-6</v>
      </c>
      <c r="T226" s="95">
        <f t="shared" si="3"/>
        <v>3.0152262032831084E-3</v>
      </c>
      <c r="U226" s="95">
        <f>R226/'סכום נכסי הקרן'!$C$42</f>
        <v>4.5036619525284401E-4</v>
      </c>
    </row>
    <row r="227" spans="2:21" s="122" customFormat="1">
      <c r="B227" s="87" t="s">
        <v>812</v>
      </c>
      <c r="C227" s="84" t="s">
        <v>813</v>
      </c>
      <c r="D227" s="97" t="s">
        <v>110</v>
      </c>
      <c r="E227" s="97" t="s">
        <v>301</v>
      </c>
      <c r="F227" s="84" t="s">
        <v>597</v>
      </c>
      <c r="G227" s="97" t="s">
        <v>394</v>
      </c>
      <c r="H227" s="84" t="s">
        <v>565</v>
      </c>
      <c r="I227" s="84" t="s">
        <v>305</v>
      </c>
      <c r="J227" s="84"/>
      <c r="K227" s="94">
        <v>4.4799999987196326</v>
      </c>
      <c r="L227" s="97" t="s">
        <v>154</v>
      </c>
      <c r="M227" s="98">
        <v>3.5499999999999997E-2</v>
      </c>
      <c r="N227" s="98">
        <v>4.4899999993598165E-2</v>
      </c>
      <c r="O227" s="94">
        <v>418.86684500000001</v>
      </c>
      <c r="P227" s="96">
        <v>96.96</v>
      </c>
      <c r="Q227" s="84"/>
      <c r="R227" s="94">
        <v>0.40613327399999999</v>
      </c>
      <c r="S227" s="95">
        <v>5.8942696943855768E-7</v>
      </c>
      <c r="T227" s="95">
        <f t="shared" ref="T227:T246" si="4">R227/$R$11</f>
        <v>1.6177022494940248E-3</v>
      </c>
      <c r="U227" s="95">
        <f>R227/'סכום נכסי הקרן'!$C$42</f>
        <v>2.4162645123052627E-4</v>
      </c>
    </row>
    <row r="228" spans="2:21" s="122" customFormat="1">
      <c r="B228" s="87" t="s">
        <v>814</v>
      </c>
      <c r="C228" s="84" t="s">
        <v>815</v>
      </c>
      <c r="D228" s="97" t="s">
        <v>110</v>
      </c>
      <c r="E228" s="97" t="s">
        <v>301</v>
      </c>
      <c r="F228" s="84" t="s">
        <v>816</v>
      </c>
      <c r="G228" s="97" t="s">
        <v>359</v>
      </c>
      <c r="H228" s="84" t="s">
        <v>565</v>
      </c>
      <c r="I228" s="84" t="s">
        <v>305</v>
      </c>
      <c r="J228" s="84"/>
      <c r="K228" s="94">
        <v>4.929999999794684</v>
      </c>
      <c r="L228" s="97" t="s">
        <v>154</v>
      </c>
      <c r="M228" s="98">
        <v>3.9E-2</v>
      </c>
      <c r="N228" s="98">
        <v>4.7800000000315868E-2</v>
      </c>
      <c r="O228" s="94">
        <v>650.74300200000005</v>
      </c>
      <c r="P228" s="96">
        <v>97.3</v>
      </c>
      <c r="Q228" s="84"/>
      <c r="R228" s="94">
        <v>0.63317294099999999</v>
      </c>
      <c r="S228" s="95">
        <v>1.5461118154387134E-6</v>
      </c>
      <c r="T228" s="95">
        <f t="shared" si="4"/>
        <v>2.5220422864797023E-3</v>
      </c>
      <c r="U228" s="95">
        <f>R228/'סכום נכסי הקרן'!$C$42</f>
        <v>3.7670228110643649E-4</v>
      </c>
    </row>
    <row r="229" spans="2:21" s="122" customFormat="1">
      <c r="B229" s="87" t="s">
        <v>817</v>
      </c>
      <c r="C229" s="84" t="s">
        <v>818</v>
      </c>
      <c r="D229" s="97" t="s">
        <v>110</v>
      </c>
      <c r="E229" s="97" t="s">
        <v>301</v>
      </c>
      <c r="F229" s="84" t="s">
        <v>819</v>
      </c>
      <c r="G229" s="97" t="s">
        <v>394</v>
      </c>
      <c r="H229" s="84" t="s">
        <v>565</v>
      </c>
      <c r="I229" s="84" t="s">
        <v>305</v>
      </c>
      <c r="J229" s="84"/>
      <c r="K229" s="94">
        <v>1.7300000007774867</v>
      </c>
      <c r="L229" s="97" t="s">
        <v>154</v>
      </c>
      <c r="M229" s="98">
        <v>1.47E-2</v>
      </c>
      <c r="N229" s="98">
        <v>1.3800000023089008E-2</v>
      </c>
      <c r="O229" s="94">
        <v>423.59718500000002</v>
      </c>
      <c r="P229" s="96">
        <v>100.2</v>
      </c>
      <c r="Q229" s="84"/>
      <c r="R229" s="94">
        <v>0.42444437900000004</v>
      </c>
      <c r="S229" s="95">
        <v>1.2926955047100083E-6</v>
      </c>
      <c r="T229" s="95">
        <f t="shared" si="4"/>
        <v>1.6906386909174905E-3</v>
      </c>
      <c r="U229" s="95">
        <f>R229/'סכום נכסי הקרן'!$C$42</f>
        <v>2.5252052862458774E-4</v>
      </c>
    </row>
    <row r="230" spans="2:21" s="122" customFormat="1">
      <c r="B230" s="87" t="s">
        <v>820</v>
      </c>
      <c r="C230" s="84" t="s">
        <v>821</v>
      </c>
      <c r="D230" s="97" t="s">
        <v>110</v>
      </c>
      <c r="E230" s="97" t="s">
        <v>301</v>
      </c>
      <c r="F230" s="84" t="s">
        <v>819</v>
      </c>
      <c r="G230" s="97" t="s">
        <v>394</v>
      </c>
      <c r="H230" s="84" t="s">
        <v>565</v>
      </c>
      <c r="I230" s="84" t="s">
        <v>305</v>
      </c>
      <c r="J230" s="84"/>
      <c r="K230" s="94">
        <v>3.0999999989216489</v>
      </c>
      <c r="L230" s="97" t="s">
        <v>154</v>
      </c>
      <c r="M230" s="98">
        <v>2.1600000000000001E-2</v>
      </c>
      <c r="N230" s="98">
        <v>2.4399999990294838E-2</v>
      </c>
      <c r="O230" s="94">
        <v>371.86631</v>
      </c>
      <c r="P230" s="96">
        <v>99.75</v>
      </c>
      <c r="Q230" s="84"/>
      <c r="R230" s="94">
        <v>0.37093664399999998</v>
      </c>
      <c r="S230" s="95">
        <v>4.6832601415810172E-7</v>
      </c>
      <c r="T230" s="95">
        <f t="shared" si="4"/>
        <v>1.4775077094977551E-3</v>
      </c>
      <c r="U230" s="95">
        <f>R230/'סכום נכסי הקרן'!$C$42</f>
        <v>2.2068643634720036E-4</v>
      </c>
    </row>
    <row r="231" spans="2:21" s="122" customFormat="1">
      <c r="B231" s="87" t="s">
        <v>822</v>
      </c>
      <c r="C231" s="84" t="s">
        <v>823</v>
      </c>
      <c r="D231" s="97" t="s">
        <v>110</v>
      </c>
      <c r="E231" s="97" t="s">
        <v>301</v>
      </c>
      <c r="F231" s="84" t="s">
        <v>771</v>
      </c>
      <c r="G231" s="97" t="s">
        <v>141</v>
      </c>
      <c r="H231" s="84" t="s">
        <v>565</v>
      </c>
      <c r="I231" s="84" t="s">
        <v>150</v>
      </c>
      <c r="J231" s="84"/>
      <c r="K231" s="94">
        <v>2.5799999954878574</v>
      </c>
      <c r="L231" s="97" t="s">
        <v>154</v>
      </c>
      <c r="M231" s="98">
        <v>2.4E-2</v>
      </c>
      <c r="N231" s="98">
        <v>1.7899999977439286E-2</v>
      </c>
      <c r="O231" s="94">
        <v>282.989328</v>
      </c>
      <c r="P231" s="96">
        <v>101.81</v>
      </c>
      <c r="Q231" s="84"/>
      <c r="R231" s="94">
        <v>0.28811143499999997</v>
      </c>
      <c r="S231" s="95">
        <v>7.6620379479474144E-7</v>
      </c>
      <c r="T231" s="95">
        <f t="shared" si="4"/>
        <v>1.1475999292401033E-3</v>
      </c>
      <c r="U231" s="95">
        <f>R231/'סכום נכסי הקרן'!$C$42</f>
        <v>1.7141009627786479E-4</v>
      </c>
    </row>
    <row r="232" spans="2:21" s="122" customFormat="1">
      <c r="B232" s="87" t="s">
        <v>824</v>
      </c>
      <c r="C232" s="84" t="s">
        <v>825</v>
      </c>
      <c r="D232" s="97" t="s">
        <v>110</v>
      </c>
      <c r="E232" s="97" t="s">
        <v>301</v>
      </c>
      <c r="F232" s="84" t="s">
        <v>826</v>
      </c>
      <c r="G232" s="97" t="s">
        <v>359</v>
      </c>
      <c r="H232" s="84" t="s">
        <v>565</v>
      </c>
      <c r="I232" s="84" t="s">
        <v>305</v>
      </c>
      <c r="J232" s="84"/>
      <c r="K232" s="94">
        <v>1.3900000004570932</v>
      </c>
      <c r="L232" s="97" t="s">
        <v>154</v>
      </c>
      <c r="M232" s="98">
        <v>5.0999999999999997E-2</v>
      </c>
      <c r="N232" s="98">
        <v>2.5100000010149018E-2</v>
      </c>
      <c r="O232" s="94">
        <v>1245.9128000000001</v>
      </c>
      <c r="P232" s="96">
        <v>103.6</v>
      </c>
      <c r="Q232" s="84"/>
      <c r="R232" s="94">
        <v>1.2907656190000001</v>
      </c>
      <c r="S232" s="95">
        <v>1.6344126984126985E-6</v>
      </c>
      <c r="T232" s="95">
        <f t="shared" si="4"/>
        <v>5.1413527999329784E-3</v>
      </c>
      <c r="U232" s="95">
        <f>R232/'סכום נכסי הקרן'!$C$42</f>
        <v>7.6793293200926841E-4</v>
      </c>
    </row>
    <row r="233" spans="2:21" s="122" customFormat="1">
      <c r="B233" s="87" t="s">
        <v>827</v>
      </c>
      <c r="C233" s="84" t="s">
        <v>828</v>
      </c>
      <c r="D233" s="97" t="s">
        <v>110</v>
      </c>
      <c r="E233" s="97" t="s">
        <v>301</v>
      </c>
      <c r="F233" s="84" t="s">
        <v>829</v>
      </c>
      <c r="G233" s="97" t="s">
        <v>359</v>
      </c>
      <c r="H233" s="84" t="s">
        <v>565</v>
      </c>
      <c r="I233" s="84" t="s">
        <v>305</v>
      </c>
      <c r="J233" s="84"/>
      <c r="K233" s="94">
        <v>5.2099992507421709</v>
      </c>
      <c r="L233" s="97" t="s">
        <v>154</v>
      </c>
      <c r="M233" s="98">
        <v>2.6200000000000001E-2</v>
      </c>
      <c r="N233" s="98">
        <v>2.8699992102417471E-2</v>
      </c>
      <c r="O233" s="94">
        <v>1.9866109999999997</v>
      </c>
      <c r="P233" s="96">
        <v>99.43</v>
      </c>
      <c r="Q233" s="84"/>
      <c r="R233" s="94">
        <v>1.975288E-3</v>
      </c>
      <c r="S233" s="95">
        <v>7.84917699863294E-9</v>
      </c>
      <c r="T233" s="95">
        <f t="shared" si="4"/>
        <v>7.8679291886794611E-6</v>
      </c>
      <c r="U233" s="95">
        <f>R233/'סכום נכסי הקרן'!$C$42</f>
        <v>1.1751852412817665E-6</v>
      </c>
    </row>
    <row r="234" spans="2:21" s="122" customFormat="1">
      <c r="B234" s="87" t="s">
        <v>830</v>
      </c>
      <c r="C234" s="84" t="s">
        <v>831</v>
      </c>
      <c r="D234" s="97" t="s">
        <v>110</v>
      </c>
      <c r="E234" s="97" t="s">
        <v>301</v>
      </c>
      <c r="F234" s="84" t="s">
        <v>829</v>
      </c>
      <c r="G234" s="97" t="s">
        <v>359</v>
      </c>
      <c r="H234" s="84" t="s">
        <v>565</v>
      </c>
      <c r="I234" s="84" t="s">
        <v>305</v>
      </c>
      <c r="J234" s="84"/>
      <c r="K234" s="94">
        <v>3.3299999967993248</v>
      </c>
      <c r="L234" s="97" t="s">
        <v>154</v>
      </c>
      <c r="M234" s="98">
        <v>3.3500000000000002E-2</v>
      </c>
      <c r="N234" s="98">
        <v>1.8799999996717255E-2</v>
      </c>
      <c r="O234" s="94">
        <v>342.93151499999999</v>
      </c>
      <c r="P234" s="96">
        <v>104.92</v>
      </c>
      <c r="Q234" s="94">
        <v>5.7441029999999995E-3</v>
      </c>
      <c r="R234" s="94">
        <v>0.36554784899999998</v>
      </c>
      <c r="S234" s="95">
        <v>7.1292509631608143E-7</v>
      </c>
      <c r="T234" s="95">
        <f t="shared" si="4"/>
        <v>1.4560431648479068E-3</v>
      </c>
      <c r="U234" s="95">
        <f>R234/'סכום נכסי הקרן'!$C$42</f>
        <v>2.1748040646583978E-4</v>
      </c>
    </row>
    <row r="235" spans="2:21" s="122" customFormat="1">
      <c r="B235" s="87" t="s">
        <v>832</v>
      </c>
      <c r="C235" s="84" t="s">
        <v>833</v>
      </c>
      <c r="D235" s="97" t="s">
        <v>110</v>
      </c>
      <c r="E235" s="97" t="s">
        <v>301</v>
      </c>
      <c r="F235" s="84" t="s">
        <v>564</v>
      </c>
      <c r="G235" s="97" t="s">
        <v>309</v>
      </c>
      <c r="H235" s="84" t="s">
        <v>609</v>
      </c>
      <c r="I235" s="84" t="s">
        <v>150</v>
      </c>
      <c r="J235" s="84"/>
      <c r="K235" s="94">
        <v>1.4200000048112125</v>
      </c>
      <c r="L235" s="97" t="s">
        <v>154</v>
      </c>
      <c r="M235" s="98">
        <v>2.81E-2</v>
      </c>
      <c r="N235" s="98">
        <v>1.2099999923822474E-2</v>
      </c>
      <c r="O235" s="94">
        <v>48.704822999999998</v>
      </c>
      <c r="P235" s="96">
        <v>102.42</v>
      </c>
      <c r="Q235" s="84"/>
      <c r="R235" s="94">
        <v>4.9883477999999995E-2</v>
      </c>
      <c r="S235" s="95">
        <v>5.0456678891098957E-7</v>
      </c>
      <c r="T235" s="95">
        <f t="shared" si="4"/>
        <v>1.9869491061002227E-4</v>
      </c>
      <c r="U235" s="95">
        <f>R235/'סכום נכסי הקרן'!$C$42</f>
        <v>2.9677863242931507E-5</v>
      </c>
    </row>
    <row r="236" spans="2:21" s="122" customFormat="1">
      <c r="B236" s="87" t="s">
        <v>834</v>
      </c>
      <c r="C236" s="84" t="s">
        <v>835</v>
      </c>
      <c r="D236" s="97" t="s">
        <v>110</v>
      </c>
      <c r="E236" s="97" t="s">
        <v>301</v>
      </c>
      <c r="F236" s="84" t="s">
        <v>612</v>
      </c>
      <c r="G236" s="97" t="s">
        <v>359</v>
      </c>
      <c r="H236" s="84" t="s">
        <v>609</v>
      </c>
      <c r="I236" s="84" t="s">
        <v>150</v>
      </c>
      <c r="J236" s="84"/>
      <c r="K236" s="94">
        <v>2.1000049910992065</v>
      </c>
      <c r="L236" s="97" t="s">
        <v>154</v>
      </c>
      <c r="M236" s="98">
        <v>4.6500000000000007E-2</v>
      </c>
      <c r="N236" s="98">
        <v>2.3500091503485449E-2</v>
      </c>
      <c r="O236" s="94">
        <v>0.113356</v>
      </c>
      <c r="P236" s="96">
        <v>106.05</v>
      </c>
      <c r="Q236" s="84"/>
      <c r="R236" s="94">
        <v>1.20214E-4</v>
      </c>
      <c r="S236" s="95">
        <v>7.0411447625783642E-10</v>
      </c>
      <c r="T236" s="95">
        <f t="shared" si="4"/>
        <v>4.7883409380703614E-7</v>
      </c>
      <c r="U236" s="95">
        <f>R236/'סכום נכסי הקרן'!$C$42</f>
        <v>7.1520567428874314E-8</v>
      </c>
    </row>
    <row r="237" spans="2:21" s="122" customFormat="1">
      <c r="B237" s="87" t="s">
        <v>836</v>
      </c>
      <c r="C237" s="84" t="s">
        <v>837</v>
      </c>
      <c r="D237" s="97" t="s">
        <v>110</v>
      </c>
      <c r="E237" s="97" t="s">
        <v>301</v>
      </c>
      <c r="F237" s="84" t="s">
        <v>838</v>
      </c>
      <c r="G237" s="97" t="s">
        <v>426</v>
      </c>
      <c r="H237" s="84" t="s">
        <v>609</v>
      </c>
      <c r="I237" s="84" t="s">
        <v>150</v>
      </c>
      <c r="J237" s="84"/>
      <c r="K237" s="94">
        <v>5.9699999945616682</v>
      </c>
      <c r="L237" s="97" t="s">
        <v>154</v>
      </c>
      <c r="M237" s="98">
        <v>3.27E-2</v>
      </c>
      <c r="N237" s="98">
        <v>2.6999999956626802E-2</v>
      </c>
      <c r="O237" s="94">
        <v>286.48850099999999</v>
      </c>
      <c r="P237" s="96">
        <v>104.62</v>
      </c>
      <c r="Q237" s="84"/>
      <c r="R237" s="94">
        <v>0.29972427900000004</v>
      </c>
      <c r="S237" s="95">
        <v>1.2847017982062781E-6</v>
      </c>
      <c r="T237" s="95">
        <f t="shared" si="4"/>
        <v>1.1938559862156844E-3</v>
      </c>
      <c r="U237" s="95">
        <f>R237/'סכום נכסי הקרן'!$C$42</f>
        <v>1.7831908518384083E-4</v>
      </c>
    </row>
    <row r="238" spans="2:21" s="122" customFormat="1">
      <c r="B238" s="87" t="s">
        <v>839</v>
      </c>
      <c r="C238" s="84" t="s">
        <v>840</v>
      </c>
      <c r="D238" s="97" t="s">
        <v>110</v>
      </c>
      <c r="E238" s="97" t="s">
        <v>301</v>
      </c>
      <c r="F238" s="84" t="s">
        <v>841</v>
      </c>
      <c r="G238" s="97" t="s">
        <v>842</v>
      </c>
      <c r="H238" s="84" t="s">
        <v>639</v>
      </c>
      <c r="I238" s="84" t="s">
        <v>150</v>
      </c>
      <c r="J238" s="84"/>
      <c r="K238" s="94">
        <v>5.6499999973268942</v>
      </c>
      <c r="L238" s="97" t="s">
        <v>154</v>
      </c>
      <c r="M238" s="98">
        <v>4.4500000000000005E-2</v>
      </c>
      <c r="N238" s="98">
        <v>3.2599999980638047E-2</v>
      </c>
      <c r="O238" s="94">
        <v>640.45808</v>
      </c>
      <c r="P238" s="96">
        <v>108.06</v>
      </c>
      <c r="Q238" s="84"/>
      <c r="R238" s="94">
        <v>0.69207900900000008</v>
      </c>
      <c r="S238" s="95">
        <v>2.1520768817204299E-6</v>
      </c>
      <c r="T238" s="95">
        <f t="shared" si="4"/>
        <v>2.7566758041275277E-3</v>
      </c>
      <c r="U238" s="95">
        <f>R238/'סכום נכסי הקרן'!$C$42</f>
        <v>4.1174807783862961E-4</v>
      </c>
    </row>
    <row r="239" spans="2:21" s="122" customFormat="1">
      <c r="B239" s="87" t="s">
        <v>843</v>
      </c>
      <c r="C239" s="84" t="s">
        <v>844</v>
      </c>
      <c r="D239" s="97" t="s">
        <v>110</v>
      </c>
      <c r="E239" s="97" t="s">
        <v>301</v>
      </c>
      <c r="F239" s="84" t="s">
        <v>845</v>
      </c>
      <c r="G239" s="97" t="s">
        <v>359</v>
      </c>
      <c r="H239" s="84" t="s">
        <v>639</v>
      </c>
      <c r="I239" s="84" t="s">
        <v>150</v>
      </c>
      <c r="J239" s="84"/>
      <c r="K239" s="94">
        <v>4.1500000015006044</v>
      </c>
      <c r="L239" s="97" t="s">
        <v>154</v>
      </c>
      <c r="M239" s="98">
        <v>4.2000000000000003E-2</v>
      </c>
      <c r="N239" s="98">
        <v>8.5300000020150965E-2</v>
      </c>
      <c r="O239" s="94">
        <v>550.35252700000001</v>
      </c>
      <c r="P239" s="96">
        <v>84.76</v>
      </c>
      <c r="Q239" s="84"/>
      <c r="R239" s="94">
        <v>0.46647880199999997</v>
      </c>
      <c r="S239" s="95">
        <v>9.1341671967313993E-7</v>
      </c>
      <c r="T239" s="95">
        <f t="shared" si="4"/>
        <v>1.8580693965416823E-3</v>
      </c>
      <c r="U239" s="95">
        <f>R239/'סכום נכסי הקרן'!$C$42</f>
        <v>2.775286456867046E-4</v>
      </c>
    </row>
    <row r="240" spans="2:21" s="122" customFormat="1">
      <c r="B240" s="87" t="s">
        <v>846</v>
      </c>
      <c r="C240" s="84" t="s">
        <v>847</v>
      </c>
      <c r="D240" s="97" t="s">
        <v>110</v>
      </c>
      <c r="E240" s="97" t="s">
        <v>301</v>
      </c>
      <c r="F240" s="84" t="s">
        <v>845</v>
      </c>
      <c r="G240" s="97" t="s">
        <v>359</v>
      </c>
      <c r="H240" s="84" t="s">
        <v>639</v>
      </c>
      <c r="I240" s="84" t="s">
        <v>150</v>
      </c>
      <c r="J240" s="84"/>
      <c r="K240" s="94">
        <v>4.7499999982093533</v>
      </c>
      <c r="L240" s="97" t="s">
        <v>154</v>
      </c>
      <c r="M240" s="98">
        <v>3.2500000000000001E-2</v>
      </c>
      <c r="N240" s="98">
        <v>5.1399999984719807E-2</v>
      </c>
      <c r="O240" s="94">
        <v>907.47094800000002</v>
      </c>
      <c r="P240" s="96">
        <v>92.31</v>
      </c>
      <c r="Q240" s="84"/>
      <c r="R240" s="94">
        <v>0.837686402</v>
      </c>
      <c r="S240" s="95">
        <v>1.2095758125077475E-6</v>
      </c>
      <c r="T240" s="95">
        <f t="shared" si="4"/>
        <v>3.336656372769782E-3</v>
      </c>
      <c r="U240" s="95">
        <f>R240/'סכום נכסי הקרן'!$C$42</f>
        <v>4.9837628561142722E-4</v>
      </c>
    </row>
    <row r="241" spans="2:21" s="122" customFormat="1">
      <c r="B241" s="87" t="s">
        <v>848</v>
      </c>
      <c r="C241" s="84" t="s">
        <v>849</v>
      </c>
      <c r="D241" s="97" t="s">
        <v>110</v>
      </c>
      <c r="E241" s="97" t="s">
        <v>301</v>
      </c>
      <c r="F241" s="84" t="s">
        <v>644</v>
      </c>
      <c r="G241" s="97" t="s">
        <v>355</v>
      </c>
      <c r="H241" s="84" t="s">
        <v>639</v>
      </c>
      <c r="I241" s="84" t="s">
        <v>150</v>
      </c>
      <c r="J241" s="84"/>
      <c r="K241" s="94">
        <v>1.3399999992867175</v>
      </c>
      <c r="L241" s="97" t="s">
        <v>154</v>
      </c>
      <c r="M241" s="98">
        <v>3.3000000000000002E-2</v>
      </c>
      <c r="N241" s="98">
        <v>2.6299999988281791E-2</v>
      </c>
      <c r="O241" s="94">
        <v>193.68041000000002</v>
      </c>
      <c r="P241" s="96">
        <v>101.34</v>
      </c>
      <c r="Q241" s="84"/>
      <c r="R241" s="94">
        <v>0.19627572100000001</v>
      </c>
      <c r="S241" s="95">
        <v>4.6361287989016156E-7</v>
      </c>
      <c r="T241" s="95">
        <f t="shared" si="4"/>
        <v>7.8180167868432667E-4</v>
      </c>
      <c r="U241" s="95">
        <f>R241/'סכום נכסי הקרן'!$C$42</f>
        <v>1.1677301261443279E-4</v>
      </c>
    </row>
    <row r="242" spans="2:21" s="122" customFormat="1">
      <c r="B242" s="87" t="s">
        <v>850</v>
      </c>
      <c r="C242" s="84" t="s">
        <v>851</v>
      </c>
      <c r="D242" s="97" t="s">
        <v>110</v>
      </c>
      <c r="E242" s="97" t="s">
        <v>301</v>
      </c>
      <c r="F242" s="84" t="s">
        <v>650</v>
      </c>
      <c r="G242" s="97" t="s">
        <v>477</v>
      </c>
      <c r="H242" s="84" t="s">
        <v>639</v>
      </c>
      <c r="I242" s="84" t="s">
        <v>305</v>
      </c>
      <c r="J242" s="84"/>
      <c r="K242" s="94">
        <v>1.6800000004301825</v>
      </c>
      <c r="L242" s="97" t="s">
        <v>154</v>
      </c>
      <c r="M242" s="98">
        <v>0.06</v>
      </c>
      <c r="N242" s="98">
        <v>1.6300000006094252E-2</v>
      </c>
      <c r="O242" s="94">
        <v>511.83743099999998</v>
      </c>
      <c r="P242" s="96">
        <v>109</v>
      </c>
      <c r="Q242" s="84"/>
      <c r="R242" s="94">
        <v>0.55790278199999999</v>
      </c>
      <c r="S242" s="95">
        <v>1.2473995668199019E-6</v>
      </c>
      <c r="T242" s="95">
        <f t="shared" si="4"/>
        <v>2.2222276361438301E-3</v>
      </c>
      <c r="U242" s="95">
        <f>R242/'סכום נכסי הקרן'!$C$42</f>
        <v>3.3192077078200179E-4</v>
      </c>
    </row>
    <row r="243" spans="2:21" s="122" customFormat="1">
      <c r="B243" s="87" t="s">
        <v>852</v>
      </c>
      <c r="C243" s="84" t="s">
        <v>853</v>
      </c>
      <c r="D243" s="97" t="s">
        <v>110</v>
      </c>
      <c r="E243" s="97" t="s">
        <v>301</v>
      </c>
      <c r="F243" s="84" t="s">
        <v>650</v>
      </c>
      <c r="G243" s="97" t="s">
        <v>477</v>
      </c>
      <c r="H243" s="84" t="s">
        <v>639</v>
      </c>
      <c r="I243" s="84" t="s">
        <v>305</v>
      </c>
      <c r="J243" s="84"/>
      <c r="K243" s="94">
        <v>3.2399998365270251</v>
      </c>
      <c r="L243" s="97" t="s">
        <v>154</v>
      </c>
      <c r="M243" s="98">
        <v>5.9000000000000004E-2</v>
      </c>
      <c r="N243" s="98">
        <v>2.4399998795462289E-2</v>
      </c>
      <c r="O243" s="94">
        <v>8.2190159999999999</v>
      </c>
      <c r="P243" s="96">
        <v>113.13</v>
      </c>
      <c r="Q243" s="84"/>
      <c r="R243" s="94">
        <v>9.2981729999999999E-3</v>
      </c>
      <c r="S243" s="95">
        <v>9.2416093119798869E-9</v>
      </c>
      <c r="T243" s="95">
        <f t="shared" si="4"/>
        <v>3.7036303945597433E-5</v>
      </c>
      <c r="U243" s="95">
        <f>R243/'סכום נכסי הקרן'!$C$42</f>
        <v>5.5318898714944891E-6</v>
      </c>
    </row>
    <row r="244" spans="2:21" s="122" customFormat="1">
      <c r="B244" s="87" t="s">
        <v>854</v>
      </c>
      <c r="C244" s="84" t="s">
        <v>855</v>
      </c>
      <c r="D244" s="97" t="s">
        <v>110</v>
      </c>
      <c r="E244" s="97" t="s">
        <v>301</v>
      </c>
      <c r="F244" s="84" t="s">
        <v>653</v>
      </c>
      <c r="G244" s="97" t="s">
        <v>359</v>
      </c>
      <c r="H244" s="84" t="s">
        <v>639</v>
      </c>
      <c r="I244" s="84" t="s">
        <v>305</v>
      </c>
      <c r="J244" s="84"/>
      <c r="K244" s="94">
        <v>3.66923736075407</v>
      </c>
      <c r="L244" s="97" t="s">
        <v>154</v>
      </c>
      <c r="M244" s="98">
        <v>6.9000000000000006E-2</v>
      </c>
      <c r="N244" s="98">
        <v>0.10418166238217651</v>
      </c>
      <c r="O244" s="94">
        <v>2.5560000000000001E-3</v>
      </c>
      <c r="P244" s="96">
        <v>91.29</v>
      </c>
      <c r="Q244" s="84"/>
      <c r="R244" s="94">
        <v>2.334E-6</v>
      </c>
      <c r="S244" s="95">
        <v>3.863589298643663E-12</v>
      </c>
      <c r="T244" s="95">
        <f t="shared" si="4"/>
        <v>9.2967439312028739E-9</v>
      </c>
      <c r="U244" s="95">
        <f>R244/'סכום נכסי הקרן'!$C$42</f>
        <v>1.3885987021394567E-9</v>
      </c>
    </row>
    <row r="245" spans="2:21" s="122" customFormat="1">
      <c r="B245" s="87" t="s">
        <v>856</v>
      </c>
      <c r="C245" s="84" t="s">
        <v>857</v>
      </c>
      <c r="D245" s="97" t="s">
        <v>110</v>
      </c>
      <c r="E245" s="97" t="s">
        <v>301</v>
      </c>
      <c r="F245" s="84" t="s">
        <v>858</v>
      </c>
      <c r="G245" s="97" t="s">
        <v>359</v>
      </c>
      <c r="H245" s="84" t="s">
        <v>639</v>
      </c>
      <c r="I245" s="84" t="s">
        <v>150</v>
      </c>
      <c r="J245" s="84"/>
      <c r="K245" s="94">
        <v>3.5700000016750453</v>
      </c>
      <c r="L245" s="97" t="s">
        <v>154</v>
      </c>
      <c r="M245" s="98">
        <v>4.5999999999999999E-2</v>
      </c>
      <c r="N245" s="98">
        <v>8.080000005332795E-2</v>
      </c>
      <c r="O245" s="94">
        <v>328.50021700000002</v>
      </c>
      <c r="P245" s="96">
        <v>89.05</v>
      </c>
      <c r="Q245" s="84"/>
      <c r="R245" s="94">
        <v>0.292529443</v>
      </c>
      <c r="S245" s="95">
        <v>1.2984198300395258E-6</v>
      </c>
      <c r="T245" s="95">
        <f t="shared" si="4"/>
        <v>1.1651976537739534E-3</v>
      </c>
      <c r="U245" s="95">
        <f>R245/'סכום נכסי הקרן'!$C$42</f>
        <v>1.7403856250530341E-4</v>
      </c>
    </row>
    <row r="246" spans="2:21" s="122" customFormat="1">
      <c r="B246" s="87" t="s">
        <v>859</v>
      </c>
      <c r="C246" s="84" t="s">
        <v>860</v>
      </c>
      <c r="D246" s="97" t="s">
        <v>110</v>
      </c>
      <c r="E246" s="97" t="s">
        <v>301</v>
      </c>
      <c r="F246" s="84" t="s">
        <v>861</v>
      </c>
      <c r="G246" s="97" t="s">
        <v>355</v>
      </c>
      <c r="H246" s="84" t="s">
        <v>663</v>
      </c>
      <c r="I246" s="84" t="s">
        <v>305</v>
      </c>
      <c r="J246" s="84"/>
      <c r="K246" s="94">
        <v>0.98000000268608078</v>
      </c>
      <c r="L246" s="97" t="s">
        <v>154</v>
      </c>
      <c r="M246" s="98">
        <v>4.7E-2</v>
      </c>
      <c r="N246" s="98">
        <v>1.5199999973139195E-2</v>
      </c>
      <c r="O246" s="94">
        <v>85.330450999999996</v>
      </c>
      <c r="P246" s="96">
        <v>104.71</v>
      </c>
      <c r="Q246" s="84"/>
      <c r="R246" s="94">
        <v>8.9349511999999992E-2</v>
      </c>
      <c r="S246" s="95">
        <v>1.2911953291448769E-6</v>
      </c>
      <c r="T246" s="95">
        <f t="shared" si="4"/>
        <v>3.5589525854410378E-4</v>
      </c>
      <c r="U246" s="95">
        <f>R246/'סכום נכסי הקרן'!$C$42</f>
        <v>5.3157933333330679E-5</v>
      </c>
    </row>
    <row r="247" spans="2:21" s="122" customFormat="1">
      <c r="B247" s="83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94"/>
      <c r="P247" s="96"/>
      <c r="Q247" s="84"/>
      <c r="R247" s="84"/>
      <c r="S247" s="84"/>
      <c r="T247" s="95"/>
      <c r="U247" s="84"/>
    </row>
    <row r="248" spans="2:21" s="122" customFormat="1">
      <c r="B248" s="102" t="s">
        <v>39</v>
      </c>
      <c r="C248" s="82"/>
      <c r="D248" s="82"/>
      <c r="E248" s="82"/>
      <c r="F248" s="82"/>
      <c r="G248" s="82"/>
      <c r="H248" s="82"/>
      <c r="I248" s="82"/>
      <c r="J248" s="82"/>
      <c r="K248" s="91">
        <v>4.5151073327539128</v>
      </c>
      <c r="L248" s="82"/>
      <c r="M248" s="82"/>
      <c r="N248" s="104">
        <v>5.0214697997320729E-2</v>
      </c>
      <c r="O248" s="91"/>
      <c r="P248" s="93"/>
      <c r="Q248" s="82"/>
      <c r="R248" s="91">
        <v>7.5956857089999996</v>
      </c>
      <c r="S248" s="82"/>
      <c r="T248" s="92">
        <f t="shared" ref="T248:T252" si="5">R248/$R$11</f>
        <v>3.0254989296688149E-2</v>
      </c>
      <c r="U248" s="92">
        <f>R248/'סכום נכסי הקרן'!$C$42</f>
        <v>4.5190057058168889E-3</v>
      </c>
    </row>
    <row r="249" spans="2:21" s="122" customFormat="1">
      <c r="B249" s="87" t="s">
        <v>862</v>
      </c>
      <c r="C249" s="84" t="s">
        <v>863</v>
      </c>
      <c r="D249" s="97" t="s">
        <v>110</v>
      </c>
      <c r="E249" s="97" t="s">
        <v>301</v>
      </c>
      <c r="F249" s="84" t="s">
        <v>864</v>
      </c>
      <c r="G249" s="97" t="s">
        <v>842</v>
      </c>
      <c r="H249" s="84" t="s">
        <v>377</v>
      </c>
      <c r="I249" s="84" t="s">
        <v>305</v>
      </c>
      <c r="J249" s="84"/>
      <c r="K249" s="94">
        <v>3.2899999998953069</v>
      </c>
      <c r="L249" s="97" t="s">
        <v>154</v>
      </c>
      <c r="M249" s="98">
        <v>3.49E-2</v>
      </c>
      <c r="N249" s="98">
        <v>3.8899999997602186E-2</v>
      </c>
      <c r="O249" s="94">
        <v>2927.9427100000003</v>
      </c>
      <c r="P249" s="96">
        <v>101.13</v>
      </c>
      <c r="Q249" s="84"/>
      <c r="R249" s="94">
        <v>2.961028539</v>
      </c>
      <c r="S249" s="95">
        <v>1.376611743752986E-6</v>
      </c>
      <c r="T249" s="95">
        <f t="shared" si="5"/>
        <v>1.1794311953756111E-2</v>
      </c>
      <c r="U249" s="95">
        <f>R249/'סכום נכסי הקרן'!$C$42</f>
        <v>1.7616454097057804E-3</v>
      </c>
    </row>
    <row r="250" spans="2:21" s="122" customFormat="1">
      <c r="B250" s="87" t="s">
        <v>865</v>
      </c>
      <c r="C250" s="84" t="s">
        <v>866</v>
      </c>
      <c r="D250" s="97" t="s">
        <v>110</v>
      </c>
      <c r="E250" s="97" t="s">
        <v>301</v>
      </c>
      <c r="F250" s="84" t="s">
        <v>867</v>
      </c>
      <c r="G250" s="97" t="s">
        <v>842</v>
      </c>
      <c r="H250" s="84" t="s">
        <v>565</v>
      </c>
      <c r="I250" s="84" t="s">
        <v>150</v>
      </c>
      <c r="J250" s="84"/>
      <c r="K250" s="94">
        <v>5.3799999989830471</v>
      </c>
      <c r="L250" s="97" t="s">
        <v>154</v>
      </c>
      <c r="M250" s="98">
        <v>4.6900000000000004E-2</v>
      </c>
      <c r="N250" s="98">
        <v>5.7499999990221602E-2</v>
      </c>
      <c r="O250" s="94">
        <v>1299.906491</v>
      </c>
      <c r="P250" s="96">
        <v>98.34</v>
      </c>
      <c r="Q250" s="84"/>
      <c r="R250" s="94">
        <v>1.2783280349999999</v>
      </c>
      <c r="S250" s="95">
        <v>6.0333034916744135E-7</v>
      </c>
      <c r="T250" s="95">
        <f t="shared" si="5"/>
        <v>5.0918116544441915E-3</v>
      </c>
      <c r="U250" s="95">
        <f>R250/'סכום נכסי הקרן'!$C$42</f>
        <v>7.6053326919857834E-4</v>
      </c>
    </row>
    <row r="251" spans="2:21" s="122" customFormat="1">
      <c r="B251" s="87" t="s">
        <v>868</v>
      </c>
      <c r="C251" s="84" t="s">
        <v>869</v>
      </c>
      <c r="D251" s="97" t="s">
        <v>110</v>
      </c>
      <c r="E251" s="97" t="s">
        <v>301</v>
      </c>
      <c r="F251" s="84" t="s">
        <v>867</v>
      </c>
      <c r="G251" s="97" t="s">
        <v>842</v>
      </c>
      <c r="H251" s="84" t="s">
        <v>565</v>
      </c>
      <c r="I251" s="84" t="s">
        <v>150</v>
      </c>
      <c r="J251" s="84"/>
      <c r="K251" s="94">
        <v>5.5400000008473107</v>
      </c>
      <c r="L251" s="97" t="s">
        <v>154</v>
      </c>
      <c r="M251" s="98">
        <v>4.6900000000000004E-2</v>
      </c>
      <c r="N251" s="98">
        <v>5.8500000007943538E-2</v>
      </c>
      <c r="O251" s="94">
        <v>3037.1163260000003</v>
      </c>
      <c r="P251" s="96">
        <v>99.48</v>
      </c>
      <c r="Q251" s="84"/>
      <c r="R251" s="94">
        <v>3.021323336</v>
      </c>
      <c r="S251" s="95">
        <v>1.7017595526538319E-6</v>
      </c>
      <c r="T251" s="95">
        <f t="shared" si="5"/>
        <v>1.2034477030059821E-2</v>
      </c>
      <c r="U251" s="95">
        <f>R251/'סכום נכסי הקרן'!$C$42</f>
        <v>1.7975174220708028E-3</v>
      </c>
    </row>
    <row r="252" spans="2:21" s="122" customFormat="1">
      <c r="B252" s="87" t="s">
        <v>870</v>
      </c>
      <c r="C252" s="84" t="s">
        <v>871</v>
      </c>
      <c r="D252" s="97" t="s">
        <v>110</v>
      </c>
      <c r="E252" s="97" t="s">
        <v>301</v>
      </c>
      <c r="F252" s="84" t="s">
        <v>650</v>
      </c>
      <c r="G252" s="97" t="s">
        <v>477</v>
      </c>
      <c r="H252" s="84" t="s">
        <v>639</v>
      </c>
      <c r="I252" s="84" t="s">
        <v>305</v>
      </c>
      <c r="J252" s="84"/>
      <c r="K252" s="94">
        <v>2.8000000023880185</v>
      </c>
      <c r="L252" s="97" t="s">
        <v>154</v>
      </c>
      <c r="M252" s="98">
        <v>6.7000000000000004E-2</v>
      </c>
      <c r="N252" s="98">
        <v>4.7700000022984676E-2</v>
      </c>
      <c r="O252" s="94">
        <v>332.97464500000001</v>
      </c>
      <c r="P252" s="96">
        <v>100.61</v>
      </c>
      <c r="Q252" s="84"/>
      <c r="R252" s="94">
        <v>0.33500579900000005</v>
      </c>
      <c r="S252" s="95">
        <v>2.7648881048445693E-7</v>
      </c>
      <c r="T252" s="95">
        <f t="shared" si="5"/>
        <v>1.3343886584280293E-3</v>
      </c>
      <c r="U252" s="95">
        <f>R252/'סכום נכסי הקרן'!$C$42</f>
        <v>1.993096048417274E-4</v>
      </c>
    </row>
    <row r="253" spans="2:21">
      <c r="C253" s="1"/>
      <c r="D253" s="1"/>
      <c r="E253" s="1"/>
      <c r="F253" s="1"/>
    </row>
    <row r="254" spans="2:21">
      <c r="C254" s="1"/>
      <c r="D254" s="1"/>
      <c r="E254" s="1"/>
      <c r="F254" s="1"/>
    </row>
    <row r="255" spans="2:21">
      <c r="C255" s="1"/>
      <c r="D255" s="1"/>
      <c r="E255" s="1"/>
      <c r="F255" s="1"/>
    </row>
    <row r="256" spans="2:21">
      <c r="B256" s="99" t="s">
        <v>236</v>
      </c>
      <c r="C256" s="100"/>
      <c r="D256" s="100"/>
      <c r="E256" s="100"/>
      <c r="F256" s="100"/>
      <c r="G256" s="100"/>
      <c r="H256" s="100"/>
      <c r="I256" s="100"/>
      <c r="J256" s="100"/>
      <c r="K256" s="100"/>
    </row>
    <row r="257" spans="2:11">
      <c r="B257" s="99" t="s">
        <v>102</v>
      </c>
      <c r="C257" s="100"/>
      <c r="D257" s="100"/>
      <c r="E257" s="100"/>
      <c r="F257" s="100"/>
      <c r="G257" s="100"/>
      <c r="H257" s="100"/>
      <c r="I257" s="100"/>
      <c r="J257" s="100"/>
      <c r="K257" s="100"/>
    </row>
    <row r="258" spans="2:11">
      <c r="B258" s="99" t="s">
        <v>219</v>
      </c>
      <c r="C258" s="100"/>
      <c r="D258" s="100"/>
      <c r="E258" s="100"/>
      <c r="F258" s="100"/>
      <c r="G258" s="100"/>
      <c r="H258" s="100"/>
      <c r="I258" s="100"/>
      <c r="J258" s="100"/>
      <c r="K258" s="100"/>
    </row>
    <row r="259" spans="2:11">
      <c r="B259" s="99" t="s">
        <v>227</v>
      </c>
      <c r="C259" s="100"/>
      <c r="D259" s="100"/>
      <c r="E259" s="100"/>
      <c r="F259" s="100"/>
      <c r="G259" s="100"/>
      <c r="H259" s="100"/>
      <c r="I259" s="100"/>
      <c r="J259" s="100"/>
      <c r="K259" s="100"/>
    </row>
    <row r="260" spans="2:11">
      <c r="B260" s="136" t="s">
        <v>232</v>
      </c>
      <c r="C260" s="136"/>
      <c r="D260" s="136"/>
      <c r="E260" s="136"/>
      <c r="F260" s="136"/>
      <c r="G260" s="136"/>
      <c r="H260" s="136"/>
      <c r="I260" s="136"/>
      <c r="J260" s="136"/>
      <c r="K260" s="136"/>
    </row>
    <row r="261" spans="2:11">
      <c r="C261" s="1"/>
      <c r="D261" s="1"/>
      <c r="E261" s="1"/>
      <c r="F261" s="1"/>
    </row>
    <row r="262" spans="2:11">
      <c r="C262" s="1"/>
      <c r="D262" s="1"/>
      <c r="E262" s="1"/>
      <c r="F262" s="1"/>
    </row>
    <row r="263" spans="2:11">
      <c r="C263" s="1"/>
      <c r="D263" s="1"/>
      <c r="E263" s="1"/>
      <c r="F263" s="1"/>
    </row>
    <row r="264" spans="2:11">
      <c r="C264" s="1"/>
      <c r="D264" s="1"/>
      <c r="E264" s="1"/>
      <c r="F264" s="1"/>
    </row>
    <row r="265" spans="2:11">
      <c r="C265" s="1"/>
      <c r="D265" s="1"/>
      <c r="E265" s="1"/>
      <c r="F265" s="1"/>
    </row>
    <row r="266" spans="2:11">
      <c r="C266" s="1"/>
      <c r="D266" s="1"/>
      <c r="E266" s="1"/>
      <c r="F266" s="1"/>
    </row>
    <row r="267" spans="2:11">
      <c r="C267" s="1"/>
      <c r="D267" s="1"/>
      <c r="E267" s="1"/>
      <c r="F267" s="1"/>
    </row>
    <row r="268" spans="2:11">
      <c r="C268" s="1"/>
      <c r="D268" s="1"/>
      <c r="E268" s="1"/>
      <c r="F268" s="1"/>
    </row>
    <row r="269" spans="2:11">
      <c r="C269" s="1"/>
      <c r="D269" s="1"/>
      <c r="E269" s="1"/>
      <c r="F269" s="1"/>
    </row>
    <row r="270" spans="2:11">
      <c r="C270" s="1"/>
      <c r="D270" s="1"/>
      <c r="E270" s="1"/>
      <c r="F270" s="1"/>
    </row>
    <row r="271" spans="2:11">
      <c r="C271" s="1"/>
      <c r="D271" s="1"/>
      <c r="E271" s="1"/>
      <c r="F271" s="1"/>
    </row>
    <row r="272" spans="2:1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0:K260"/>
  </mergeCells>
  <phoneticPr fontId="3" type="noConversion"/>
  <conditionalFormatting sqref="B12:B252">
    <cfRule type="cellIs" dxfId="8" priority="2" operator="equal">
      <formula>"NR3"</formula>
    </cfRule>
  </conditionalFormatting>
  <conditionalFormatting sqref="B12:B252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$AW$7:$AW$24</formula1>
    </dataValidation>
    <dataValidation allowBlank="1" showInputMessage="1" showErrorMessage="1" sqref="H2 B34 Q9 B36 B258 B260"/>
    <dataValidation type="list" allowBlank="1" showInputMessage="1" showErrorMessage="1" sqref="I12:I35 I261:I828 I37:I259">
      <formula1>$AY$7:$AY$10</formula1>
    </dataValidation>
    <dataValidation type="list" allowBlank="1" showInputMessage="1" showErrorMessage="1" sqref="E12:E35 E261:E822 E37:E259">
      <formula1>$AU$7:$AU$24</formula1>
    </dataValidation>
    <dataValidation type="list" allowBlank="1" showInputMessage="1" showErrorMessage="1" sqref="L12:L828">
      <formula1>$AZ$7:$AZ$20</formula1>
    </dataValidation>
    <dataValidation type="list" allowBlank="1" showInputMessage="1" showErrorMessage="1" sqref="G12:G35 G261:G555 G37:G259">
      <formula1>$AW$7:$AW$29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169</v>
      </c>
      <c r="C1" s="78" t="s" vm="1">
        <v>237</v>
      </c>
    </row>
    <row r="2" spans="2:62">
      <c r="B2" s="57" t="s">
        <v>168</v>
      </c>
      <c r="C2" s="78" t="s">
        <v>238</v>
      </c>
    </row>
    <row r="3" spans="2:62">
      <c r="B3" s="57" t="s">
        <v>170</v>
      </c>
      <c r="C3" s="78" t="s">
        <v>239</v>
      </c>
    </row>
    <row r="4" spans="2:62">
      <c r="B4" s="57" t="s">
        <v>171</v>
      </c>
      <c r="C4" s="78">
        <v>12148</v>
      </c>
    </row>
    <row r="6" spans="2:62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BJ6" s="3"/>
    </row>
    <row r="7" spans="2:62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F7" s="3"/>
      <c r="BJ7" s="3"/>
    </row>
    <row r="8" spans="2:62" s="3" customFormat="1" ht="78.75">
      <c r="B8" s="23" t="s">
        <v>105</v>
      </c>
      <c r="C8" s="31" t="s">
        <v>37</v>
      </c>
      <c r="D8" s="31" t="s">
        <v>109</v>
      </c>
      <c r="E8" s="31" t="s">
        <v>215</v>
      </c>
      <c r="F8" s="31" t="s">
        <v>107</v>
      </c>
      <c r="G8" s="31" t="s">
        <v>52</v>
      </c>
      <c r="H8" s="31" t="s">
        <v>91</v>
      </c>
      <c r="I8" s="14" t="s">
        <v>221</v>
      </c>
      <c r="J8" s="14" t="s">
        <v>220</v>
      </c>
      <c r="K8" s="31" t="s">
        <v>235</v>
      </c>
      <c r="L8" s="14" t="s">
        <v>51</v>
      </c>
      <c r="M8" s="14" t="s">
        <v>50</v>
      </c>
      <c r="N8" s="14" t="s">
        <v>172</v>
      </c>
      <c r="O8" s="15" t="s">
        <v>174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228</v>
      </c>
      <c r="J9" s="17"/>
      <c r="K9" s="17" t="s">
        <v>224</v>
      </c>
      <c r="L9" s="17" t="s">
        <v>224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8"/>
  <sheetViews>
    <sheetView rightToLeft="1" workbookViewId="0">
      <selection activeCell="L31" sqref="L31"/>
    </sheetView>
  </sheetViews>
  <sheetFormatPr defaultColWidth="9.140625" defaultRowHeight="18"/>
  <cols>
    <col min="1" max="1" width="6.28515625" style="1" customWidth="1"/>
    <col min="2" max="2" width="99.855468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7.28515625" style="1" bestFit="1" customWidth="1"/>
    <col min="9" max="9" width="9.5703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169</v>
      </c>
      <c r="C1" s="78" t="s" vm="1">
        <v>237</v>
      </c>
    </row>
    <row r="2" spans="2:63">
      <c r="B2" s="57" t="s">
        <v>168</v>
      </c>
      <c r="C2" s="78" t="s">
        <v>238</v>
      </c>
    </row>
    <row r="3" spans="2:63">
      <c r="B3" s="57" t="s">
        <v>170</v>
      </c>
      <c r="C3" s="78" t="s">
        <v>239</v>
      </c>
    </row>
    <row r="4" spans="2:63">
      <c r="B4" s="57" t="s">
        <v>171</v>
      </c>
      <c r="C4" s="78">
        <v>12148</v>
      </c>
    </row>
    <row r="6" spans="2:63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2:63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2:63" s="3" customFormat="1" ht="74.25" customHeight="1">
      <c r="B8" s="23" t="s">
        <v>105</v>
      </c>
      <c r="C8" s="31" t="s">
        <v>37</v>
      </c>
      <c r="D8" s="31" t="s">
        <v>109</v>
      </c>
      <c r="E8" s="31" t="s">
        <v>107</v>
      </c>
      <c r="F8" s="31" t="s">
        <v>52</v>
      </c>
      <c r="G8" s="31" t="s">
        <v>91</v>
      </c>
      <c r="H8" s="31" t="s">
        <v>221</v>
      </c>
      <c r="I8" s="31" t="s">
        <v>220</v>
      </c>
      <c r="J8" s="31" t="s">
        <v>235</v>
      </c>
      <c r="K8" s="31" t="s">
        <v>51</v>
      </c>
      <c r="L8" s="31" t="s">
        <v>50</v>
      </c>
      <c r="M8" s="31" t="s">
        <v>172</v>
      </c>
      <c r="N8" s="15" t="s">
        <v>174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228</v>
      </c>
      <c r="I9" s="33"/>
      <c r="J9" s="17" t="s">
        <v>224</v>
      </c>
      <c r="K9" s="33" t="s">
        <v>224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0"/>
      <c r="K11" s="88">
        <v>75.770867380000013</v>
      </c>
      <c r="L11" s="80"/>
      <c r="M11" s="89">
        <f>K11/$K$11</f>
        <v>1</v>
      </c>
      <c r="N11" s="89">
        <f>K11/'סכום נכסי הקרן'!$C$42</f>
        <v>4.5079403643465688E-2</v>
      </c>
      <c r="O11" s="5"/>
      <c r="BH11" s="1"/>
      <c r="BI11" s="3"/>
      <c r="BK11" s="1"/>
    </row>
    <row r="12" spans="2:63" ht="20.25">
      <c r="B12" s="81" t="s">
        <v>218</v>
      </c>
      <c r="C12" s="82"/>
      <c r="D12" s="82"/>
      <c r="E12" s="82"/>
      <c r="F12" s="82"/>
      <c r="G12" s="82"/>
      <c r="H12" s="91"/>
      <c r="I12" s="93"/>
      <c r="J12" s="82"/>
      <c r="K12" s="91">
        <v>6.3594973800000014</v>
      </c>
      <c r="L12" s="82"/>
      <c r="M12" s="92">
        <f t="shared" ref="M12:M29" si="0">K12/$K$11</f>
        <v>8.3930639834256582E-2</v>
      </c>
      <c r="N12" s="92">
        <f>K12/'סכום נכסי הקרן'!$C$42</f>
        <v>3.7835431911427925E-3</v>
      </c>
      <c r="BI12" s="4"/>
    </row>
    <row r="13" spans="2:63">
      <c r="B13" s="102" t="s">
        <v>54</v>
      </c>
      <c r="C13" s="82"/>
      <c r="D13" s="82"/>
      <c r="E13" s="82"/>
      <c r="F13" s="82"/>
      <c r="G13" s="82"/>
      <c r="H13" s="91"/>
      <c r="I13" s="93"/>
      <c r="J13" s="82"/>
      <c r="K13" s="91">
        <v>6.3594973800000014</v>
      </c>
      <c r="L13" s="82"/>
      <c r="M13" s="92">
        <f t="shared" si="0"/>
        <v>8.3930639834256582E-2</v>
      </c>
      <c r="N13" s="92">
        <f>K13/'סכום נכסי הקרן'!$C$42</f>
        <v>3.7835431911427925E-3</v>
      </c>
    </row>
    <row r="14" spans="2:63">
      <c r="B14" s="87" t="s">
        <v>872</v>
      </c>
      <c r="C14" s="84" t="s">
        <v>873</v>
      </c>
      <c r="D14" s="97" t="s">
        <v>110</v>
      </c>
      <c r="E14" s="84" t="s">
        <v>874</v>
      </c>
      <c r="F14" s="97" t="s">
        <v>875</v>
      </c>
      <c r="G14" s="97" t="s">
        <v>154</v>
      </c>
      <c r="H14" s="94">
        <v>17.302268000000002</v>
      </c>
      <c r="I14" s="96">
        <v>346.95</v>
      </c>
      <c r="J14" s="84"/>
      <c r="K14" s="94">
        <v>6.0030217000000004E-2</v>
      </c>
      <c r="L14" s="95">
        <v>1.1076942192362304E-7</v>
      </c>
      <c r="M14" s="95">
        <f t="shared" si="0"/>
        <v>7.9225986286973922E-4</v>
      </c>
      <c r="N14" s="95">
        <f>K14/'סכום נכסי הקרן'!$C$42</f>
        <v>3.5714602148821748E-5</v>
      </c>
    </row>
    <row r="15" spans="2:63">
      <c r="B15" s="87" t="s">
        <v>876</v>
      </c>
      <c r="C15" s="84" t="s">
        <v>877</v>
      </c>
      <c r="D15" s="97" t="s">
        <v>110</v>
      </c>
      <c r="E15" s="84" t="s">
        <v>874</v>
      </c>
      <c r="F15" s="97" t="s">
        <v>875</v>
      </c>
      <c r="G15" s="97" t="s">
        <v>154</v>
      </c>
      <c r="H15" s="94">
        <v>68.736503999999996</v>
      </c>
      <c r="I15" s="96">
        <v>321.14999999999998</v>
      </c>
      <c r="J15" s="84"/>
      <c r="K15" s="94">
        <v>0.22074728300000004</v>
      </c>
      <c r="L15" s="95">
        <v>3.048695474297622E-6</v>
      </c>
      <c r="M15" s="95">
        <f t="shared" si="0"/>
        <v>2.9133529895193871E-3</v>
      </c>
      <c r="N15" s="95">
        <f>K15/'סכום נכסי הקרן'!$C$42</f>
        <v>1.3133221537044192E-4</v>
      </c>
    </row>
    <row r="16" spans="2:63" ht="20.25">
      <c r="B16" s="87" t="s">
        <v>878</v>
      </c>
      <c r="C16" s="84" t="s">
        <v>879</v>
      </c>
      <c r="D16" s="97" t="s">
        <v>110</v>
      </c>
      <c r="E16" s="84" t="s">
        <v>874</v>
      </c>
      <c r="F16" s="97" t="s">
        <v>875</v>
      </c>
      <c r="G16" s="97" t="s">
        <v>154</v>
      </c>
      <c r="H16" s="94">
        <v>345.81772699999999</v>
      </c>
      <c r="I16" s="96">
        <v>334.35</v>
      </c>
      <c r="J16" s="84"/>
      <c r="K16" s="94">
        <v>1.1562415690000001</v>
      </c>
      <c r="L16" s="95">
        <v>1.5481708591607867E-6</v>
      </c>
      <c r="M16" s="95">
        <f t="shared" si="0"/>
        <v>1.5259711403345953E-2</v>
      </c>
      <c r="N16" s="95">
        <f>K16/'סכום נכסי הקרן'!$C$42</f>
        <v>6.8789868983422842E-4</v>
      </c>
      <c r="BH16" s="4"/>
    </row>
    <row r="17" spans="2:14">
      <c r="B17" s="87" t="s">
        <v>880</v>
      </c>
      <c r="C17" s="84" t="s">
        <v>881</v>
      </c>
      <c r="D17" s="97" t="s">
        <v>110</v>
      </c>
      <c r="E17" s="84" t="s">
        <v>874</v>
      </c>
      <c r="F17" s="97" t="s">
        <v>875</v>
      </c>
      <c r="G17" s="97" t="s">
        <v>154</v>
      </c>
      <c r="H17" s="94">
        <v>6.9185739999999996</v>
      </c>
      <c r="I17" s="96">
        <v>366.07</v>
      </c>
      <c r="J17" s="84"/>
      <c r="K17" s="94">
        <v>2.5326823999999998E-2</v>
      </c>
      <c r="L17" s="95">
        <v>5.2124563090874494E-8</v>
      </c>
      <c r="M17" s="95">
        <f t="shared" si="0"/>
        <v>3.342554318796818E-4</v>
      </c>
      <c r="N17" s="95">
        <f>K17/'סכום נכסי הקרן'!$C$42</f>
        <v>1.5068035533725124E-5</v>
      </c>
    </row>
    <row r="18" spans="2:14">
      <c r="B18" s="87" t="s">
        <v>882</v>
      </c>
      <c r="C18" s="84" t="s">
        <v>883</v>
      </c>
      <c r="D18" s="97" t="s">
        <v>110</v>
      </c>
      <c r="E18" s="84" t="s">
        <v>884</v>
      </c>
      <c r="F18" s="97" t="s">
        <v>875</v>
      </c>
      <c r="G18" s="97" t="s">
        <v>154</v>
      </c>
      <c r="H18" s="94">
        <v>155.34932599999999</v>
      </c>
      <c r="I18" s="96">
        <v>334.87</v>
      </c>
      <c r="J18" s="84"/>
      <c r="K18" s="94">
        <v>0.52021828999999997</v>
      </c>
      <c r="L18" s="95">
        <v>3.6686750862625324E-7</v>
      </c>
      <c r="M18" s="95">
        <f t="shared" si="0"/>
        <v>6.8656768490063958E-3</v>
      </c>
      <c r="N18" s="95">
        <f>K18/'סכום נכסי הקרן'!$C$42</f>
        <v>3.0950061796195693E-4</v>
      </c>
    </row>
    <row r="19" spans="2:14">
      <c r="B19" s="87" t="s">
        <v>885</v>
      </c>
      <c r="C19" s="84" t="s">
        <v>886</v>
      </c>
      <c r="D19" s="97" t="s">
        <v>110</v>
      </c>
      <c r="E19" s="84" t="s">
        <v>884</v>
      </c>
      <c r="F19" s="97" t="s">
        <v>875</v>
      </c>
      <c r="G19" s="97" t="s">
        <v>154</v>
      </c>
      <c r="H19" s="94">
        <v>37.499456000000002</v>
      </c>
      <c r="I19" s="96">
        <v>343.18</v>
      </c>
      <c r="J19" s="84"/>
      <c r="K19" s="94">
        <v>0.128690632</v>
      </c>
      <c r="L19" s="95">
        <v>1.249238107774441E-7</v>
      </c>
      <c r="M19" s="95">
        <f t="shared" si="0"/>
        <v>1.6984183558913348E-3</v>
      </c>
      <c r="N19" s="95">
        <f>K19/'סכום נכסי הקרן'!$C$42</f>
        <v>7.6563686620696842E-5</v>
      </c>
    </row>
    <row r="20" spans="2:14">
      <c r="B20" s="87" t="s">
        <v>887</v>
      </c>
      <c r="C20" s="84" t="s">
        <v>888</v>
      </c>
      <c r="D20" s="97" t="s">
        <v>110</v>
      </c>
      <c r="E20" s="84" t="s">
        <v>884</v>
      </c>
      <c r="F20" s="97" t="s">
        <v>875</v>
      </c>
      <c r="G20" s="97" t="s">
        <v>154</v>
      </c>
      <c r="H20" s="94">
        <v>35.170712000000002</v>
      </c>
      <c r="I20" s="96">
        <v>321.98</v>
      </c>
      <c r="J20" s="84"/>
      <c r="K20" s="94">
        <v>0.11324265800000001</v>
      </c>
      <c r="L20" s="95">
        <v>5.285735326031742E-7</v>
      </c>
      <c r="M20" s="95">
        <f t="shared" si="0"/>
        <v>1.494540869277297E-3</v>
      </c>
      <c r="N20" s="95">
        <f>K20/'סכום נכסי הקרן'!$C$42</f>
        <v>6.7373011107807362E-5</v>
      </c>
    </row>
    <row r="21" spans="2:14">
      <c r="B21" s="87" t="s">
        <v>889</v>
      </c>
      <c r="C21" s="84" t="s">
        <v>890</v>
      </c>
      <c r="D21" s="97" t="s">
        <v>110</v>
      </c>
      <c r="E21" s="84" t="s">
        <v>884</v>
      </c>
      <c r="F21" s="97" t="s">
        <v>875</v>
      </c>
      <c r="G21" s="97" t="s">
        <v>154</v>
      </c>
      <c r="H21" s="94">
        <v>164.74897999999996</v>
      </c>
      <c r="I21" s="96">
        <v>363.3</v>
      </c>
      <c r="J21" s="84"/>
      <c r="K21" s="94">
        <v>0.59853304299999999</v>
      </c>
      <c r="L21" s="95">
        <v>6.186265975689584E-7</v>
      </c>
      <c r="M21" s="95">
        <f t="shared" si="0"/>
        <v>7.8992502487570167E-3</v>
      </c>
      <c r="N21" s="95">
        <f>K21/'סכום נכסי הקרן'!$C$42</f>
        <v>3.5609349044446426E-4</v>
      </c>
    </row>
    <row r="22" spans="2:14">
      <c r="B22" s="87" t="s">
        <v>891</v>
      </c>
      <c r="C22" s="84" t="s">
        <v>892</v>
      </c>
      <c r="D22" s="97" t="s">
        <v>110</v>
      </c>
      <c r="E22" s="84" t="s">
        <v>893</v>
      </c>
      <c r="F22" s="97" t="s">
        <v>875</v>
      </c>
      <c r="G22" s="97" t="s">
        <v>154</v>
      </c>
      <c r="H22" s="94">
        <v>0.346001</v>
      </c>
      <c r="I22" s="96">
        <v>3438.37</v>
      </c>
      <c r="J22" s="84"/>
      <c r="K22" s="94">
        <v>1.1896792E-2</v>
      </c>
      <c r="L22" s="95">
        <v>1.4745204455732212E-8</v>
      </c>
      <c r="M22" s="95">
        <f t="shared" si="0"/>
        <v>1.5701010706840873E-4</v>
      </c>
      <c r="N22" s="95">
        <f>K22/'סכום נכסי הקרן'!$C$42</f>
        <v>7.0779219926405617E-6</v>
      </c>
    </row>
    <row r="23" spans="2:14">
      <c r="B23" s="87" t="s">
        <v>894</v>
      </c>
      <c r="C23" s="84" t="s">
        <v>895</v>
      </c>
      <c r="D23" s="97" t="s">
        <v>110</v>
      </c>
      <c r="E23" s="84" t="s">
        <v>893</v>
      </c>
      <c r="F23" s="97" t="s">
        <v>875</v>
      </c>
      <c r="G23" s="97" t="s">
        <v>154</v>
      </c>
      <c r="H23" s="94">
        <v>1.533042</v>
      </c>
      <c r="I23" s="96">
        <v>3201.86</v>
      </c>
      <c r="J23" s="84"/>
      <c r="K23" s="94">
        <v>4.9085859000000003E-2</v>
      </c>
      <c r="L23" s="95">
        <v>2.4822000530428219E-7</v>
      </c>
      <c r="M23" s="95">
        <f t="shared" si="0"/>
        <v>6.4781967921560824E-4</v>
      </c>
      <c r="N23" s="95">
        <f>K23/'סכום נכסי הקרן'!$C$42</f>
        <v>2.9203324807540864E-5</v>
      </c>
    </row>
    <row r="24" spans="2:14">
      <c r="B24" s="87" t="s">
        <v>896</v>
      </c>
      <c r="C24" s="84" t="s">
        <v>897</v>
      </c>
      <c r="D24" s="97" t="s">
        <v>110</v>
      </c>
      <c r="E24" s="84" t="s">
        <v>893</v>
      </c>
      <c r="F24" s="97" t="s">
        <v>875</v>
      </c>
      <c r="G24" s="97" t="s">
        <v>154</v>
      </c>
      <c r="H24" s="94">
        <v>24.094766</v>
      </c>
      <c r="I24" s="96">
        <v>3333.44</v>
      </c>
      <c r="J24" s="84"/>
      <c r="K24" s="94">
        <v>0.80318455300000002</v>
      </c>
      <c r="L24" s="95">
        <v>6.1674777637806198E-7</v>
      </c>
      <c r="M24" s="95">
        <f t="shared" si="0"/>
        <v>1.0600176304857814E-2</v>
      </c>
      <c r="N24" s="95">
        <f>K24/'סכום נכסי הקרן'!$C$42</f>
        <v>4.77849626338586E-4</v>
      </c>
    </row>
    <row r="25" spans="2:14">
      <c r="B25" s="87" t="s">
        <v>898</v>
      </c>
      <c r="C25" s="84" t="s">
        <v>899</v>
      </c>
      <c r="D25" s="97" t="s">
        <v>110</v>
      </c>
      <c r="E25" s="84" t="s">
        <v>893</v>
      </c>
      <c r="F25" s="97" t="s">
        <v>875</v>
      </c>
      <c r="G25" s="97" t="s">
        <v>154</v>
      </c>
      <c r="H25" s="94">
        <v>18.990469000000001</v>
      </c>
      <c r="I25" s="96">
        <v>3649.4</v>
      </c>
      <c r="J25" s="84"/>
      <c r="K25" s="94">
        <v>0.69303817200000006</v>
      </c>
      <c r="L25" s="95">
        <v>1.1006197802628335E-6</v>
      </c>
      <c r="M25" s="95">
        <f t="shared" si="0"/>
        <v>9.146499122470517E-3</v>
      </c>
      <c r="N25" s="95">
        <f>K25/'סכום נכסי הקרן'!$C$42</f>
        <v>4.1231872586645316E-4</v>
      </c>
    </row>
    <row r="26" spans="2:14">
      <c r="B26" s="87" t="s">
        <v>900</v>
      </c>
      <c r="C26" s="84" t="s">
        <v>901</v>
      </c>
      <c r="D26" s="97" t="s">
        <v>110</v>
      </c>
      <c r="E26" s="84" t="s">
        <v>902</v>
      </c>
      <c r="F26" s="97" t="s">
        <v>875</v>
      </c>
      <c r="G26" s="97" t="s">
        <v>154</v>
      </c>
      <c r="H26" s="94">
        <v>48.370223000000003</v>
      </c>
      <c r="I26" s="96">
        <v>344.21</v>
      </c>
      <c r="J26" s="84"/>
      <c r="K26" s="94">
        <v>0.16649514500000001</v>
      </c>
      <c r="L26" s="95">
        <v>1.3879320402051844E-7</v>
      </c>
      <c r="M26" s="95">
        <f t="shared" si="0"/>
        <v>2.1973503901572995E-3</v>
      </c>
      <c r="N26" s="95">
        <f>K26/'סכום נכסי הקרן'!$C$42</f>
        <v>9.9055245184027709E-5</v>
      </c>
    </row>
    <row r="27" spans="2:14">
      <c r="B27" s="87" t="s">
        <v>903</v>
      </c>
      <c r="C27" s="84" t="s">
        <v>904</v>
      </c>
      <c r="D27" s="97" t="s">
        <v>110</v>
      </c>
      <c r="E27" s="84" t="s">
        <v>902</v>
      </c>
      <c r="F27" s="97" t="s">
        <v>875</v>
      </c>
      <c r="G27" s="97" t="s">
        <v>154</v>
      </c>
      <c r="H27" s="94">
        <v>31.059063999999999</v>
      </c>
      <c r="I27" s="96">
        <v>321.24</v>
      </c>
      <c r="J27" s="84"/>
      <c r="K27" s="94">
        <v>9.9774137999999984E-2</v>
      </c>
      <c r="L27" s="95">
        <v>7.7567877559536138E-7</v>
      </c>
      <c r="M27" s="95">
        <f t="shared" si="0"/>
        <v>1.3167875919859896E-3</v>
      </c>
      <c r="N27" s="95">
        <f>K27/'סכום נכסי הקרן'!$C$42</f>
        <v>5.9359999371843627E-5</v>
      </c>
    </row>
    <row r="28" spans="2:14">
      <c r="B28" s="87" t="s">
        <v>905</v>
      </c>
      <c r="C28" s="84" t="s">
        <v>906</v>
      </c>
      <c r="D28" s="97" t="s">
        <v>110</v>
      </c>
      <c r="E28" s="84" t="s">
        <v>902</v>
      </c>
      <c r="F28" s="97" t="s">
        <v>875</v>
      </c>
      <c r="G28" s="97" t="s">
        <v>154</v>
      </c>
      <c r="H28" s="94">
        <v>421.63232399999998</v>
      </c>
      <c r="I28" s="96">
        <v>334.3</v>
      </c>
      <c r="J28" s="84"/>
      <c r="K28" s="94">
        <v>1.4095168599999999</v>
      </c>
      <c r="L28" s="95">
        <v>1.0316554321657687E-6</v>
      </c>
      <c r="M28" s="95">
        <f t="shared" si="0"/>
        <v>1.8602358779015993E-2</v>
      </c>
      <c r="N28" s="95">
        <f>K28/'סכום נכסי הקרן'!$C$42</f>
        <v>8.3858324011982957E-4</v>
      </c>
    </row>
    <row r="29" spans="2:14">
      <c r="B29" s="87" t="s">
        <v>907</v>
      </c>
      <c r="C29" s="84" t="s">
        <v>908</v>
      </c>
      <c r="D29" s="97" t="s">
        <v>110</v>
      </c>
      <c r="E29" s="84" t="s">
        <v>902</v>
      </c>
      <c r="F29" s="97" t="s">
        <v>875</v>
      </c>
      <c r="G29" s="97" t="s">
        <v>154</v>
      </c>
      <c r="H29" s="94">
        <v>82.817199000000002</v>
      </c>
      <c r="I29" s="96">
        <v>366.44</v>
      </c>
      <c r="J29" s="84"/>
      <c r="K29" s="94">
        <v>0.30347534500000001</v>
      </c>
      <c r="L29" s="95">
        <v>4.0332309241789671E-7</v>
      </c>
      <c r="M29" s="95">
        <f t="shared" si="0"/>
        <v>4.0051718489381239E-3</v>
      </c>
      <c r="N29" s="95">
        <f>K29/'סכום נכסי הקרן'!$C$42</f>
        <v>1.8055075843972744E-4</v>
      </c>
    </row>
    <row r="30" spans="2:14">
      <c r="B30" s="83"/>
      <c r="C30" s="84"/>
      <c r="D30" s="84"/>
      <c r="E30" s="84"/>
      <c r="F30" s="84"/>
      <c r="G30" s="84"/>
      <c r="H30" s="94"/>
      <c r="I30" s="96"/>
      <c r="J30" s="84"/>
      <c r="K30" s="84"/>
      <c r="L30" s="84"/>
      <c r="M30" s="95"/>
      <c r="N30" s="84"/>
    </row>
    <row r="31" spans="2:14">
      <c r="B31" s="81" t="s">
        <v>217</v>
      </c>
      <c r="C31" s="82"/>
      <c r="D31" s="82"/>
      <c r="E31" s="82"/>
      <c r="F31" s="82"/>
      <c r="G31" s="82"/>
      <c r="H31" s="91"/>
      <c r="I31" s="93"/>
      <c r="J31" s="82"/>
      <c r="K31" s="91">
        <v>69.411370000000005</v>
      </c>
      <c r="L31" s="82"/>
      <c r="M31" s="92">
        <f t="shared" ref="M31:M41" si="1">K31/$K$11</f>
        <v>0.91606936016574336</v>
      </c>
      <c r="N31" s="92">
        <f>K31/'סכום נכסי הקרן'!$C$42</f>
        <v>4.1295860452322891E-2</v>
      </c>
    </row>
    <row r="32" spans="2:14">
      <c r="B32" s="102" t="s">
        <v>55</v>
      </c>
      <c r="C32" s="82"/>
      <c r="D32" s="82"/>
      <c r="E32" s="82"/>
      <c r="F32" s="82"/>
      <c r="G32" s="82"/>
      <c r="H32" s="91"/>
      <c r="I32" s="93"/>
      <c r="J32" s="82"/>
      <c r="K32" s="91">
        <v>69.411370000000005</v>
      </c>
      <c r="L32" s="82"/>
      <c r="M32" s="92">
        <f t="shared" si="1"/>
        <v>0.91606936016574336</v>
      </c>
      <c r="N32" s="92">
        <f>K32/'סכום נכסי הקרן'!$C$42</f>
        <v>4.1295860452322891E-2</v>
      </c>
    </row>
    <row r="33" spans="2:14">
      <c r="B33" s="87" t="s">
        <v>909</v>
      </c>
      <c r="C33" s="84" t="s">
        <v>910</v>
      </c>
      <c r="D33" s="97" t="s">
        <v>27</v>
      </c>
      <c r="E33" s="84"/>
      <c r="F33" s="97" t="s">
        <v>875</v>
      </c>
      <c r="G33" s="97" t="s">
        <v>155</v>
      </c>
      <c r="H33" s="94">
        <v>6</v>
      </c>
      <c r="I33" s="96">
        <v>22629.98</v>
      </c>
      <c r="J33" s="84"/>
      <c r="K33" s="94">
        <v>5.5373799999999997</v>
      </c>
      <c r="L33" s="95">
        <v>2.849001496200619E-6</v>
      </c>
      <c r="M33" s="95">
        <f t="shared" si="1"/>
        <v>7.3080594052452555E-2</v>
      </c>
      <c r="N33" s="95">
        <f>K33/'סכום נכסי הקרן'!$C$42</f>
        <v>3.2944295977947661E-3</v>
      </c>
    </row>
    <row r="34" spans="2:14">
      <c r="B34" s="87" t="s">
        <v>911</v>
      </c>
      <c r="C34" s="84" t="s">
        <v>912</v>
      </c>
      <c r="D34" s="97" t="s">
        <v>27</v>
      </c>
      <c r="E34" s="84"/>
      <c r="F34" s="97" t="s">
        <v>875</v>
      </c>
      <c r="G34" s="97" t="s">
        <v>155</v>
      </c>
      <c r="H34" s="94">
        <v>5</v>
      </c>
      <c r="I34" s="96">
        <v>19520</v>
      </c>
      <c r="J34" s="84"/>
      <c r="K34" s="94">
        <v>3.9803200000000003</v>
      </c>
      <c r="L34" s="95">
        <v>4.3867383635184801E-6</v>
      </c>
      <c r="M34" s="95">
        <f t="shared" si="1"/>
        <v>5.2531007465418299E-2</v>
      </c>
      <c r="N34" s="95">
        <f>K34/'סכום נכסי הקרן'!$C$42</f>
        <v>2.3680664893315009E-3</v>
      </c>
    </row>
    <row r="35" spans="2:14">
      <c r="B35" s="87" t="s">
        <v>913</v>
      </c>
      <c r="C35" s="84" t="s">
        <v>914</v>
      </c>
      <c r="D35" s="97" t="s">
        <v>113</v>
      </c>
      <c r="E35" s="84"/>
      <c r="F35" s="97" t="s">
        <v>875</v>
      </c>
      <c r="G35" s="97" t="s">
        <v>153</v>
      </c>
      <c r="H35" s="94">
        <v>12</v>
      </c>
      <c r="I35" s="96">
        <v>9997</v>
      </c>
      <c r="J35" s="84"/>
      <c r="K35" s="94">
        <v>4.3570900000000004</v>
      </c>
      <c r="L35" s="95">
        <v>2.2718456417197191E-6</v>
      </c>
      <c r="M35" s="95">
        <f t="shared" si="1"/>
        <v>5.7503499044674652E-2</v>
      </c>
      <c r="N35" s="95">
        <f>K35/'סכום נכסי הקרן'!$C$42</f>
        <v>2.5922234443465321E-3</v>
      </c>
    </row>
    <row r="36" spans="2:14">
      <c r="B36" s="87" t="s">
        <v>915</v>
      </c>
      <c r="C36" s="84" t="s">
        <v>916</v>
      </c>
      <c r="D36" s="97" t="s">
        <v>113</v>
      </c>
      <c r="E36" s="84"/>
      <c r="F36" s="97" t="s">
        <v>875</v>
      </c>
      <c r="G36" s="97" t="s">
        <v>153</v>
      </c>
      <c r="H36" s="94">
        <v>13</v>
      </c>
      <c r="I36" s="96">
        <v>10367</v>
      </c>
      <c r="J36" s="84"/>
      <c r="K36" s="94">
        <v>4.8948799999999997</v>
      </c>
      <c r="L36" s="95">
        <v>3.8513053658845268E-7</v>
      </c>
      <c r="M36" s="95">
        <f t="shared" si="1"/>
        <v>6.4601081777929073E-2</v>
      </c>
      <c r="N36" s="95">
        <f>K36/'סכום נכסי הקרן'!$C$42</f>
        <v>2.9121782412718008E-3</v>
      </c>
    </row>
    <row r="37" spans="2:14">
      <c r="B37" s="87" t="s">
        <v>917</v>
      </c>
      <c r="C37" s="84" t="s">
        <v>918</v>
      </c>
      <c r="D37" s="97" t="s">
        <v>113</v>
      </c>
      <c r="E37" s="84"/>
      <c r="F37" s="97" t="s">
        <v>875</v>
      </c>
      <c r="G37" s="97" t="s">
        <v>153</v>
      </c>
      <c r="H37" s="94">
        <v>15</v>
      </c>
      <c r="I37" s="96">
        <v>11392</v>
      </c>
      <c r="J37" s="84"/>
      <c r="K37" s="94">
        <v>6.2063699999999997</v>
      </c>
      <c r="L37" s="95">
        <v>4.1422290113048887E-7</v>
      </c>
      <c r="M37" s="95">
        <f t="shared" si="1"/>
        <v>8.1909712988691388E-2</v>
      </c>
      <c r="N37" s="95">
        <f>K37/'סכום נכסי הקרן'!$C$42</f>
        <v>3.6924410141376432E-3</v>
      </c>
    </row>
    <row r="38" spans="2:14">
      <c r="B38" s="87" t="s">
        <v>919</v>
      </c>
      <c r="C38" s="84" t="s">
        <v>920</v>
      </c>
      <c r="D38" s="97" t="s">
        <v>921</v>
      </c>
      <c r="E38" s="84"/>
      <c r="F38" s="97" t="s">
        <v>875</v>
      </c>
      <c r="G38" s="97" t="s">
        <v>153</v>
      </c>
      <c r="H38" s="94">
        <v>20</v>
      </c>
      <c r="I38" s="96">
        <v>3597</v>
      </c>
      <c r="J38" s="84"/>
      <c r="K38" s="94">
        <v>2.61286</v>
      </c>
      <c r="L38" s="95">
        <v>7.6768414550912528E-8</v>
      </c>
      <c r="M38" s="95">
        <f t="shared" si="1"/>
        <v>3.448370185464808E-2</v>
      </c>
      <c r="N38" s="95">
        <f>K38/'סכום נכסי הקרן'!$C$42</f>
        <v>1.5545047150266071E-3</v>
      </c>
    </row>
    <row r="39" spans="2:14">
      <c r="B39" s="87" t="s">
        <v>922</v>
      </c>
      <c r="C39" s="84" t="s">
        <v>923</v>
      </c>
      <c r="D39" s="97" t="s">
        <v>113</v>
      </c>
      <c r="E39" s="84"/>
      <c r="F39" s="97" t="s">
        <v>875</v>
      </c>
      <c r="G39" s="97" t="s">
        <v>153</v>
      </c>
      <c r="H39" s="94">
        <v>7.9999999999999991</v>
      </c>
      <c r="I39" s="96">
        <v>6927</v>
      </c>
      <c r="J39" s="84"/>
      <c r="K39" s="94">
        <v>2.0127100000000002</v>
      </c>
      <c r="L39" s="95">
        <v>1.5563526804896851E-7</v>
      </c>
      <c r="M39" s="95">
        <f t="shared" si="1"/>
        <v>2.6563111517597094E-2</v>
      </c>
      <c r="N39" s="95">
        <f>K39/'סכום נכסי הקרן'!$C$42</f>
        <v>1.1974492261281517E-3</v>
      </c>
    </row>
    <row r="40" spans="2:14">
      <c r="B40" s="87" t="s">
        <v>924</v>
      </c>
      <c r="C40" s="84" t="s">
        <v>925</v>
      </c>
      <c r="D40" s="97" t="s">
        <v>921</v>
      </c>
      <c r="E40" s="84"/>
      <c r="F40" s="97" t="s">
        <v>875</v>
      </c>
      <c r="G40" s="97" t="s">
        <v>153</v>
      </c>
      <c r="H40" s="94">
        <v>36</v>
      </c>
      <c r="I40" s="96">
        <v>3417</v>
      </c>
      <c r="J40" s="84"/>
      <c r="K40" s="94">
        <v>4.4677899999999999</v>
      </c>
      <c r="L40" s="95">
        <v>2.8639601733879674E-7</v>
      </c>
      <c r="M40" s="95">
        <f t="shared" si="1"/>
        <v>5.8964482715942734E-2</v>
      </c>
      <c r="N40" s="95">
        <f>K40/'סכום נכסי הקרן'!$C$42</f>
        <v>2.6580837169801383E-3</v>
      </c>
    </row>
    <row r="41" spans="2:14">
      <c r="B41" s="87" t="s">
        <v>926</v>
      </c>
      <c r="C41" s="84" t="s">
        <v>927</v>
      </c>
      <c r="D41" s="97" t="s">
        <v>921</v>
      </c>
      <c r="E41" s="84"/>
      <c r="F41" s="97" t="s">
        <v>875</v>
      </c>
      <c r="G41" s="97" t="s">
        <v>153</v>
      </c>
      <c r="H41" s="94">
        <v>122</v>
      </c>
      <c r="I41" s="96">
        <v>7976</v>
      </c>
      <c r="J41" s="84"/>
      <c r="K41" s="94">
        <v>35.341970000000003</v>
      </c>
      <c r="L41" s="95">
        <v>4.0322453771232186E-7</v>
      </c>
      <c r="M41" s="95">
        <f t="shared" si="1"/>
        <v>0.46643216874838944</v>
      </c>
      <c r="N41" s="95">
        <f>K41/'סכום נכסי הקרן'!$C$42</f>
        <v>2.1026484007305751E-2</v>
      </c>
    </row>
    <row r="42" spans="2:14">
      <c r="D42" s="1"/>
      <c r="E42" s="1"/>
      <c r="F42" s="1"/>
      <c r="G42" s="1"/>
    </row>
    <row r="43" spans="2:14">
      <c r="D43" s="1"/>
      <c r="E43" s="1"/>
      <c r="F43" s="1"/>
      <c r="G43" s="1"/>
    </row>
    <row r="44" spans="2:14">
      <c r="D44" s="1"/>
      <c r="E44" s="1"/>
      <c r="F44" s="1"/>
      <c r="G44" s="1"/>
    </row>
    <row r="45" spans="2:14">
      <c r="B45" s="99" t="s">
        <v>236</v>
      </c>
      <c r="D45" s="1"/>
      <c r="E45" s="1"/>
      <c r="F45" s="1"/>
      <c r="G45" s="1"/>
    </row>
    <row r="46" spans="2:14">
      <c r="B46" s="99" t="s">
        <v>102</v>
      </c>
      <c r="D46" s="1"/>
      <c r="E46" s="1"/>
      <c r="F46" s="1"/>
      <c r="G46" s="1"/>
    </row>
    <row r="47" spans="2:14">
      <c r="B47" s="99" t="s">
        <v>219</v>
      </c>
      <c r="D47" s="1"/>
      <c r="E47" s="1"/>
      <c r="F47" s="1"/>
      <c r="G47" s="1"/>
    </row>
    <row r="48" spans="2:14">
      <c r="B48" s="99" t="s">
        <v>227</v>
      </c>
      <c r="D48" s="1"/>
      <c r="E48" s="1"/>
      <c r="F48" s="1"/>
      <c r="G48" s="1"/>
    </row>
    <row r="49" spans="2:7">
      <c r="B49" s="99" t="s">
        <v>234</v>
      </c>
      <c r="D49" s="1"/>
      <c r="E49" s="1"/>
      <c r="F49" s="1"/>
      <c r="G49" s="1"/>
    </row>
    <row r="50" spans="2:7"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B243" s="44"/>
      <c r="D243" s="1"/>
      <c r="E243" s="1"/>
      <c r="F243" s="1"/>
      <c r="G243" s="1"/>
    </row>
    <row r="244" spans="2:7">
      <c r="B244" s="44"/>
      <c r="D244" s="1"/>
      <c r="E244" s="1"/>
      <c r="F244" s="1"/>
      <c r="G244" s="1"/>
    </row>
    <row r="245" spans="2:7">
      <c r="B245" s="3"/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6:B1048576 K1:XFD1048576 B1:B44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" style="1" bestFit="1" customWidth="1"/>
    <col min="11" max="11" width="9.5703125" style="1" bestFit="1" customWidth="1"/>
    <col min="12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169</v>
      </c>
      <c r="C1" s="78" t="s" vm="1">
        <v>237</v>
      </c>
    </row>
    <row r="2" spans="2:65">
      <c r="B2" s="57" t="s">
        <v>168</v>
      </c>
      <c r="C2" s="78" t="s">
        <v>238</v>
      </c>
    </row>
    <row r="3" spans="2:65">
      <c r="B3" s="57" t="s">
        <v>170</v>
      </c>
      <c r="C3" s="78" t="s">
        <v>239</v>
      </c>
    </row>
    <row r="4" spans="2:65">
      <c r="B4" s="57" t="s">
        <v>171</v>
      </c>
      <c r="C4" s="78">
        <v>12148</v>
      </c>
    </row>
    <row r="6" spans="2:65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78.75">
      <c r="B8" s="23" t="s">
        <v>105</v>
      </c>
      <c r="C8" s="31" t="s">
        <v>37</v>
      </c>
      <c r="D8" s="31" t="s">
        <v>109</v>
      </c>
      <c r="E8" s="31" t="s">
        <v>107</v>
      </c>
      <c r="F8" s="31" t="s">
        <v>52</v>
      </c>
      <c r="G8" s="31" t="s">
        <v>15</v>
      </c>
      <c r="H8" s="31" t="s">
        <v>53</v>
      </c>
      <c r="I8" s="31" t="s">
        <v>91</v>
      </c>
      <c r="J8" s="31" t="s">
        <v>221</v>
      </c>
      <c r="K8" s="31" t="s">
        <v>220</v>
      </c>
      <c r="L8" s="31" t="s">
        <v>51</v>
      </c>
      <c r="M8" s="31" t="s">
        <v>50</v>
      </c>
      <c r="N8" s="31" t="s">
        <v>172</v>
      </c>
      <c r="O8" s="21" t="s">
        <v>174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228</v>
      </c>
      <c r="K9" s="33"/>
      <c r="L9" s="33" t="s">
        <v>224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6" t="s">
        <v>29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15.384129999999999</v>
      </c>
      <c r="M11" s="82"/>
      <c r="N11" s="92">
        <f>L11/$L$11</f>
        <v>1</v>
      </c>
      <c r="O11" s="92">
        <f>L11/'סכום נכסי הקרן'!$C$42</f>
        <v>9.1526919243978908E-3</v>
      </c>
      <c r="P11" s="5"/>
      <c r="BG11" s="100"/>
      <c r="BH11" s="3"/>
      <c r="BI11" s="100"/>
      <c r="BM11" s="100"/>
    </row>
    <row r="12" spans="2:65" s="4" customFormat="1" ht="18" customHeight="1">
      <c r="B12" s="81" t="s">
        <v>217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15.384129999999999</v>
      </c>
      <c r="M12" s="82"/>
      <c r="N12" s="92">
        <f t="shared" ref="N12:N15" si="0">L12/$L$11</f>
        <v>1</v>
      </c>
      <c r="O12" s="92">
        <f>L12/'סכום נכסי הקרן'!$C$42</f>
        <v>9.1526919243978908E-3</v>
      </c>
      <c r="P12" s="5"/>
      <c r="BG12" s="100"/>
      <c r="BH12" s="3"/>
      <c r="BI12" s="100"/>
      <c r="BM12" s="100"/>
    </row>
    <row r="13" spans="2:65">
      <c r="B13" s="102" t="s">
        <v>42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15.384129999999999</v>
      </c>
      <c r="M13" s="82"/>
      <c r="N13" s="92">
        <f t="shared" si="0"/>
        <v>1</v>
      </c>
      <c r="O13" s="92">
        <f>L13/'סכום נכסי הקרן'!$C$42</f>
        <v>9.1526919243978908E-3</v>
      </c>
      <c r="BH13" s="3"/>
    </row>
    <row r="14" spans="2:65" ht="20.25">
      <c r="B14" s="87" t="s">
        <v>928</v>
      </c>
      <c r="C14" s="84" t="s">
        <v>929</v>
      </c>
      <c r="D14" s="97" t="s">
        <v>27</v>
      </c>
      <c r="E14" s="84"/>
      <c r="F14" s="97" t="s">
        <v>875</v>
      </c>
      <c r="G14" s="84" t="s">
        <v>930</v>
      </c>
      <c r="H14" s="84" t="s">
        <v>931</v>
      </c>
      <c r="I14" s="97" t="s">
        <v>153</v>
      </c>
      <c r="J14" s="94">
        <v>29</v>
      </c>
      <c r="K14" s="96">
        <v>11489</v>
      </c>
      <c r="L14" s="94">
        <v>12.101129999999999</v>
      </c>
      <c r="M14" s="95">
        <v>5.6190745816481252E-6</v>
      </c>
      <c r="N14" s="95">
        <f t="shared" si="0"/>
        <v>0.78659826717532944</v>
      </c>
      <c r="O14" s="95">
        <f>L14/'סכום נכסי הקרן'!$C$42</f>
        <v>7.1994916077210121E-3</v>
      </c>
      <c r="BH14" s="4"/>
    </row>
    <row r="15" spans="2:65">
      <c r="B15" s="87" t="s">
        <v>932</v>
      </c>
      <c r="C15" s="84" t="s">
        <v>933</v>
      </c>
      <c r="D15" s="97" t="s">
        <v>27</v>
      </c>
      <c r="E15" s="84"/>
      <c r="F15" s="97" t="s">
        <v>875</v>
      </c>
      <c r="G15" s="84" t="s">
        <v>934</v>
      </c>
      <c r="H15" s="84" t="s">
        <v>931</v>
      </c>
      <c r="I15" s="97" t="s">
        <v>153</v>
      </c>
      <c r="J15" s="94">
        <v>3</v>
      </c>
      <c r="K15" s="96">
        <v>30130.32</v>
      </c>
      <c r="L15" s="94">
        <v>3.2829999999999999</v>
      </c>
      <c r="M15" s="95">
        <v>1.9364383961045334E-7</v>
      </c>
      <c r="N15" s="95">
        <f t="shared" si="0"/>
        <v>0.21340173282467062</v>
      </c>
      <c r="O15" s="95">
        <f>L15/'סכום נכסי הקרן'!$C$42</f>
        <v>1.9532003166768792E-3</v>
      </c>
    </row>
    <row r="16" spans="2:65">
      <c r="B16" s="83"/>
      <c r="C16" s="84"/>
      <c r="D16" s="84"/>
      <c r="E16" s="84"/>
      <c r="F16" s="84"/>
      <c r="G16" s="84"/>
      <c r="H16" s="84"/>
      <c r="I16" s="84"/>
      <c r="J16" s="94"/>
      <c r="K16" s="96"/>
      <c r="L16" s="84"/>
      <c r="M16" s="84"/>
      <c r="N16" s="95"/>
      <c r="O16" s="8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236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102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219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227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E992697-8624-444E-B103-C6B988213F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