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הלוואות!$B$6:$Q$61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מזומנים!$B$6:$K$42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18" i="58" l="1"/>
  <c r="P26" i="78" l="1"/>
  <c r="P25" i="78"/>
  <c r="P24" i="78"/>
  <c r="P22" i="78"/>
  <c r="P21" i="78"/>
  <c r="P20" i="78"/>
  <c r="P18" i="78"/>
  <c r="P17" i="78"/>
  <c r="P16" i="78"/>
  <c r="P15" i="78"/>
  <c r="P14" i="78"/>
  <c r="P13" i="78"/>
  <c r="P12" i="78"/>
  <c r="P11" i="78"/>
  <c r="P10" i="78"/>
  <c r="O20" i="78"/>
  <c r="O25" i="78"/>
  <c r="O24" i="78"/>
  <c r="O10" i="78"/>
  <c r="C33" i="88" s="1"/>
  <c r="O11" i="78"/>
  <c r="O12" i="78"/>
  <c r="L12" i="78"/>
  <c r="I12" i="78"/>
  <c r="N154" i="62"/>
  <c r="N153" i="62"/>
  <c r="N152" i="62"/>
  <c r="N151" i="62"/>
  <c r="N150" i="62"/>
  <c r="N149" i="62"/>
  <c r="N148" i="62"/>
  <c r="N147" i="62"/>
  <c r="N146" i="62"/>
  <c r="N144" i="62"/>
  <c r="N143" i="62"/>
  <c r="N142" i="62"/>
  <c r="N141" i="62"/>
  <c r="N140" i="62"/>
  <c r="N139" i="62"/>
  <c r="N138" i="62"/>
  <c r="N137" i="62"/>
  <c r="N136" i="62"/>
  <c r="N135" i="62"/>
  <c r="N134" i="62"/>
  <c r="N133" i="62"/>
  <c r="N132" i="62"/>
  <c r="N131" i="62"/>
  <c r="N130" i="62"/>
  <c r="N129" i="62"/>
  <c r="N128" i="62"/>
  <c r="N127" i="62"/>
  <c r="N126" i="62"/>
  <c r="N125" i="62"/>
  <c r="N124" i="62"/>
  <c r="N123" i="62"/>
  <c r="N122" i="62"/>
  <c r="N120" i="62"/>
  <c r="N119" i="62"/>
  <c r="N118" i="62"/>
  <c r="N117" i="62"/>
  <c r="N116" i="62"/>
  <c r="N115" i="62"/>
  <c r="N114" i="62"/>
  <c r="N113" i="62"/>
  <c r="N112" i="62"/>
  <c r="N111" i="62"/>
  <c r="N110" i="62"/>
  <c r="N109" i="62"/>
  <c r="N108" i="62"/>
  <c r="N107" i="62"/>
  <c r="N106" i="62"/>
  <c r="N105" i="62"/>
  <c r="N104" i="62"/>
  <c r="N103" i="62"/>
  <c r="N102" i="62"/>
  <c r="N101" i="62"/>
  <c r="N100" i="62"/>
  <c r="N99" i="62"/>
  <c r="N98" i="62"/>
  <c r="N97" i="62"/>
  <c r="N96" i="62"/>
  <c r="N95" i="62"/>
  <c r="N94" i="62"/>
  <c r="N93" i="62"/>
  <c r="N92" i="62"/>
  <c r="N91" i="62"/>
  <c r="N90" i="62"/>
  <c r="N89" i="62"/>
  <c r="N88" i="62"/>
  <c r="N87" i="62"/>
  <c r="N86" i="62"/>
  <c r="N85" i="62"/>
  <c r="N84" i="62"/>
  <c r="N83" i="62"/>
  <c r="N81" i="62"/>
  <c r="N80" i="62"/>
  <c r="N79" i="62"/>
  <c r="N78" i="62"/>
  <c r="N77" i="62"/>
  <c r="N76" i="62"/>
  <c r="N75" i="62"/>
  <c r="N74" i="62"/>
  <c r="N73" i="62"/>
  <c r="N72" i="62"/>
  <c r="N71" i="62"/>
  <c r="N70" i="62"/>
  <c r="N69" i="62"/>
  <c r="N68" i="62"/>
  <c r="N67" i="62"/>
  <c r="N66" i="62"/>
  <c r="N65" i="62"/>
  <c r="N64" i="62"/>
  <c r="N63" i="62"/>
  <c r="N62" i="62"/>
  <c r="N61" i="62"/>
  <c r="N60" i="62"/>
  <c r="N59" i="62"/>
  <c r="N58" i="62"/>
  <c r="N57" i="62"/>
  <c r="N56" i="62"/>
  <c r="N55" i="62"/>
  <c r="N54" i="62"/>
  <c r="N53" i="62"/>
  <c r="N52" i="62"/>
  <c r="N51" i="62"/>
  <c r="N50" i="62"/>
  <c r="N49" i="62"/>
  <c r="N48" i="62"/>
  <c r="N47" i="62"/>
  <c r="N46" i="62"/>
  <c r="N45" i="62"/>
  <c r="N44" i="62"/>
  <c r="N43" i="62"/>
  <c r="N42" i="62"/>
  <c r="N40" i="62"/>
  <c r="N39" i="62"/>
  <c r="N38" i="62"/>
  <c r="N37" i="62"/>
  <c r="N36" i="62"/>
  <c r="N35" i="62"/>
  <c r="N34" i="62"/>
  <c r="N33" i="62"/>
  <c r="N32" i="62"/>
  <c r="N31" i="62"/>
  <c r="N30" i="62"/>
  <c r="N29" i="62"/>
  <c r="N28" i="62"/>
  <c r="N27" i="62"/>
  <c r="N26" i="62"/>
  <c r="N25" i="62"/>
  <c r="N24" i="62"/>
  <c r="N23" i="62"/>
  <c r="N22" i="62"/>
  <c r="N21" i="62"/>
  <c r="N20" i="62"/>
  <c r="N19" i="62"/>
  <c r="N18" i="62"/>
  <c r="N17" i="62"/>
  <c r="N16" i="62"/>
  <c r="N15" i="62"/>
  <c r="N14" i="62"/>
  <c r="N13" i="62"/>
  <c r="N12" i="62"/>
  <c r="N11" i="62"/>
  <c r="L123" i="62"/>
  <c r="L146" i="62"/>
  <c r="S214" i="61"/>
  <c r="O214" i="61"/>
  <c r="S186" i="61"/>
  <c r="O186" i="61"/>
  <c r="S126" i="61"/>
  <c r="S125" i="61"/>
  <c r="S124" i="61"/>
  <c r="O126" i="61"/>
  <c r="O125" i="61"/>
  <c r="O124" i="61"/>
  <c r="S116" i="61"/>
  <c r="S115" i="61"/>
  <c r="O116" i="61"/>
  <c r="O115" i="61"/>
  <c r="S108" i="61"/>
  <c r="S107" i="61"/>
  <c r="O108" i="61"/>
  <c r="O107" i="61"/>
  <c r="S71" i="61"/>
  <c r="S70" i="61"/>
  <c r="S69" i="61"/>
  <c r="O71" i="61"/>
  <c r="O70" i="61"/>
  <c r="O69" i="61"/>
  <c r="J12" i="58"/>
  <c r="C37" i="88"/>
  <c r="C31" i="88"/>
  <c r="C23" i="88" s="1"/>
  <c r="C26" i="88"/>
  <c r="C19" i="88"/>
  <c r="C17" i="88"/>
  <c r="C16" i="88"/>
  <c r="C12" i="88" s="1"/>
  <c r="C15" i="88"/>
  <c r="C13" i="88"/>
  <c r="J11" i="58" l="1"/>
  <c r="J10" i="58" l="1"/>
  <c r="K20" i="58" s="1"/>
  <c r="K11" i="58" l="1"/>
  <c r="K26" i="58"/>
  <c r="K28" i="58"/>
  <c r="K23" i="58"/>
  <c r="K13" i="58"/>
  <c r="K27" i="58"/>
  <c r="K22" i="58"/>
  <c r="K16" i="58"/>
  <c r="C11" i="88"/>
  <c r="C10" i="88" s="1"/>
  <c r="C42" i="88" s="1"/>
  <c r="U122" i="61" s="1"/>
  <c r="K25" i="58"/>
  <c r="K21" i="58"/>
  <c r="K15" i="58"/>
  <c r="K24" i="58"/>
  <c r="K19" i="58"/>
  <c r="K14" i="58"/>
  <c r="K10" i="58"/>
  <c r="K12" i="58"/>
  <c r="K18" i="58"/>
  <c r="R30" i="59"/>
  <c r="U157" i="61"/>
  <c r="R29" i="59"/>
  <c r="U221" i="61"/>
  <c r="U156" i="61"/>
  <c r="U28" i="61"/>
  <c r="L14" i="58"/>
  <c r="U192" i="61"/>
  <c r="U127" i="61"/>
  <c r="U63" i="61"/>
  <c r="R35" i="59"/>
  <c r="D13" i="88"/>
  <c r="D15" i="88"/>
  <c r="Q14" i="78" l="1"/>
  <c r="L20" i="58"/>
  <c r="U92" i="61"/>
  <c r="U57" i="61"/>
  <c r="U252" i="61"/>
  <c r="N15" i="63"/>
  <c r="O115" i="62"/>
  <c r="O32" i="62"/>
  <c r="N20" i="63"/>
  <c r="D16" i="88"/>
  <c r="D33" i="88"/>
  <c r="U15" i="61"/>
  <c r="U79" i="61"/>
  <c r="U143" i="61"/>
  <c r="U208" i="61"/>
  <c r="R15" i="59"/>
  <c r="U44" i="61"/>
  <c r="U108" i="61"/>
  <c r="U173" i="61"/>
  <c r="U237" i="61"/>
  <c r="R45" i="59"/>
  <c r="U73" i="61"/>
  <c r="U190" i="61"/>
  <c r="U26" i="61"/>
  <c r="U154" i="61"/>
  <c r="O51" i="62"/>
  <c r="O125" i="62"/>
  <c r="O17" i="62"/>
  <c r="O149" i="62"/>
  <c r="O85" i="62"/>
  <c r="O65" i="62"/>
  <c r="L12" i="65"/>
  <c r="O18" i="62"/>
  <c r="O15" i="62"/>
  <c r="D38" i="88"/>
  <c r="L23" i="58"/>
  <c r="U31" i="61"/>
  <c r="U95" i="61"/>
  <c r="U159" i="61"/>
  <c r="U224" i="61"/>
  <c r="R32" i="59"/>
  <c r="U60" i="61"/>
  <c r="U124" i="61"/>
  <c r="U189" i="61"/>
  <c r="L11" i="58"/>
  <c r="U25" i="61"/>
  <c r="U93" i="61"/>
  <c r="U222" i="61"/>
  <c r="U58" i="61"/>
  <c r="U187" i="61"/>
  <c r="O22" i="62"/>
  <c r="O27" i="62"/>
  <c r="O50" i="62"/>
  <c r="N38" i="63"/>
  <c r="O147" i="62"/>
  <c r="O98" i="62"/>
  <c r="Q11" i="78"/>
  <c r="L26" i="58"/>
  <c r="D10" i="88"/>
  <c r="D31" i="88"/>
  <c r="R18" i="59"/>
  <c r="U47" i="61"/>
  <c r="U111" i="61"/>
  <c r="U176" i="61"/>
  <c r="U240" i="61"/>
  <c r="U12" i="61"/>
  <c r="U76" i="61"/>
  <c r="U140" i="61"/>
  <c r="U205" i="61"/>
  <c r="R12" i="59"/>
  <c r="U41" i="61"/>
  <c r="U125" i="61"/>
  <c r="L12" i="58"/>
  <c r="U90" i="61"/>
  <c r="U219" i="61"/>
  <c r="O154" i="62"/>
  <c r="O89" i="62"/>
  <c r="O83" i="62"/>
  <c r="K20" i="76"/>
  <c r="K14" i="76"/>
  <c r="O131" i="62"/>
  <c r="Q12" i="78"/>
  <c r="K11" i="81"/>
  <c r="D37" i="88"/>
  <c r="D17" i="88"/>
  <c r="D19" i="88"/>
  <c r="L28" i="58"/>
  <c r="R43" i="59"/>
  <c r="U39" i="61"/>
  <c r="U71" i="61"/>
  <c r="U103" i="61"/>
  <c r="U135" i="61"/>
  <c r="U168" i="61"/>
  <c r="U200" i="61"/>
  <c r="U232" i="61"/>
  <c r="L24" i="58"/>
  <c r="R40" i="59"/>
  <c r="U36" i="61"/>
  <c r="U68" i="61"/>
  <c r="U100" i="61"/>
  <c r="U132" i="61"/>
  <c r="U165" i="61"/>
  <c r="U197" i="61"/>
  <c r="U229" i="61"/>
  <c r="L21" i="58"/>
  <c r="R37" i="59"/>
  <c r="U33" i="61"/>
  <c r="U65" i="61"/>
  <c r="U109" i="61"/>
  <c r="U174" i="61"/>
  <c r="U238" i="61"/>
  <c r="R46" i="59"/>
  <c r="U74" i="61"/>
  <c r="U138" i="61"/>
  <c r="U203" i="61"/>
  <c r="O96" i="62"/>
  <c r="O88" i="62"/>
  <c r="O59" i="62"/>
  <c r="O60" i="62"/>
  <c r="L11" i="65"/>
  <c r="O66" i="62"/>
  <c r="O132" i="62"/>
  <c r="L13" i="65"/>
  <c r="O48" i="62"/>
  <c r="N32" i="63"/>
  <c r="O49" i="62"/>
  <c r="O114" i="62"/>
  <c r="N37" i="63"/>
  <c r="Q22" i="78"/>
  <c r="Q26" i="78"/>
  <c r="Q25" i="78"/>
  <c r="K12" i="81"/>
  <c r="Q10" i="78"/>
  <c r="K15" i="76"/>
  <c r="N50" i="63"/>
  <c r="N33" i="63"/>
  <c r="N16" i="63"/>
  <c r="O143" i="62"/>
  <c r="O127" i="62"/>
  <c r="O110" i="62"/>
  <c r="O94" i="62"/>
  <c r="O77" i="62"/>
  <c r="O61" i="62"/>
  <c r="O45" i="62"/>
  <c r="O28" i="62"/>
  <c r="O12" i="62"/>
  <c r="L15" i="65"/>
  <c r="N24" i="63"/>
  <c r="O142" i="62"/>
  <c r="O109" i="62"/>
  <c r="O72" i="62"/>
  <c r="O39" i="62"/>
  <c r="K25" i="76"/>
  <c r="L14" i="65"/>
  <c r="K16" i="76"/>
  <c r="N51" i="63"/>
  <c r="N34" i="63"/>
  <c r="N17" i="63"/>
  <c r="O144" i="62"/>
  <c r="O128" i="62"/>
  <c r="O111" i="62"/>
  <c r="O95" i="62"/>
  <c r="O78" i="62"/>
  <c r="O62" i="62"/>
  <c r="O46" i="62"/>
  <c r="O29" i="62"/>
  <c r="O13" i="62"/>
  <c r="N45" i="63"/>
  <c r="O151" i="62"/>
  <c r="O113" i="62"/>
  <c r="O80" i="62"/>
  <c r="O52" i="62"/>
  <c r="O19" i="62"/>
  <c r="N31" i="63"/>
  <c r="O108" i="62"/>
  <c r="O43" i="62"/>
  <c r="N18" i="63"/>
  <c r="O14" i="62"/>
  <c r="O137" i="62"/>
  <c r="O71" i="62"/>
  <c r="N39" i="63"/>
  <c r="O116" i="62"/>
  <c r="O34" i="62"/>
  <c r="O63" i="62"/>
  <c r="U248" i="61"/>
  <c r="U231" i="61"/>
  <c r="U215" i="61"/>
  <c r="U199" i="61"/>
  <c r="U183" i="61"/>
  <c r="U167" i="61"/>
  <c r="U150" i="61"/>
  <c r="U134" i="61"/>
  <c r="U118" i="61"/>
  <c r="U102" i="61"/>
  <c r="U86" i="61"/>
  <c r="U70" i="61"/>
  <c r="U54" i="61"/>
  <c r="U38" i="61"/>
  <c r="U22" i="61"/>
  <c r="R42" i="59"/>
  <c r="R25" i="59"/>
  <c r="L27" i="58"/>
  <c r="U251" i="61"/>
  <c r="U234" i="61"/>
  <c r="U218" i="61"/>
  <c r="U202" i="61"/>
  <c r="U186" i="61"/>
  <c r="U170" i="61"/>
  <c r="U153" i="61"/>
  <c r="U137" i="61"/>
  <c r="U121" i="61"/>
  <c r="U105" i="61"/>
  <c r="U89" i="61"/>
  <c r="Q13" i="78"/>
  <c r="Q16" i="78"/>
  <c r="Q15" i="78"/>
  <c r="Q18" i="78"/>
  <c r="K23" i="76"/>
  <c r="S11" i="71"/>
  <c r="N42" i="63"/>
  <c r="N25" i="63"/>
  <c r="O152" i="62"/>
  <c r="O135" i="62"/>
  <c r="O118" i="62"/>
  <c r="O102" i="62"/>
  <c r="O86" i="62"/>
  <c r="O69" i="62"/>
  <c r="O53" i="62"/>
  <c r="O36" i="62"/>
  <c r="O20" i="62"/>
  <c r="K18" i="76"/>
  <c r="N41" i="63"/>
  <c r="N11" i="63"/>
  <c r="O126" i="62"/>
  <c r="O93" i="62"/>
  <c r="O56" i="62"/>
  <c r="O23" i="62"/>
  <c r="K17" i="76"/>
  <c r="K24" i="76"/>
  <c r="S12" i="71"/>
  <c r="N43" i="63"/>
  <c r="N26" i="63"/>
  <c r="O153" i="62"/>
  <c r="O136" i="62"/>
  <c r="O119" i="62"/>
  <c r="O103" i="62"/>
  <c r="O87" i="62"/>
  <c r="O70" i="62"/>
  <c r="O54" i="62"/>
  <c r="O37" i="62"/>
  <c r="O21" i="62"/>
  <c r="S14" i="71"/>
  <c r="N28" i="63"/>
  <c r="O130" i="62"/>
  <c r="O97" i="62"/>
  <c r="O68" i="62"/>
  <c r="O35" i="62"/>
  <c r="K13" i="76"/>
  <c r="O141" i="62"/>
  <c r="O75" i="62"/>
  <c r="O67" i="62"/>
  <c r="O112" i="62"/>
  <c r="N27" i="63"/>
  <c r="O104" i="62"/>
  <c r="O38" i="62"/>
  <c r="O150" i="62"/>
  <c r="O84" i="62"/>
  <c r="O129" i="62"/>
  <c r="O30" i="62"/>
  <c r="U239" i="61"/>
  <c r="U223" i="61"/>
  <c r="U207" i="61"/>
  <c r="U191" i="61"/>
  <c r="U175" i="61"/>
  <c r="U158" i="61"/>
  <c r="U142" i="61"/>
  <c r="U126" i="61"/>
  <c r="U110" i="61"/>
  <c r="U94" i="61"/>
  <c r="U78" i="61"/>
  <c r="U62" i="61"/>
  <c r="U46" i="61"/>
  <c r="U30" i="61"/>
  <c r="U14" i="61"/>
  <c r="R34" i="59"/>
  <c r="R17" i="59"/>
  <c r="L16" i="58"/>
  <c r="U242" i="61"/>
  <c r="U226" i="61"/>
  <c r="U210" i="61"/>
  <c r="U194" i="61"/>
  <c r="U178" i="61"/>
  <c r="U161" i="61"/>
  <c r="U145" i="61"/>
  <c r="U129" i="61"/>
  <c r="U113" i="61"/>
  <c r="U97" i="61"/>
  <c r="Q17" i="78"/>
  <c r="Q20" i="78"/>
  <c r="K27" i="76"/>
  <c r="N46" i="63"/>
  <c r="N12" i="63"/>
  <c r="O123" i="62"/>
  <c r="O90" i="62"/>
  <c r="O57" i="62"/>
  <c r="O24" i="62"/>
  <c r="N49" i="63"/>
  <c r="O134" i="62"/>
  <c r="O64" i="62"/>
  <c r="K21" i="76"/>
  <c r="K12" i="76"/>
  <c r="N30" i="63"/>
  <c r="O140" i="62"/>
  <c r="O107" i="62"/>
  <c r="O74" i="62"/>
  <c r="O42" i="62"/>
  <c r="K22" i="76"/>
  <c r="O138" i="62"/>
  <c r="O76" i="62"/>
  <c r="O11" i="62"/>
  <c r="O92" i="62"/>
  <c r="O146" i="62"/>
  <c r="O120" i="62"/>
  <c r="N23" i="63"/>
  <c r="N35" i="63"/>
  <c r="U243" i="61"/>
  <c r="U211" i="61"/>
  <c r="U179" i="61"/>
  <c r="U146" i="61"/>
  <c r="U114" i="61"/>
  <c r="U82" i="61"/>
  <c r="U50" i="61"/>
  <c r="U18" i="61"/>
  <c r="R21" i="59"/>
  <c r="U246" i="61"/>
  <c r="U214" i="61"/>
  <c r="U182" i="61"/>
  <c r="U149" i="61"/>
  <c r="U117" i="61"/>
  <c r="U85" i="61"/>
  <c r="U69" i="61"/>
  <c r="U53" i="61"/>
  <c r="U37" i="61"/>
  <c r="U21" i="61"/>
  <c r="R41" i="59"/>
  <c r="R24" i="59"/>
  <c r="L25" i="58"/>
  <c r="U250" i="61"/>
  <c r="U233" i="61"/>
  <c r="U217" i="61"/>
  <c r="U201" i="61"/>
  <c r="U185" i="61"/>
  <c r="U169" i="61"/>
  <c r="U152" i="61"/>
  <c r="U136" i="61"/>
  <c r="U120" i="61"/>
  <c r="U104" i="61"/>
  <c r="U88" i="61"/>
  <c r="U72" i="61"/>
  <c r="U56" i="61"/>
  <c r="U40" i="61"/>
  <c r="U24" i="61"/>
  <c r="R44" i="59"/>
  <c r="R28" i="59"/>
  <c r="R11" i="59"/>
  <c r="L10" i="58"/>
  <c r="U236" i="61"/>
  <c r="U220" i="61"/>
  <c r="U204" i="61"/>
  <c r="U188" i="61"/>
  <c r="U172" i="61"/>
  <c r="U155" i="61"/>
  <c r="U139" i="61"/>
  <c r="U123" i="61"/>
  <c r="U107" i="61"/>
  <c r="U91" i="61"/>
  <c r="U75" i="61"/>
  <c r="U59" i="61"/>
  <c r="U43" i="61"/>
  <c r="U27" i="61"/>
  <c r="U11" i="61"/>
  <c r="R31" i="59"/>
  <c r="R14" i="59"/>
  <c r="L13" i="58"/>
  <c r="D23" i="88"/>
  <c r="D12" i="88"/>
  <c r="Q21" i="78"/>
  <c r="Q24" i="78"/>
  <c r="K11" i="76"/>
  <c r="N29" i="63"/>
  <c r="O139" i="62"/>
  <c r="O106" i="62"/>
  <c r="O73" i="62"/>
  <c r="O40" i="62"/>
  <c r="K26" i="76"/>
  <c r="N19" i="63"/>
  <c r="O101" i="62"/>
  <c r="O31" i="62"/>
  <c r="N52" i="63"/>
  <c r="N47" i="63"/>
  <c r="N13" i="63"/>
  <c r="O124" i="62"/>
  <c r="O91" i="62"/>
  <c r="O58" i="62"/>
  <c r="O25" i="62"/>
  <c r="N36" i="63"/>
  <c r="O105" i="62"/>
  <c r="O44" i="62"/>
  <c r="N14" i="63"/>
  <c r="O26" i="62"/>
  <c r="N44" i="63"/>
  <c r="O55" i="62"/>
  <c r="O100" i="62"/>
  <c r="O47" i="62"/>
  <c r="U227" i="61"/>
  <c r="U195" i="61"/>
  <c r="U163" i="61"/>
  <c r="U130" i="61"/>
  <c r="U98" i="61"/>
  <c r="U66" i="61"/>
  <c r="U34" i="61"/>
  <c r="R38" i="59"/>
  <c r="L22" i="58"/>
  <c r="U230" i="61"/>
  <c r="U198" i="61"/>
  <c r="U166" i="61"/>
  <c r="U133" i="61"/>
  <c r="U101" i="61"/>
  <c r="U77" i="61"/>
  <c r="U61" i="61"/>
  <c r="U45" i="61"/>
  <c r="U29" i="61"/>
  <c r="U13" i="61"/>
  <c r="R33" i="59"/>
  <c r="R16" i="59"/>
  <c r="L15" i="58"/>
  <c r="U241" i="61"/>
  <c r="U225" i="61"/>
  <c r="U209" i="61"/>
  <c r="U193" i="61"/>
  <c r="U177" i="61"/>
  <c r="U160" i="61"/>
  <c r="U144" i="61"/>
  <c r="U128" i="61"/>
  <c r="U112" i="61"/>
  <c r="U96" i="61"/>
  <c r="U80" i="61"/>
  <c r="U64" i="61"/>
  <c r="U48" i="61"/>
  <c r="U32" i="61"/>
  <c r="U16" i="61"/>
  <c r="R36" i="59"/>
  <c r="R19" i="59"/>
  <c r="L19" i="58"/>
  <c r="U244" i="61"/>
  <c r="U228" i="61"/>
  <c r="U212" i="61"/>
  <c r="U196" i="61"/>
  <c r="U180" i="61"/>
  <c r="U164" i="61"/>
  <c r="U147" i="61"/>
  <c r="U131" i="61"/>
  <c r="U115" i="61"/>
  <c r="U99" i="61"/>
  <c r="U83" i="61"/>
  <c r="U67" i="61"/>
  <c r="U51" i="61"/>
  <c r="U35" i="61"/>
  <c r="U19" i="61"/>
  <c r="R39" i="59"/>
  <c r="R22" i="59"/>
  <c r="D11" i="88"/>
  <c r="D26" i="88"/>
  <c r="D42" i="88"/>
  <c r="L18" i="58"/>
  <c r="R26" i="59"/>
  <c r="U23" i="61"/>
  <c r="U55" i="61"/>
  <c r="U87" i="61"/>
  <c r="U119" i="61"/>
  <c r="U151" i="61"/>
  <c r="U184" i="61"/>
  <c r="U216" i="61"/>
  <c r="U249" i="61"/>
  <c r="R23" i="59"/>
  <c r="U20" i="61"/>
  <c r="U52" i="61"/>
  <c r="U84" i="61"/>
  <c r="U116" i="61"/>
  <c r="U148" i="61"/>
  <c r="U181" i="61"/>
  <c r="U213" i="61"/>
  <c r="U245" i="61"/>
  <c r="R20" i="59"/>
  <c r="U17" i="61"/>
  <c r="U49" i="61"/>
  <c r="U81" i="61"/>
  <c r="U141" i="61"/>
  <c r="U206" i="61"/>
  <c r="R13" i="59"/>
  <c r="U42" i="61"/>
  <c r="U106" i="61"/>
  <c r="U171" i="61"/>
  <c r="U235" i="61"/>
  <c r="O133" i="62"/>
  <c r="O79" i="62"/>
  <c r="N48" i="63"/>
  <c r="O122" i="62"/>
  <c r="O33" i="62"/>
  <c r="O99" i="62"/>
  <c r="N21" i="63"/>
  <c r="S13" i="71"/>
  <c r="O117" i="62"/>
  <c r="O16" i="62"/>
  <c r="O81" i="62"/>
  <c r="O148" i="62"/>
  <c r="K19" i="76"/>
  <c r="K10" i="81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9">
    <s v="Migdal Hashkaot Neches Boded"/>
    <s v="{[Time].[Hie Time].[Yom].&amp;[20190331]}"/>
    <s v="{[Medida].[Medida].&amp;[2]}"/>
    <s v="{[Keren].[Keren].[All]}"/>
    <s v="{[Cheshbon KM].[Hie Peilut].[Peilut 7].&amp;[Kod_Peilut_L7_1041]&amp;[Kod_Peilut_L6_475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9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48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2"/>
        <n x="6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3"/>
        <n x="6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4"/>
        <n x="6"/>
      </t>
    </mdx>
    <mdx n="0" f="v">
      <t c="7">
        <n x="1" s="1"/>
        <n x="2" s="1"/>
        <n x="3" s="1"/>
        <n x="4" s="1"/>
        <n x="5" s="1"/>
        <n x="24"/>
        <n x="7"/>
      </t>
    </mdx>
    <mdx n="0" f="v">
      <t c="7">
        <n x="1" s="1"/>
        <n x="2" s="1"/>
        <n x="3" s="1"/>
        <n x="4" s="1"/>
        <n x="5" s="1"/>
        <n x="25"/>
        <n x="6"/>
      </t>
    </mdx>
    <mdx n="0" f="v">
      <t c="7">
        <n x="1" s="1"/>
        <n x="2" s="1"/>
        <n x="3" s="1"/>
        <n x="4" s="1"/>
        <n x="5" s="1"/>
        <n x="25"/>
        <n x="7"/>
      </t>
    </mdx>
    <mdx n="0" f="v">
      <t c="3" si="28">
        <n x="1" s="1"/>
        <n x="26"/>
        <n x="27"/>
      </t>
    </mdx>
    <mdx n="0" f="v">
      <t c="3" si="28">
        <n x="1" s="1"/>
        <n x="29"/>
        <n x="27"/>
      </t>
    </mdx>
    <mdx n="0" f="v">
      <t c="3" si="28">
        <n x="1" s="1"/>
        <n x="30"/>
        <n x="27"/>
      </t>
    </mdx>
    <mdx n="0" f="v">
      <t c="3" si="28">
        <n x="1" s="1"/>
        <n x="31"/>
        <n x="27"/>
      </t>
    </mdx>
    <mdx n="0" f="v">
      <t c="3" si="28">
        <n x="1" s="1"/>
        <n x="32"/>
        <n x="27"/>
      </t>
    </mdx>
    <mdx n="0" f="v">
      <t c="3" si="28">
        <n x="1" s="1"/>
        <n x="33"/>
        <n x="27"/>
      </t>
    </mdx>
    <mdx n="0" f="v">
      <t c="3" si="28">
        <n x="1" s="1"/>
        <n x="34"/>
        <n x="27"/>
      </t>
    </mdx>
    <mdx n="0" f="v">
      <t c="3" si="28">
        <n x="1" s="1"/>
        <n x="35"/>
        <n x="27"/>
      </t>
    </mdx>
    <mdx n="0" f="v">
      <t c="3" si="28">
        <n x="1" s="1"/>
        <n x="36"/>
        <n x="27"/>
      </t>
    </mdx>
    <mdx n="0" f="v">
      <t c="3" si="28">
        <n x="1" s="1"/>
        <n x="37"/>
        <n x="27"/>
      </t>
    </mdx>
    <mdx n="0" f="v">
      <t c="3" si="28">
        <n x="1" s="1"/>
        <n x="38"/>
        <n x="27"/>
      </t>
    </mdx>
  </mdxMetadata>
  <valueMetadata count="4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</valueMetadata>
</metadata>
</file>

<file path=xl/sharedStrings.xml><?xml version="1.0" encoding="utf-8"?>
<sst xmlns="http://schemas.openxmlformats.org/spreadsheetml/2006/main" count="5357" uniqueCount="1381">
  <si>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</si>
  <si>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</si>
  <si>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</si>
  <si>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</si>
  <si>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</si>
  <si>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</si>
  <si>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</si>
  <si>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</si>
  <si>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</si>
  <si>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</si>
  <si>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</si>
  <si>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</si>
  <si>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</si>
  <si>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</si>
  <si>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</si>
  <si>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</si>
  <si>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</si>
  <si>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</si>
  <si>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</si>
  <si>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</si>
  <si>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</si>
  <si>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</si>
  <si>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</si>
  <si>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</si>
  <si>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</si>
  <si>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</si>
  <si>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</si>
  <si>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</si>
  <si>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</si>
  <si>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</si>
  <si>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</si>
  <si>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</si>
  <si>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</si>
  <si>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</si>
  <si>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</si>
  <si>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</si>
  <si>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בבטחונות אחרים</t>
  </si>
  <si>
    <t>סה"כ הלוואות בישראל</t>
  </si>
  <si>
    <t>סה"כ הלוואות בחו"ל</t>
  </si>
  <si>
    <t>סה"כ הלוואות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</si>
  <si>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</si>
  <si>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</si>
  <si>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</si>
  <si>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</si>
  <si>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</si>
  <si>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</si>
  <si>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</si>
  <si>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</si>
  <si>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</si>
  <si>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</si>
  <si>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</si>
  <si>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</si>
  <si>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</si>
  <si>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</si>
  <si>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</si>
  <si>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</si>
  <si>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</si>
  <si>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</si>
  <si>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</si>
  <si>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</si>
  <si>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</si>
  <si>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</si>
  <si>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</si>
  <si>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</si>
  <si>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</si>
  <si>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</si>
  <si>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</si>
  <si>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</si>
  <si>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</si>
  <si>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</si>
  <si>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</si>
  <si>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</si>
  <si>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</si>
  <si>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</si>
  <si>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</si>
  <si>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</si>
  <si>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</si>
  <si>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</si>
  <si>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</si>
  <si>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</si>
  <si>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</si>
  <si>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</si>
  <si>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</si>
  <si>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</si>
  <si>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</si>
  <si>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</si>
  <si>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</si>
  <si>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</si>
  <si>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</si>
  <si>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</si>
  <si>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</si>
  <si>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</si>
  <si>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</si>
  <si>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</si>
  <si>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</si>
  <si>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</si>
  <si>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</si>
  <si>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</si>
  <si>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</si>
  <si>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</si>
  <si>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</si>
  <si>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</si>
  <si>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</si>
  <si>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</si>
  <si>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</si>
  <si>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</si>
  <si>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</si>
  <si>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</si>
  <si>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</si>
  <si>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</si>
  <si>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</si>
  <si>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</si>
  <si>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</si>
  <si>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</si>
  <si>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</si>
  <si>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</si>
  <si>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</si>
  <si>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</si>
  <si>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</si>
  <si>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</si>
  <si>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</si>
  <si>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</si>
  <si>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</si>
  <si>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</si>
  <si>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</si>
  <si>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</si>
  <si>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</si>
  <si>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</si>
  <si>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</si>
  <si>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</si>
  <si>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</si>
  <si>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</si>
  <si>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</si>
  <si>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</si>
  <si>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</si>
  <si>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</si>
  <si>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</si>
  <si>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</si>
  <si>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</si>
  <si>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</si>
  <si>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</si>
  <si>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</si>
  <si>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</si>
  <si>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</si>
  <si>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</si>
  <si>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</si>
  <si>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</si>
  <si>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</si>
  <si>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</si>
  <si>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</si>
  <si>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</si>
  <si>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</si>
  <si>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</si>
  <si>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</si>
  <si>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</si>
  <si>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</si>
  <si>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</si>
  <si>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</si>
  <si>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</si>
  <si>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</si>
  <si>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</si>
  <si>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</si>
  <si>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</si>
  <si>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</si>
  <si>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</si>
  <si>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</si>
  <si>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</si>
  <si>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</si>
  <si>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</si>
  <si>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</si>
  <si>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</si>
  <si>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</si>
  <si>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</si>
  <si>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</si>
  <si>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</si>
  <si>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</si>
  <si>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</si>
  <si>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</si>
  <si>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</si>
  <si>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</si>
  <si>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</si>
  <si>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</si>
  <si>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</si>
  <si>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</si>
  <si>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</si>
  <si>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</si>
  <si>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</si>
  <si>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</si>
  <si>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</si>
  <si>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</si>
  <si>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</si>
  <si>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</si>
  <si>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</si>
  <si>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</si>
  <si>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</si>
  <si>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</si>
  <si>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</si>
  <si>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</si>
  <si>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</si>
  <si>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</si>
  <si>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</si>
  <si>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</si>
  <si>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</si>
  <si>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</si>
  <si>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</si>
  <si>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</si>
  <si>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</si>
  <si>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</si>
  <si>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</si>
  <si>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</si>
  <si>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</si>
  <si>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</si>
  <si>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</si>
  <si>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</si>
  <si>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</si>
  <si>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</si>
  <si>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</si>
  <si>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</si>
  <si>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</si>
  <si>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</si>
  <si>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</si>
  <si>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</si>
  <si>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</si>
  <si>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</si>
  <si>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</si>
  <si>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</si>
  <si>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</si>
  <si>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</si>
  <si>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</si>
  <si>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</si>
  <si>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</si>
  <si>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</si>
  <si>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</si>
  <si>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</si>
  <si>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</si>
  <si>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</si>
  <si>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</si>
  <si>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</si>
  <si>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</si>
  <si>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</si>
  <si>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</si>
  <si>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</si>
  <si>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</si>
  <si>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</si>
  <si>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</si>
  <si>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</si>
  <si>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</si>
  <si>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</si>
  <si>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</si>
  <si>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31/03/2019</t>
  </si>
  <si>
    <t>מגדל מקפת קרנות פנסיה וקופות גמל בע"מ</t>
  </si>
  <si>
    <t>מקפת משלימה - פנסיונרים מ-2018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</si>
  <si>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</si>
  <si>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</si>
  <si>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</si>
  <si>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</si>
  <si>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</si>
  <si>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</si>
  <si>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</si>
  <si>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</si>
  <si>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</si>
  <si>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</si>
  <si>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</si>
  <si>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</si>
  <si>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</si>
  <si>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</si>
  <si>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</si>
  <si>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</si>
  <si>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</si>
  <si>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</si>
  <si>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</si>
  <si>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529</t>
  </si>
  <si>
    <t>1157023</t>
  </si>
  <si>
    <t>ממשלתי צמוד 545</t>
  </si>
  <si>
    <t>1134865</t>
  </si>
  <si>
    <t>ממשלתי צמוד 922</t>
  </si>
  <si>
    <t>1124056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</si>
  <si>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</si>
  <si>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</si>
  <si>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</si>
  <si>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</si>
  <si>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</si>
  <si>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</si>
  <si>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</si>
  <si>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</si>
  <si>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1119</t>
  </si>
  <si>
    <t>1157098</t>
  </si>
  <si>
    <t>ממשלתי שקלי 1122</t>
  </si>
  <si>
    <t>1141225</t>
  </si>
  <si>
    <t>ממשלתי שקלי 1123</t>
  </si>
  <si>
    <t>1155068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</si>
  <si>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</si>
  <si>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</si>
  <si>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</si>
  <si>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</si>
  <si>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</si>
  <si>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</si>
  <si>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</si>
  <si>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</si>
  <si>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</si>
  <si>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</si>
  <si>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</si>
  <si>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</si>
  <si>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819</t>
  </si>
  <si>
    <t>1156371</t>
  </si>
  <si>
    <t>ממשלתי שקלי 825</t>
  </si>
  <si>
    <t>1135557</t>
  </si>
  <si>
    <t>ממשלתי שקלי 928</t>
  </si>
  <si>
    <t>1150879</t>
  </si>
  <si>
    <t>ממשק0120</t>
  </si>
  <si>
    <t>1115773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</si>
  <si>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</si>
  <si>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</si>
  <si>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</si>
  <si>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</si>
  <si>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</si>
  <si>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</si>
  <si>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</si>
  <si>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</si>
  <si>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</si>
  <si>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</si>
  <si>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</si>
  <si>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</si>
  <si>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</si>
  <si>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</si>
  <si>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</si>
  <si>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</si>
  <si>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</si>
  <si>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</si>
  <si>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</si>
  <si>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</si>
  <si>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</si>
  <si>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</si>
  <si>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</si>
  <si>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</si>
  <si>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</si>
  <si>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</si>
  <si>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</si>
  <si>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</si>
  <si>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</si>
  <si>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</si>
  <si>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</si>
  <si>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</si>
  <si>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</si>
  <si>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</si>
  <si>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</si>
  <si>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</si>
  <si>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</si>
  <si>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פועלים הנפקות אגח 36</t>
  </si>
  <si>
    <t>1940659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</si>
  <si>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</si>
  <si>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</si>
  <si>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</si>
  <si>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</si>
  <si>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</si>
  <si>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</si>
  <si>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</si>
  <si>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</si>
  <si>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</si>
  <si>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</si>
  <si>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</si>
  <si>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</si>
  <si>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</si>
  <si>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</si>
  <si>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נתיבי גז אגח ד</t>
  </si>
  <si>
    <t>1147503</t>
  </si>
  <si>
    <t>513436394</t>
  </si>
  <si>
    <t>שרותים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</si>
  <si>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</si>
  <si>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</si>
  <si>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</si>
  <si>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</si>
  <si>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</si>
  <si>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</si>
  <si>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</si>
  <si>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</si>
  <si>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עזריאלי אגח ה</t>
  </si>
  <si>
    <t>1156603</t>
  </si>
  <si>
    <t>עזריאלי אגח ו</t>
  </si>
  <si>
    <t>1156611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</si>
  <si>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</si>
  <si>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</si>
  <si>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</si>
  <si>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</si>
  <si>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</si>
  <si>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</si>
  <si>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</si>
  <si>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</si>
  <si>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</si>
  <si>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</si>
  <si>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</si>
  <si>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</si>
  <si>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</si>
  <si>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</si>
  <si>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</si>
  <si>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</si>
  <si>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</si>
  <si>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</si>
  <si>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</si>
  <si>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</si>
  <si>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</si>
  <si>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</si>
  <si>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</si>
  <si>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</si>
  <si>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</si>
  <si>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</si>
  <si>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</si>
  <si>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</si>
  <si>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</si>
  <si>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</si>
  <si>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</si>
  <si>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</si>
  <si>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</si>
  <si>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</si>
  <si>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</si>
  <si>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</si>
  <si>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</si>
  <si>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</si>
  <si>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</si>
  <si>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</si>
  <si>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</si>
  <si>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</si>
  <si>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</si>
  <si>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</si>
  <si>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</si>
  <si>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</si>
  <si>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</si>
  <si>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</si>
  <si>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</si>
  <si>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</si>
  <si>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</si>
  <si>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</si>
  <si>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</si>
  <si>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</si>
  <si>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</si>
  <si>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</si>
  <si>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</si>
  <si>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</si>
  <si>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</si>
  <si>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</si>
  <si>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</si>
  <si>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</si>
  <si>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</si>
  <si>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</si>
  <si>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</si>
  <si>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</si>
  <si>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</si>
  <si>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</si>
  <si>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חשמל אגח 31</t>
  </si>
  <si>
    <t>6000285</t>
  </si>
  <si>
    <t>כללביט אגח א</t>
  </si>
  <si>
    <t>1097138</t>
  </si>
  <si>
    <t>513754069</t>
  </si>
  <si>
    <t>לאומי COCO סדרה 401</t>
  </si>
  <si>
    <t>6040380</t>
  </si>
  <si>
    <t>לאומי COCO סדרה 402</t>
  </si>
  <si>
    <t>6040398</t>
  </si>
  <si>
    <t>לאומי COCO סדרה 403</t>
  </si>
  <si>
    <t>6040430</t>
  </si>
  <si>
    <t>למן.ק300</t>
  </si>
  <si>
    <t>6040257</t>
  </si>
  <si>
    <t>מליסרון   אגח ה*</t>
  </si>
  <si>
    <t>3230091</t>
  </si>
  <si>
    <t>520037789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</si>
  <si>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</si>
  <si>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</si>
  <si>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</si>
  <si>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</si>
  <si>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</si>
  <si>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</si>
  <si>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</si>
  <si>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</si>
  <si>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מנורה מב אג1</t>
  </si>
  <si>
    <t>5660048</t>
  </si>
  <si>
    <t>520007469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</si>
  <si>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</si>
  <si>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</si>
  <si>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</si>
  <si>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</si>
  <si>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</si>
  <si>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</si>
  <si>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</si>
  <si>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</si>
  <si>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</si>
  <si>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</si>
  <si>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</si>
  <si>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</si>
  <si>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</si>
  <si>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</si>
  <si>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</si>
  <si>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</si>
  <si>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</si>
  <si>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</si>
  <si>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</si>
  <si>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</si>
  <si>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</si>
  <si>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</si>
  <si>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</si>
  <si>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</si>
  <si>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</si>
  <si>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</si>
  <si>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ביג אגח יב</t>
  </si>
  <si>
    <t>1156231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</si>
  <si>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</si>
  <si>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</si>
  <si>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</si>
  <si>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</si>
  <si>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</si>
  <si>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</si>
  <si>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</si>
  <si>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</si>
  <si>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</si>
  <si>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</si>
  <si>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</si>
  <si>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</si>
  <si>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</si>
  <si>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</si>
  <si>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</si>
  <si>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</si>
  <si>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</si>
  <si>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</si>
  <si>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</si>
  <si>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</si>
  <si>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</si>
  <si>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</si>
  <si>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</si>
  <si>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</si>
  <si>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ישרס אגח יג</t>
  </si>
  <si>
    <t>6130181</t>
  </si>
  <si>
    <t>כלל ביט מימון אגח ג</t>
  </si>
  <si>
    <t>1120120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</si>
  <si>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</si>
  <si>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</si>
  <si>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</si>
  <si>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</si>
  <si>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</si>
  <si>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</si>
  <si>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</si>
  <si>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</si>
  <si>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48 COCO</t>
  </si>
  <si>
    <t>2310266</t>
  </si>
  <si>
    <t>מזרחי COCO 47</t>
  </si>
  <si>
    <t>2310233</t>
  </si>
  <si>
    <t>מליסרון אגח ו*</t>
  </si>
  <si>
    <t>3230125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</si>
  <si>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</si>
  <si>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</si>
  <si>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</si>
  <si>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</si>
  <si>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</si>
  <si>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</si>
  <si>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</si>
  <si>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</si>
  <si>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</si>
  <si>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</si>
  <si>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</si>
  <si>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</si>
  <si>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</si>
  <si>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</si>
  <si>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</si>
  <si>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</si>
  <si>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</si>
  <si>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</si>
  <si>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</si>
  <si>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</si>
  <si>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</si>
  <si>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</si>
  <si>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</si>
  <si>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</si>
  <si>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</si>
  <si>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</si>
  <si>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שלמה אחזקות אגח יח</t>
  </si>
  <si>
    <t>1410307</t>
  </si>
  <si>
    <t>520034372</t>
  </si>
  <si>
    <t>אגוד הנפקות  יט*</t>
  </si>
  <si>
    <t>1124080</t>
  </si>
  <si>
    <t>520018649</t>
  </si>
  <si>
    <t>A+.IL</t>
  </si>
  <si>
    <t>אלדן סדרה ד</t>
  </si>
  <si>
    <t>1140821</t>
  </si>
  <si>
    <t>510454333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</si>
  <si>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</si>
  <si>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</si>
  <si>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</si>
  <si>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</si>
  <si>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</si>
  <si>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</si>
  <si>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גירון אגח 6</t>
  </si>
  <si>
    <t>1139849</t>
  </si>
  <si>
    <t>520044520</t>
  </si>
  <si>
    <t>גירון אגח ז</t>
  </si>
  <si>
    <t>1142629</t>
  </si>
  <si>
    <t>דרבן.ק4</t>
  </si>
  <si>
    <t>4110094</t>
  </si>
  <si>
    <t>520038902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</si>
  <si>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</si>
  <si>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</si>
  <si>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</si>
  <si>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</si>
  <si>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</si>
  <si>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</si>
  <si>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</si>
  <si>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</si>
  <si>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</si>
  <si>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</si>
  <si>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</si>
  <si>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</si>
  <si>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</si>
  <si>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</si>
  <si>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</si>
  <si>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</si>
  <si>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</si>
  <si>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</si>
  <si>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</si>
  <si>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</si>
  <si>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</si>
  <si>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</si>
  <si>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</si>
  <si>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</si>
  <si>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</si>
  <si>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</si>
  <si>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</si>
  <si>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</si>
  <si>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</si>
  <si>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</si>
  <si>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אשדר אגח א</t>
  </si>
  <si>
    <t>1104330</t>
  </si>
  <si>
    <t>510609761</t>
  </si>
  <si>
    <t>אשטרום נכ אג7</t>
  </si>
  <si>
    <t>2510139</t>
  </si>
  <si>
    <t>520036617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</si>
  <si>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</si>
  <si>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</si>
  <si>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</si>
  <si>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</si>
  <si>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</si>
  <si>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</si>
  <si>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</si>
  <si>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</si>
  <si>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</si>
  <si>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</si>
  <si>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</si>
  <si>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</si>
  <si>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מגה אור אגח ז</t>
  </si>
  <si>
    <t>1141696</t>
  </si>
  <si>
    <t>שיכון ובינוי 6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</si>
  <si>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</si>
  <si>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</si>
  <si>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</si>
  <si>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</si>
  <si>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</si>
  <si>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</si>
  <si>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</si>
  <si>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</si>
  <si>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</si>
  <si>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</si>
  <si>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</si>
  <si>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</si>
  <si>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</si>
  <si>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</si>
  <si>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</si>
  <si>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</si>
  <si>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</si>
  <si>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</si>
  <si>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</si>
  <si>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</si>
  <si>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</si>
  <si>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</si>
  <si>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</si>
  <si>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</si>
  <si>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ירושלים הנפקות נדחה אגח י</t>
  </si>
  <si>
    <t>1127414</t>
  </si>
  <si>
    <t>הכשרת היישוב 17</t>
  </si>
  <si>
    <t>6120182</t>
  </si>
  <si>
    <t>514423474</t>
  </si>
  <si>
    <t>BBB+.IL</t>
  </si>
  <si>
    <t>קרדן אןוי אגח ב</t>
  </si>
  <si>
    <t>1113034</t>
  </si>
  <si>
    <t>NV1239114</t>
  </si>
  <si>
    <t>D.IL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</si>
  <si>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</si>
  <si>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</si>
  <si>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</si>
  <si>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</si>
  <si>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</si>
  <si>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</si>
  <si>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</si>
  <si>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</si>
  <si>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</si>
  <si>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אלביט א</t>
  </si>
  <si>
    <t>1119635</t>
  </si>
  <si>
    <t>520043027</t>
  </si>
  <si>
    <t>ביטחוניות</t>
  </si>
  <si>
    <t>בינלאומי סדרה ח</t>
  </si>
  <si>
    <t>1134212</t>
  </si>
  <si>
    <t>דיסקונט מנפיקים אגח יג</t>
  </si>
  <si>
    <t>7480155</t>
  </si>
  <si>
    <t>דיסקונט מנפיקים אגח יד</t>
  </si>
  <si>
    <t>7480163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</si>
  <si>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</si>
  <si>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</si>
  <si>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</si>
  <si>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</si>
  <si>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</si>
  <si>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</si>
  <si>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</si>
  <si>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</si>
  <si>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</si>
  <si>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</si>
  <si>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</si>
  <si>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</si>
  <si>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</si>
  <si>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</si>
  <si>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</si>
  <si>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</si>
  <si>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</si>
  <si>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</si>
  <si>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</si>
  <si>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</si>
  <si>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</si>
  <si>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</si>
  <si>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</si>
  <si>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</si>
  <si>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</si>
  <si>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</si>
  <si>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חשמל אגח 28</t>
  </si>
  <si>
    <t>6000228</t>
  </si>
  <si>
    <t>כיל ה</t>
  </si>
  <si>
    <t>2810299</t>
  </si>
  <si>
    <t>520027830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</si>
  <si>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</si>
  <si>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</si>
  <si>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</si>
  <si>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</si>
  <si>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</si>
  <si>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</si>
  <si>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</si>
  <si>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</si>
  <si>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</si>
  <si>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520022732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</si>
  <si>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</si>
  <si>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</si>
  <si>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</si>
  <si>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</si>
  <si>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</si>
  <si>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</si>
  <si>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</si>
  <si>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תעשיה אוירית אגח ד</t>
  </si>
  <si>
    <t>1133131</t>
  </si>
  <si>
    <t>אלקטרה אגח ה*</t>
  </si>
  <si>
    <t>7390222</t>
  </si>
  <si>
    <t>520028911</t>
  </si>
  <si>
    <t>ביג אג"ח סדרה ו</t>
  </si>
  <si>
    <t>1132521</t>
  </si>
  <si>
    <t>דה זראסאי אגח ג</t>
  </si>
  <si>
    <t>1137975</t>
  </si>
  <si>
    <t>הראל הנפקות אגח טו</t>
  </si>
  <si>
    <t>1143130</t>
  </si>
  <si>
    <t>הראל הנפקות אגח יד</t>
  </si>
  <si>
    <t>1143122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</si>
  <si>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</si>
  <si>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</si>
  <si>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</si>
  <si>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</si>
  <si>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</si>
  <si>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</si>
  <si>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</si>
  <si>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</si>
  <si>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</si>
  <si>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</si>
  <si>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</si>
  <si>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</si>
  <si>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</si>
  <si>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</si>
  <si>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</si>
  <si>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</si>
  <si>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</si>
  <si>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פניקס הון אגח ח</t>
  </si>
  <si>
    <t>1139815</t>
  </si>
  <si>
    <t>פניקס הון אגח ט</t>
  </si>
  <si>
    <t>1155522</t>
  </si>
  <si>
    <t>קרסו אגח א</t>
  </si>
  <si>
    <t>1136464</t>
  </si>
  <si>
    <t>514065283</t>
  </si>
  <si>
    <t>קרסו אגח ג</t>
  </si>
  <si>
    <t>1141829</t>
  </si>
  <si>
    <t>אלדן סדרה א</t>
  </si>
  <si>
    <t>1134840</t>
  </si>
  <si>
    <t>אלדן סדרה ב</t>
  </si>
  <si>
    <t>1138254</t>
  </si>
  <si>
    <t>אלדן סדרה ג</t>
  </si>
  <si>
    <t>1140813</t>
  </si>
  <si>
    <t>אלקטרה אגח ד*</t>
  </si>
  <si>
    <t>7390149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</si>
  <si>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</si>
  <si>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</si>
  <si>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</si>
  <si>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</si>
  <si>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</si>
  <si>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</si>
  <si>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</si>
  <si>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</si>
  <si>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</si>
  <si>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</si>
  <si>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</si>
  <si>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</si>
  <si>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</si>
  <si>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</si>
  <si>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</si>
  <si>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מבני תעשייה אגח טז</t>
  </si>
  <si>
    <t>2260438</t>
  </si>
  <si>
    <t>מגה אור אגח ה</t>
  </si>
  <si>
    <t>1132687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</si>
  <si>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</si>
  <si>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</si>
  <si>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</si>
  <si>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</si>
  <si>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</si>
  <si>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</si>
  <si>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</si>
  <si>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</si>
  <si>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</si>
  <si>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</si>
  <si>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</si>
  <si>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</si>
  <si>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</si>
  <si>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</si>
  <si>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</si>
  <si>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</si>
  <si>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</si>
  <si>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</si>
  <si>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</si>
  <si>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</si>
  <si>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</si>
  <si>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</si>
  <si>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</si>
  <si>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</si>
  <si>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</si>
  <si>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</si>
  <si>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אגח ב</t>
  </si>
  <si>
    <t>1141951</t>
  </si>
  <si>
    <t>514892801</t>
  </si>
  <si>
    <t>שפיר הנדסה אגח א</t>
  </si>
  <si>
    <t>1136134</t>
  </si>
  <si>
    <t>אגוד הנפקות שה נד 2*</t>
  </si>
  <si>
    <t>1115286</t>
  </si>
  <si>
    <t>אזורים סדרה 11*</t>
  </si>
  <si>
    <t>7150352</t>
  </si>
  <si>
    <t>איי די איי הנפקות 5</t>
  </si>
  <si>
    <t>1155878</t>
  </si>
  <si>
    <t>513910703</t>
  </si>
  <si>
    <t>או.פי.סי אגח א*</t>
  </si>
  <si>
    <t>1141589</t>
  </si>
  <si>
    <t>514401702</t>
  </si>
  <si>
    <t>חיפוש נפט וגז</t>
  </si>
  <si>
    <t>אול יר אגח 3</t>
  </si>
  <si>
    <t>1140136</t>
  </si>
  <si>
    <t>1841580</t>
  </si>
  <si>
    <t>אול יר אגח ה</t>
  </si>
  <si>
    <t>1143304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</si>
  <si>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</si>
  <si>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</si>
  <si>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</si>
  <si>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</si>
  <si>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</si>
  <si>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</si>
  <si>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</si>
  <si>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</si>
  <si>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</si>
  <si>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</si>
  <si>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</si>
  <si>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טן דלק ג</t>
  </si>
  <si>
    <t>1131457</t>
  </si>
  <si>
    <t>511540809</t>
  </si>
  <si>
    <t>ישראמקו א*</t>
  </si>
  <si>
    <t>2320174</t>
  </si>
  <si>
    <t>550010003</t>
  </si>
  <si>
    <t>תמר פטרוליום אגח א*</t>
  </si>
  <si>
    <t>1141332</t>
  </si>
  <si>
    <t>515334662</t>
  </si>
  <si>
    <t>תמר פטרוליום אגח ב*</t>
  </si>
  <si>
    <t>1143593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</si>
  <si>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</si>
  <si>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</si>
  <si>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</si>
  <si>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</si>
  <si>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</si>
  <si>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</si>
  <si>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איי.אפ.אפ</t>
  </si>
  <si>
    <t>1155019</t>
  </si>
  <si>
    <t>MATERIALS</t>
  </si>
  <si>
    <t>איירפורט סיטי</t>
  </si>
  <si>
    <t>1095835</t>
  </si>
  <si>
    <t>אלביט מערכות</t>
  </si>
  <si>
    <t>1081124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</si>
  <si>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</si>
  <si>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</si>
  <si>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</si>
  <si>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</si>
  <si>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</si>
  <si>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</si>
  <si>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</si>
  <si>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</si>
  <si>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</si>
  <si>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</si>
  <si>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</si>
  <si>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</si>
  <si>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</si>
  <si>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</si>
  <si>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</si>
  <si>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</si>
  <si>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</si>
  <si>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</si>
  <si>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</si>
  <si>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</si>
  <si>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</si>
  <si>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</si>
  <si>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</si>
  <si>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</si>
  <si>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</si>
  <si>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</si>
  <si>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</si>
  <si>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</si>
  <si>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</si>
  <si>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</si>
  <si>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</si>
  <si>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לאומי</t>
  </si>
  <si>
    <t>604611</t>
  </si>
  <si>
    <t>מזרחי</t>
  </si>
  <si>
    <t>695437</t>
  </si>
  <si>
    <t>מליסרון*</t>
  </si>
  <si>
    <t>323014</t>
  </si>
  <si>
    <t>נייס</t>
  </si>
  <si>
    <t>273011</t>
  </si>
  <si>
    <t>520036872</t>
  </si>
  <si>
    <t>פועלים</t>
  </si>
  <si>
    <t>662577</t>
  </si>
  <si>
    <t>פז נפט*</t>
  </si>
  <si>
    <t>1100007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</si>
  <si>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</si>
  <si>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</si>
  <si>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</si>
  <si>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</si>
  <si>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</si>
  <si>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</si>
  <si>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</si>
  <si>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</si>
  <si>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</si>
  <si>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</si>
  <si>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</si>
  <si>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</si>
  <si>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</si>
  <si>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</si>
  <si>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</si>
  <si>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</si>
  <si>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</si>
  <si>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</si>
  <si>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</si>
  <si>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</si>
  <si>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אינרום תעשיות בניה*</t>
  </si>
  <si>
    <t>1132356</t>
  </si>
  <si>
    <t>515001659</t>
  </si>
  <si>
    <t>מתכת ומוצרי בניה</t>
  </si>
  <si>
    <t>אלוט תקשורת*</t>
  </si>
  <si>
    <t>1099654</t>
  </si>
  <si>
    <t>512394776</t>
  </si>
  <si>
    <t>אלקטרה*</t>
  </si>
  <si>
    <t>739037</t>
  </si>
  <si>
    <t>אנלייט אנרגיה*</t>
  </si>
  <si>
    <t>720011</t>
  </si>
  <si>
    <t>520041146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</si>
  <si>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</si>
  <si>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</si>
  <si>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</si>
  <si>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</si>
  <si>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</si>
  <si>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</si>
  <si>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</si>
  <si>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</si>
  <si>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</si>
  <si>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</si>
  <si>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</si>
  <si>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</si>
  <si>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</si>
  <si>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</si>
  <si>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</si>
  <si>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</si>
  <si>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</si>
  <si>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</si>
  <si>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</si>
  <si>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</si>
  <si>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</si>
  <si>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</si>
  <si>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</si>
  <si>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</si>
  <si>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</si>
  <si>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</si>
  <si>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</si>
  <si>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</si>
  <si>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</si>
  <si>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</si>
  <si>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</si>
  <si>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</si>
  <si>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</si>
  <si>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</si>
  <si>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</si>
  <si>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</si>
  <si>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</si>
  <si>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</si>
  <si>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</si>
  <si>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</si>
  <si>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</si>
  <si>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</si>
  <si>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</si>
  <si>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</si>
  <si>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</si>
  <si>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</si>
  <si>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</si>
  <si>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</si>
  <si>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</si>
  <si>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</si>
  <si>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סלקום CEL</t>
  </si>
  <si>
    <t>1101534</t>
  </si>
  <si>
    <t>סקופ*</t>
  </si>
  <si>
    <t>288019</t>
  </si>
  <si>
    <t>520037425</t>
  </si>
  <si>
    <t>פלסאון תעשיות*</t>
  </si>
  <si>
    <t>1081603</t>
  </si>
  <si>
    <t>520042912</t>
  </si>
  <si>
    <t>פרטנר</t>
  </si>
  <si>
    <t>1083484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</si>
  <si>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</si>
  <si>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</si>
  <si>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</si>
  <si>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</si>
  <si>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</si>
  <si>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</si>
  <si>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</si>
  <si>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</si>
  <si>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</si>
  <si>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</si>
  <si>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רדהיל</t>
  </si>
  <si>
    <t>1122381</t>
  </si>
  <si>
    <t>514304005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</si>
  <si>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</si>
  <si>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</si>
  <si>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</si>
  <si>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</si>
  <si>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</si>
  <si>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</si>
  <si>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</si>
  <si>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</si>
  <si>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</t>
  </si>
  <si>
    <t>1081942</t>
  </si>
  <si>
    <t>שפיר הנדסה</t>
  </si>
  <si>
    <t>1133875</t>
  </si>
  <si>
    <t>תמר פטרוליום*</t>
  </si>
  <si>
    <t>1141357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</si>
  <si>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</si>
  <si>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</si>
  <si>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</si>
  <si>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</si>
  <si>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</si>
  <si>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</si>
  <si>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</si>
  <si>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</si>
  <si>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</si>
  <si>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</si>
  <si>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</si>
  <si>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</si>
  <si>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אילקס מדיקל</t>
  </si>
  <si>
    <t>1080753</t>
  </si>
  <si>
    <t>520042219</t>
  </si>
  <si>
    <t>איתמר מדיקל*</t>
  </si>
  <si>
    <t>1102458</t>
  </si>
  <si>
    <t>512434218</t>
  </si>
  <si>
    <t>מכשור רפואי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</si>
  <si>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</si>
  <si>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</si>
  <si>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</si>
  <si>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</si>
  <si>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</si>
  <si>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</si>
  <si>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</si>
  <si>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</si>
  <si>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</si>
  <si>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</si>
  <si>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</si>
  <si>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</si>
  <si>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</si>
  <si>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</si>
  <si>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</si>
  <si>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אקויטל</t>
  </si>
  <si>
    <t>755017</t>
  </si>
  <si>
    <t>520030859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</si>
  <si>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</si>
  <si>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</si>
  <si>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</si>
  <si>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</si>
  <si>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</si>
  <si>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</si>
  <si>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</si>
  <si>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</si>
  <si>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</si>
  <si>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</si>
  <si>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</si>
  <si>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</si>
  <si>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</si>
  <si>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</si>
  <si>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</si>
  <si>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</si>
  <si>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</si>
  <si>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</si>
  <si>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</si>
  <si>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</si>
  <si>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</si>
  <si>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</si>
  <si>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</si>
  <si>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</si>
  <si>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</si>
  <si>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</si>
  <si>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</si>
  <si>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</si>
  <si>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</si>
  <si>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</si>
  <si>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</si>
  <si>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</si>
  <si>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</si>
  <si>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</si>
  <si>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</si>
  <si>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</si>
  <si>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</si>
  <si>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</si>
  <si>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</si>
  <si>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</si>
  <si>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</si>
  <si>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</si>
  <si>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</si>
  <si>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</si>
  <si>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</si>
  <si>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</si>
  <si>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</si>
  <si>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</si>
  <si>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</si>
  <si>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</si>
  <si>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</si>
  <si>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</si>
  <si>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</si>
  <si>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</si>
  <si>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</si>
  <si>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</si>
  <si>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</si>
  <si>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</si>
  <si>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</si>
  <si>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</si>
  <si>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</si>
  <si>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</si>
  <si>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</si>
  <si>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</si>
  <si>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</si>
  <si>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</si>
  <si>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</si>
  <si>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</si>
  <si>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</si>
  <si>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</si>
  <si>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</si>
  <si>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</si>
  <si>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</si>
  <si>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</si>
  <si>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</si>
  <si>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</si>
  <si>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</si>
  <si>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</si>
  <si>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בלומברג</t>
  </si>
  <si>
    <t>CHECK POINT SOFTWARE TECH</t>
  </si>
  <si>
    <t>IL0010824113</t>
  </si>
  <si>
    <t>520042821</t>
  </si>
  <si>
    <t>Software &amp; Services</t>
  </si>
  <si>
    <t>CYBERARK SOFTWARE</t>
  </si>
  <si>
    <t>IL0011334468</t>
  </si>
  <si>
    <t>512291642</t>
  </si>
  <si>
    <t>ENERGEAN OIL &amp; GAS</t>
  </si>
  <si>
    <t>GB00BG12Y042</t>
  </si>
  <si>
    <t>10758801</t>
  </si>
  <si>
    <t>ENERGY</t>
  </si>
  <si>
    <t>INTEC PHARMA LTD</t>
  </si>
  <si>
    <t>IL0011177958</t>
  </si>
  <si>
    <t>513022780</t>
  </si>
  <si>
    <t>INTL FLAVORS AND FRAGRANCES</t>
  </si>
  <si>
    <t>US4595061015</t>
  </si>
  <si>
    <t>NYSE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</si>
  <si>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</si>
  <si>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</si>
  <si>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</si>
  <si>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</si>
  <si>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</si>
  <si>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</si>
  <si>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</si>
  <si>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</si>
  <si>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</si>
  <si>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</si>
  <si>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</si>
  <si>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</si>
  <si>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</si>
  <si>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</si>
  <si>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</si>
  <si>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</si>
  <si>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</si>
  <si>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</si>
  <si>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</si>
  <si>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</si>
  <si>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</si>
  <si>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</si>
  <si>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PLAZA CENTERS NV</t>
  </si>
  <si>
    <t>NL0011882741</t>
  </si>
  <si>
    <t>REDHILL BIOPHARMA LTD ADR</t>
  </si>
  <si>
    <t>US7574681034</t>
  </si>
  <si>
    <t>SAPIENS INTERNATIONAL CORP</t>
  </si>
  <si>
    <t>KYG7T16G1039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</si>
  <si>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</si>
  <si>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</si>
  <si>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</si>
  <si>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</si>
  <si>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</si>
  <si>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</si>
  <si>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</si>
  <si>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</si>
  <si>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UROGEN PHARMA</t>
  </si>
  <si>
    <t>IL0011407140</t>
  </si>
  <si>
    <t>513537621</t>
  </si>
  <si>
    <t>Pharmaceuticals&amp; Biotechnology</t>
  </si>
  <si>
    <t>VERINT SYSTEMS</t>
  </si>
  <si>
    <t>US92343X1000</t>
  </si>
  <si>
    <t>512704867</t>
  </si>
  <si>
    <t>WIX.COM LTD</t>
  </si>
  <si>
    <t>IL0011301780</t>
  </si>
  <si>
    <t>513881177</t>
  </si>
  <si>
    <t>MOSAIC CO/THE</t>
  </si>
  <si>
    <t>US61945C1036</t>
  </si>
  <si>
    <t>MYLAN</t>
  </si>
  <si>
    <t>NL0011031208</t>
  </si>
  <si>
    <t>NUTRIEN LTD</t>
  </si>
  <si>
    <t>CA67077M1086</t>
  </si>
  <si>
    <t>PALO ALTO NETWORKS</t>
  </si>
  <si>
    <t>US6974351057</t>
  </si>
  <si>
    <t>Technology Hardware &amp; Equipment</t>
  </si>
  <si>
    <t>VARONIS SYSTEMS</t>
  </si>
  <si>
    <t>US9222801022</t>
  </si>
  <si>
    <t>הראל סל תא בנקים</t>
  </si>
  <si>
    <t>1148949</t>
  </si>
  <si>
    <t>514103811</t>
  </si>
  <si>
    <t>מניות</t>
  </si>
  <si>
    <t>פסגות ETF תא צמיחה</t>
  </si>
  <si>
    <t>1148782</t>
  </si>
  <si>
    <t>513464289</t>
  </si>
  <si>
    <t>פסגות סל בנקים סדרה 1</t>
  </si>
  <si>
    <t>1148774</t>
  </si>
  <si>
    <t>קסם תא 35</t>
  </si>
  <si>
    <t>1146570</t>
  </si>
  <si>
    <t>520041989</t>
  </si>
  <si>
    <t>קסם תא בנקים</t>
  </si>
  <si>
    <t>1146430</t>
  </si>
  <si>
    <t>קסם תא125</t>
  </si>
  <si>
    <t>1146356</t>
  </si>
  <si>
    <t>תכלית תא 35</t>
  </si>
  <si>
    <t>1143700</t>
  </si>
  <si>
    <t>513540310</t>
  </si>
  <si>
    <t>תכלית תא בנקים</t>
  </si>
  <si>
    <t>1143726</t>
  </si>
  <si>
    <t>הראל סל תלבונד 20</t>
  </si>
  <si>
    <t>1150440</t>
  </si>
  <si>
    <t>אג"ח</t>
  </si>
  <si>
    <t>הראל סל תלבונד 40</t>
  </si>
  <si>
    <t>1150499</t>
  </si>
  <si>
    <t>הראל סל תלבונד 60</t>
  </si>
  <si>
    <t>1150473</t>
  </si>
  <si>
    <t>הראל סל תלבונד שקלי</t>
  </si>
  <si>
    <t>1150523</t>
  </si>
  <si>
    <t>פסגות ETF תל בונד 60</t>
  </si>
  <si>
    <t>1148006</t>
  </si>
  <si>
    <t>פסגות ETF תלבונד 20</t>
  </si>
  <si>
    <t>1147958</t>
  </si>
  <si>
    <t>פסגות ETF תלבונד 40</t>
  </si>
  <si>
    <t>1147974</t>
  </si>
  <si>
    <t>פסגות ETF תלבונד שקלי</t>
  </si>
  <si>
    <t>1148261</t>
  </si>
  <si>
    <t>קסם ETF תלבונד 20</t>
  </si>
  <si>
    <t>1145960</t>
  </si>
  <si>
    <t>קסם ETF תלבונד 40</t>
  </si>
  <si>
    <t>1146216</t>
  </si>
  <si>
    <t>קסם ETF תלבונד 60</t>
  </si>
  <si>
    <t>1146232</t>
  </si>
  <si>
    <t>קסם ETF תלבונד שקלי</t>
  </si>
  <si>
    <t>1146414</t>
  </si>
  <si>
    <t>תכלית סל תלבונד 20</t>
  </si>
  <si>
    <t>1143791</t>
  </si>
  <si>
    <t>תכלית סל תלבונד 40</t>
  </si>
  <si>
    <t>1145093</t>
  </si>
  <si>
    <t>תכלית סל תלבונד 60</t>
  </si>
  <si>
    <t>1145101</t>
  </si>
  <si>
    <t>תכלית סל תלבונד שקלי</t>
  </si>
  <si>
    <t>1145184</t>
  </si>
  <si>
    <t>DAIWA ETF TOPIX</t>
  </si>
  <si>
    <t>JP3027620008</t>
  </si>
  <si>
    <t>HORIZONS S&amp;P/TSX 60 INDEX</t>
  </si>
  <si>
    <t>CA44049A1241</t>
  </si>
  <si>
    <t>ISHARES CRNCY HEDGD MSCI EM</t>
  </si>
  <si>
    <t>US46434G5099</t>
  </si>
  <si>
    <t>ISHARES CURR HEDGED MSCI JAPAN</t>
  </si>
  <si>
    <t>US46434V8862</t>
  </si>
  <si>
    <t>LYXOR ETF S&amp;P 500</t>
  </si>
  <si>
    <t>LU0496786657</t>
  </si>
  <si>
    <t>SOURCE S&amp;P 500 UCITS ETF</t>
  </si>
  <si>
    <t>IE00B3YCGJ38</t>
  </si>
  <si>
    <t>SOURCE STOXX EUROPE 600</t>
  </si>
  <si>
    <t>IE00B60SWW18</t>
  </si>
  <si>
    <t>VANGUARD AUST SHARES IDX ETF</t>
  </si>
  <si>
    <t>AU000000VAS1</t>
  </si>
  <si>
    <t>Vanguard MSCI emerging markets</t>
  </si>
  <si>
    <t>US9220428588</t>
  </si>
  <si>
    <t>XTRACKERS MSCI EUROPE HEDGED E</t>
  </si>
  <si>
    <t>US2330518539</t>
  </si>
  <si>
    <t>כתבי אופציה בישראל</t>
  </si>
  <si>
    <t>איתמר אופציה 4</t>
  </si>
  <si>
    <t>1137017</t>
  </si>
  <si>
    <t>ברנמילר אפ 1*</t>
  </si>
  <si>
    <t>1143494</t>
  </si>
  <si>
    <t>מקורות אגח 8 רמ</t>
  </si>
  <si>
    <t>1124346</t>
  </si>
  <si>
    <t>מרווח הוגן</t>
  </si>
  <si>
    <t>520010869</t>
  </si>
  <si>
    <t>₪ / מט"ח</t>
  </si>
  <si>
    <t>פורוורד ש"ח-מט"ח</t>
  </si>
  <si>
    <t>10000090</t>
  </si>
  <si>
    <t>ל.ר.</t>
  </si>
  <si>
    <t>10000062</t>
  </si>
  <si>
    <t>10000058</t>
  </si>
  <si>
    <t>10000071</t>
  </si>
  <si>
    <t>10000118</t>
  </si>
  <si>
    <t>10000098</t>
  </si>
  <si>
    <t>10000135</t>
  </si>
  <si>
    <t>10000055</t>
  </si>
  <si>
    <t>10000078</t>
  </si>
  <si>
    <t>10000140</t>
  </si>
  <si>
    <t>10000141</t>
  </si>
  <si>
    <t>10000143</t>
  </si>
  <si>
    <t>10000151</t>
  </si>
  <si>
    <t>10000148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</si>
  <si>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</si>
  <si>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</si>
  <si>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</si>
  <si>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</si>
  <si>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</si>
  <si>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</si>
  <si>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</si>
  <si>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</si>
  <si>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34110000</t>
  </si>
  <si>
    <t>בנק מזרחי טפחות בע"מ</t>
  </si>
  <si>
    <t>30120000</t>
  </si>
  <si>
    <t>בנק דיסקונט לישראל בע"מ</t>
  </si>
  <si>
    <t>30011000</t>
  </si>
  <si>
    <t>30312000</t>
  </si>
  <si>
    <t>34010000</t>
  </si>
  <si>
    <t>34510000</t>
  </si>
  <si>
    <t>31710000</t>
  </si>
  <si>
    <t>31110000</t>
  </si>
  <si>
    <t>31210000</t>
  </si>
  <si>
    <t>34020000</t>
  </si>
  <si>
    <t>30311000</t>
  </si>
  <si>
    <t>לא</t>
  </si>
  <si>
    <t>AA</t>
  </si>
  <si>
    <t>דירוג פנימי</t>
  </si>
  <si>
    <t>AA-</t>
  </si>
  <si>
    <t>קרדן אן.וי אגח ב חש 2/18</t>
  </si>
  <si>
    <t>1143270</t>
  </si>
  <si>
    <t>סה"כ מובטחות במשכנתא או תיקי משכנתאות</t>
  </si>
  <si>
    <t>NR</t>
  </si>
  <si>
    <t>מובטחות משכנתא- גורם 01</t>
  </si>
  <si>
    <t>בבטחונות אחרים - גורם 94</t>
  </si>
  <si>
    <t>בבטחונות אחרים - גורם 61</t>
  </si>
  <si>
    <t>בבטחונות אחרים - גורם 115*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</si>
</sst>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0.0000"/>
  </numFmts>
  <fonts count="32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name val="David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6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1" fillId="0" borderId="0"/>
  </cellStyleXfs>
  <cellXfs count="164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7" fontId="27" fillId="0" borderId="28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7" fillId="0" borderId="29" xfId="0" applyFont="1" applyFill="1" applyBorder="1" applyAlignment="1">
      <alignment horizontal="right" indent="2"/>
    </xf>
    <xf numFmtId="0" fontId="28" fillId="0" borderId="29" xfId="0" applyFont="1" applyFill="1" applyBorder="1" applyAlignment="1">
      <alignment horizontal="right" indent="3"/>
    </xf>
    <xf numFmtId="0" fontId="28" fillId="0" borderId="30" xfId="0" applyFont="1" applyFill="1" applyBorder="1" applyAlignment="1">
      <alignment horizontal="right" indent="2"/>
    </xf>
    <xf numFmtId="0" fontId="28" fillId="0" borderId="25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2" fontId="28" fillId="0" borderId="25" xfId="0" applyNumberFormat="1" applyFont="1" applyFill="1" applyBorder="1" applyAlignment="1">
      <alignment horizontal="right"/>
    </xf>
    <xf numFmtId="10" fontId="28" fillId="0" borderId="25" xfId="0" applyNumberFormat="1" applyFont="1" applyFill="1" applyBorder="1" applyAlignment="1">
      <alignment horizontal="right"/>
    </xf>
    <xf numFmtId="4" fontId="28" fillId="0" borderId="25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64" fontId="5" fillId="0" borderId="31" xfId="13" applyFont="1" applyBorder="1" applyAlignment="1">
      <alignment horizontal="right"/>
    </xf>
    <xf numFmtId="2" fontId="5" fillId="0" borderId="31" xfId="7" applyNumberFormat="1" applyFont="1" applyBorder="1" applyAlignment="1">
      <alignment horizontal="right"/>
    </xf>
    <xf numFmtId="168" fontId="5" fillId="0" borderId="31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2" fontId="29" fillId="0" borderId="0" xfId="0" applyNumberFormat="1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 indent="1"/>
    </xf>
    <xf numFmtId="167" fontId="29" fillId="0" borderId="0" xfId="0" applyNumberFormat="1" applyFont="1" applyFill="1" applyBorder="1" applyAlignment="1">
      <alignment horizontal="right"/>
    </xf>
    <xf numFmtId="10" fontId="5" fillId="0" borderId="31" xfId="1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4" fillId="0" borderId="0" xfId="0" applyFont="1" applyFill="1" applyAlignment="1">
      <alignment horizontal="center" readingOrder="2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67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1" fillId="0" borderId="0" xfId="15" applyFont="1" applyFill="1"/>
    <xf numFmtId="2" fontId="4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Fill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6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20" xfId="1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19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198120</xdr:colOff>
      <xdr:row>50</xdr:row>
      <xdr:rowOff>0</xdr:rowOff>
    </xdr:from>
    <xdr:to>
      <xdr:col>33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G66"/>
  <sheetViews>
    <sheetView rightToLeft="1" tabSelected="1" workbookViewId="0">
      <selection activeCell="C10" sqref="C10:C43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7" width="6.7109375" style="9" customWidth="1"/>
    <col min="28" max="30" width="7.7109375" style="9" customWidth="1"/>
    <col min="31" max="31" width="7.140625" style="9" customWidth="1"/>
    <col min="32" max="32" width="6" style="9" customWidth="1"/>
    <col min="33" max="33" width="7.85546875" style="9" customWidth="1"/>
    <col min="34" max="34" width="8.140625" style="9" customWidth="1"/>
    <col min="35" max="35" width="6.28515625" style="9" customWidth="1"/>
    <col min="36" max="36" width="8" style="9" customWidth="1"/>
    <col min="37" max="37" width="8.7109375" style="9" customWidth="1"/>
    <col min="38" max="38" width="10" style="9" customWidth="1"/>
    <col min="39" max="39" width="9.5703125" style="9" customWidth="1"/>
    <col min="40" max="40" width="6.140625" style="9" customWidth="1"/>
    <col min="41" max="42" width="5.7109375" style="9" customWidth="1"/>
    <col min="43" max="43" width="6.85546875" style="9" customWidth="1"/>
    <col min="44" max="44" width="6.42578125" style="9" customWidth="1"/>
    <col min="45" max="45" width="6.7109375" style="9" customWidth="1"/>
    <col min="46" max="46" width="7.28515625" style="9" customWidth="1"/>
    <col min="47" max="58" width="5.7109375" style="9" customWidth="1"/>
    <col min="59" max="16384" width="9.140625" style="9"/>
  </cols>
  <sheetData>
    <row r="1" spans="1:33">
      <c r="B1" s="58" t="s">
        <v>181</v>
      </c>
      <c r="C1" s="80" t="s" vm="1">
        <v>249</v>
      </c>
    </row>
    <row r="2" spans="1:33">
      <c r="B2" s="58" t="s">
        <v>180</v>
      </c>
      <c r="C2" s="80" t="s">
        <v>250</v>
      </c>
    </row>
    <row r="3" spans="1:33">
      <c r="B3" s="58" t="s">
        <v>182</v>
      </c>
      <c r="C3" s="80" t="s">
        <v>251</v>
      </c>
    </row>
    <row r="4" spans="1:33">
      <c r="B4" s="58" t="s">
        <v>183</v>
      </c>
      <c r="C4" s="80">
        <v>12152</v>
      </c>
    </row>
    <row r="6" spans="1:33" ht="26.25" customHeight="1">
      <c r="B6" s="147" t="s">
        <v>197</v>
      </c>
      <c r="C6" s="148"/>
      <c r="D6" s="149"/>
    </row>
    <row r="7" spans="1:33" s="10" customFormat="1">
      <c r="B7" s="23"/>
      <c r="C7" s="24" t="s">
        <v>110</v>
      </c>
      <c r="D7" s="25" t="s">
        <v>108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G7" s="38" t="s">
        <v>110</v>
      </c>
    </row>
    <row r="8" spans="1:33" s="10" customFormat="1">
      <c r="B8" s="23"/>
      <c r="C8" s="26" t="s">
        <v>236</v>
      </c>
      <c r="D8" s="27" t="s">
        <v>20</v>
      </c>
      <c r="AG8" s="38" t="s">
        <v>111</v>
      </c>
    </row>
    <row r="9" spans="1:33" s="11" customFormat="1" ht="18" customHeight="1">
      <c r="B9" s="37"/>
      <c r="C9" s="20" t="s">
        <v>1</v>
      </c>
      <c r="D9" s="28" t="s">
        <v>2</v>
      </c>
      <c r="AG9" s="38" t="s">
        <v>120</v>
      </c>
    </row>
    <row r="10" spans="1:33" s="11" customFormat="1" ht="18" customHeight="1">
      <c r="B10" s="69" t="s">
        <v>196</v>
      </c>
      <c r="C10" s="117">
        <f>C11+C12+C23+C33+C37</f>
        <v>20119.987658047208</v>
      </c>
      <c r="D10" s="130">
        <f>C10/$C$42</f>
        <v>1</v>
      </c>
      <c r="AG10" s="68"/>
    </row>
    <row r="11" spans="1:33">
      <c r="A11" s="46" t="s">
        <v>143</v>
      </c>
      <c r="B11" s="29" t="s">
        <v>198</v>
      </c>
      <c r="C11" s="117">
        <f>מזומנים!J10</f>
        <v>883.35743536699999</v>
      </c>
      <c r="D11" s="130">
        <f t="shared" ref="D11:D13" si="0">C11/$C$42</f>
        <v>4.3904472029518943E-2</v>
      </c>
    </row>
    <row r="12" spans="1:33">
      <c r="B12" s="29" t="s">
        <v>199</v>
      </c>
      <c r="C12" s="117">
        <f>SUM(C13:C22)</f>
        <v>18961.285824616705</v>
      </c>
      <c r="D12" s="130">
        <f t="shared" si="0"/>
        <v>0.94241041032810635</v>
      </c>
    </row>
    <row r="13" spans="1:33">
      <c r="A13" s="56" t="s">
        <v>143</v>
      </c>
      <c r="B13" s="30" t="s">
        <v>67</v>
      </c>
      <c r="C13" s="117">
        <f>'תעודות התחייבות ממשלתיות'!O11</f>
        <v>6550.7800168699996</v>
      </c>
      <c r="D13" s="130">
        <f t="shared" si="0"/>
        <v>0.32558568763584422</v>
      </c>
    </row>
    <row r="14" spans="1:33">
      <c r="A14" s="56" t="s">
        <v>143</v>
      </c>
      <c r="B14" s="30" t="s">
        <v>68</v>
      </c>
      <c r="C14" s="117" t="s" vm="2">
        <v>1348</v>
      </c>
      <c r="D14" s="130" t="s" vm="3">
        <v>1348</v>
      </c>
    </row>
    <row r="15" spans="1:33">
      <c r="A15" s="56" t="s">
        <v>143</v>
      </c>
      <c r="B15" s="30" t="s">
        <v>69</v>
      </c>
      <c r="C15" s="117">
        <f>'אג"ח קונצרני'!R11</f>
        <v>6304.3073658610019</v>
      </c>
      <c r="D15" s="130">
        <f t="shared" ref="D15:D17" si="1">C15/$C$42</f>
        <v>0.31333554836150834</v>
      </c>
    </row>
    <row r="16" spans="1:33">
      <c r="A16" s="56" t="s">
        <v>143</v>
      </c>
      <c r="B16" s="30" t="s">
        <v>70</v>
      </c>
      <c r="C16" s="117">
        <f>מניות!L11</f>
        <v>1232.3515302540015</v>
      </c>
      <c r="D16" s="130">
        <f t="shared" si="1"/>
        <v>6.1250113628231233E-2</v>
      </c>
    </row>
    <row r="17" spans="1:4">
      <c r="A17" s="56" t="s">
        <v>143</v>
      </c>
      <c r="B17" s="30" t="s">
        <v>71</v>
      </c>
      <c r="C17" s="117">
        <f>'תעודות סל'!K11</f>
        <v>4873.810260816701</v>
      </c>
      <c r="D17" s="130">
        <f t="shared" si="1"/>
        <v>0.24223723909032158</v>
      </c>
    </row>
    <row r="18" spans="1:4">
      <c r="A18" s="56" t="s">
        <v>143</v>
      </c>
      <c r="B18" s="30" t="s">
        <v>72</v>
      </c>
      <c r="C18" s="117" t="s" vm="4">
        <v>1348</v>
      </c>
      <c r="D18" s="130" t="s" vm="5">
        <v>1348</v>
      </c>
    </row>
    <row r="19" spans="1:4">
      <c r="A19" s="56" t="s">
        <v>143</v>
      </c>
      <c r="B19" s="30" t="s">
        <v>73</v>
      </c>
      <c r="C19" s="117">
        <f>'כתבי אופציה'!I11</f>
        <v>3.6650815000000003E-2</v>
      </c>
      <c r="D19" s="130">
        <f>C19/$C$42</f>
        <v>1.8216122009071467E-6</v>
      </c>
    </row>
    <row r="20" spans="1:4">
      <c r="A20" s="56" t="s">
        <v>143</v>
      </c>
      <c r="B20" s="30" t="s">
        <v>74</v>
      </c>
      <c r="C20" s="117" t="s" vm="6">
        <v>1348</v>
      </c>
      <c r="D20" s="130" t="s" vm="7">
        <v>1348</v>
      </c>
    </row>
    <row r="21" spans="1:4">
      <c r="A21" s="56" t="s">
        <v>143</v>
      </c>
      <c r="B21" s="30" t="s">
        <v>75</v>
      </c>
      <c r="C21" s="117" t="s" vm="8">
        <v>1348</v>
      </c>
      <c r="D21" s="130" t="s" vm="9">
        <v>1348</v>
      </c>
    </row>
    <row r="22" spans="1:4">
      <c r="A22" s="56" t="s">
        <v>143</v>
      </c>
      <c r="B22" s="30" t="s">
        <v>76</v>
      </c>
      <c r="C22" s="117" t="s" vm="10">
        <v>1348</v>
      </c>
      <c r="D22" s="130" t="s" vm="11">
        <v>1348</v>
      </c>
    </row>
    <row r="23" spans="1:4">
      <c r="B23" s="29" t="s">
        <v>200</v>
      </c>
      <c r="C23" s="117">
        <f>SUM(C24:C32)</f>
        <v>-11.230840000000001</v>
      </c>
      <c r="D23" s="130">
        <f>C23/$C$42</f>
        <v>-5.5819318534761151E-4</v>
      </c>
    </row>
    <row r="24" spans="1:4">
      <c r="A24" s="56" t="s">
        <v>143</v>
      </c>
      <c r="B24" s="30" t="s">
        <v>77</v>
      </c>
      <c r="C24" s="117" t="s" vm="12">
        <v>1348</v>
      </c>
      <c r="D24" s="130" t="s" vm="13">
        <v>1348</v>
      </c>
    </row>
    <row r="25" spans="1:4">
      <c r="A25" s="56" t="s">
        <v>143</v>
      </c>
      <c r="B25" s="30" t="s">
        <v>78</v>
      </c>
      <c r="C25" s="117" t="s" vm="14">
        <v>1348</v>
      </c>
      <c r="D25" s="130" t="s" vm="15">
        <v>1348</v>
      </c>
    </row>
    <row r="26" spans="1:4">
      <c r="A26" s="56" t="s">
        <v>143</v>
      </c>
      <c r="B26" s="30" t="s">
        <v>69</v>
      </c>
      <c r="C26" s="117">
        <f>'לא סחיר - אג"ח קונצרני'!P11</f>
        <v>4.7059100000000003</v>
      </c>
      <c r="D26" s="130">
        <f>C26/$C$42</f>
        <v>2.3389229059083544E-4</v>
      </c>
    </row>
    <row r="27" spans="1:4">
      <c r="A27" s="56" t="s">
        <v>143</v>
      </c>
      <c r="B27" s="30" t="s">
        <v>79</v>
      </c>
      <c r="C27" s="117" t="s" vm="16">
        <v>1348</v>
      </c>
      <c r="D27" s="130" t="s" vm="17">
        <v>1348</v>
      </c>
    </row>
    <row r="28" spans="1:4">
      <c r="A28" s="56" t="s">
        <v>143</v>
      </c>
      <c r="B28" s="30" t="s">
        <v>80</v>
      </c>
      <c r="C28" s="117" t="s" vm="18">
        <v>1348</v>
      </c>
      <c r="D28" s="130" t="s" vm="19">
        <v>1348</v>
      </c>
    </row>
    <row r="29" spans="1:4">
      <c r="A29" s="56" t="s">
        <v>143</v>
      </c>
      <c r="B29" s="30" t="s">
        <v>81</v>
      </c>
      <c r="C29" s="117" t="s" vm="20">
        <v>1348</v>
      </c>
      <c r="D29" s="130" t="s" vm="21">
        <v>1348</v>
      </c>
    </row>
    <row r="30" spans="1:4">
      <c r="A30" s="56" t="s">
        <v>143</v>
      </c>
      <c r="B30" s="30" t="s">
        <v>223</v>
      </c>
      <c r="C30" s="117" t="s" vm="22">
        <v>1348</v>
      </c>
      <c r="D30" s="130" t="s" vm="23">
        <v>1348</v>
      </c>
    </row>
    <row r="31" spans="1:4">
      <c r="A31" s="56" t="s">
        <v>143</v>
      </c>
      <c r="B31" s="30" t="s">
        <v>104</v>
      </c>
      <c r="C31" s="117">
        <f>'לא סחיר - חוזים עתידיים'!I11</f>
        <v>-15.93675</v>
      </c>
      <c r="D31" s="130">
        <f>C31/$C$42</f>
        <v>-7.9208547593844685E-4</v>
      </c>
    </row>
    <row r="32" spans="1:4">
      <c r="A32" s="56" t="s">
        <v>143</v>
      </c>
      <c r="B32" s="30" t="s">
        <v>82</v>
      </c>
      <c r="C32" s="117" t="s" vm="24">
        <v>1348</v>
      </c>
      <c r="D32" s="130" t="s" vm="25">
        <v>1348</v>
      </c>
    </row>
    <row r="33" spans="1:4">
      <c r="A33" s="56" t="s">
        <v>143</v>
      </c>
      <c r="B33" s="29" t="s">
        <v>201</v>
      </c>
      <c r="C33" s="117">
        <f>הלוואות!O10</f>
        <v>284.96104384050363</v>
      </c>
      <c r="D33" s="130">
        <f>C33/$C$42</f>
        <v>1.4163082437405491E-2</v>
      </c>
    </row>
    <row r="34" spans="1:4">
      <c r="A34" s="56" t="s">
        <v>143</v>
      </c>
      <c r="B34" s="29" t="s">
        <v>202</v>
      </c>
      <c r="C34" s="117" t="s" vm="26">
        <v>1348</v>
      </c>
      <c r="D34" s="130" t="s" vm="27">
        <v>1348</v>
      </c>
    </row>
    <row r="35" spans="1:4">
      <c r="A35" s="56" t="s">
        <v>143</v>
      </c>
      <c r="B35" s="29" t="s">
        <v>203</v>
      </c>
      <c r="C35" s="117" t="s" vm="28">
        <v>1348</v>
      </c>
      <c r="D35" s="130" t="s" vm="29">
        <v>1348</v>
      </c>
    </row>
    <row r="36" spans="1:4">
      <c r="A36" s="56" t="s">
        <v>143</v>
      </c>
      <c r="B36" s="57" t="s">
        <v>204</v>
      </c>
      <c r="C36" s="117" t="s" vm="30">
        <v>1348</v>
      </c>
      <c r="D36" s="130" t="s" vm="31">
        <v>1348</v>
      </c>
    </row>
    <row r="37" spans="1:4">
      <c r="A37" s="56" t="s">
        <v>143</v>
      </c>
      <c r="B37" s="29" t="s">
        <v>205</v>
      </c>
      <c r="C37" s="117">
        <f>'השקעות אחרות '!I10</f>
        <v>1.6141942229999999</v>
      </c>
      <c r="D37" s="130">
        <f t="shared" ref="D37:D38" si="2">C37/$C$42</f>
        <v>8.02283903168492E-5</v>
      </c>
    </row>
    <row r="38" spans="1:4">
      <c r="A38" s="56"/>
      <c r="B38" s="70" t="s">
        <v>207</v>
      </c>
      <c r="C38" s="117">
        <v>0</v>
      </c>
      <c r="D38" s="130">
        <f t="shared" si="2"/>
        <v>0</v>
      </c>
    </row>
    <row r="39" spans="1:4">
      <c r="A39" s="56" t="s">
        <v>143</v>
      </c>
      <c r="B39" s="71" t="s">
        <v>208</v>
      </c>
      <c r="C39" s="117" t="s" vm="32">
        <v>1348</v>
      </c>
      <c r="D39" s="130" t="s" vm="33">
        <v>1348</v>
      </c>
    </row>
    <row r="40" spans="1:4">
      <c r="A40" s="56" t="s">
        <v>143</v>
      </c>
      <c r="B40" s="71" t="s">
        <v>234</v>
      </c>
      <c r="C40" s="117" t="s" vm="34">
        <v>1348</v>
      </c>
      <c r="D40" s="130" t="s" vm="35">
        <v>1348</v>
      </c>
    </row>
    <row r="41" spans="1:4">
      <c r="A41" s="56" t="s">
        <v>143</v>
      </c>
      <c r="B41" s="71" t="s">
        <v>209</v>
      </c>
      <c r="C41" s="117" t="s" vm="36">
        <v>1348</v>
      </c>
      <c r="D41" s="130" t="s" vm="37">
        <v>1348</v>
      </c>
    </row>
    <row r="42" spans="1:4">
      <c r="B42" s="71" t="s">
        <v>83</v>
      </c>
      <c r="C42" s="117">
        <f>C38+C10</f>
        <v>20119.987658047208</v>
      </c>
      <c r="D42" s="130">
        <f>C42/$C$42</f>
        <v>1</v>
      </c>
    </row>
    <row r="43" spans="1:4">
      <c r="A43" s="56" t="s">
        <v>143</v>
      </c>
      <c r="B43" s="71" t="s">
        <v>206</v>
      </c>
      <c r="C43" s="117"/>
      <c r="D43" s="130"/>
    </row>
    <row r="44" spans="1:4">
      <c r="B44" s="6" t="s">
        <v>109</v>
      </c>
    </row>
    <row r="45" spans="1:4">
      <c r="C45" s="77" t="s">
        <v>188</v>
      </c>
      <c r="D45" s="36" t="s">
        <v>103</v>
      </c>
    </row>
    <row r="46" spans="1:4">
      <c r="C46" s="78" t="s">
        <v>1</v>
      </c>
      <c r="D46" s="25" t="s">
        <v>2</v>
      </c>
    </row>
    <row r="47" spans="1:4">
      <c r="C47" s="118" t="s">
        <v>169</v>
      </c>
      <c r="D47" s="119" vm="38">
        <v>2.5729000000000002</v>
      </c>
    </row>
    <row r="48" spans="1:4">
      <c r="C48" s="118" t="s">
        <v>178</v>
      </c>
      <c r="D48" s="119">
        <v>0.92769022502618081</v>
      </c>
    </row>
    <row r="49" spans="2:4">
      <c r="C49" s="118" t="s">
        <v>174</v>
      </c>
      <c r="D49" s="119" vm="39">
        <v>2.7052</v>
      </c>
    </row>
    <row r="50" spans="2:4">
      <c r="B50" s="12"/>
      <c r="C50" s="118" t="s">
        <v>1349</v>
      </c>
      <c r="D50" s="119" vm="40">
        <v>3.6494</v>
      </c>
    </row>
    <row r="51" spans="2:4">
      <c r="C51" s="118" t="s">
        <v>167</v>
      </c>
      <c r="D51" s="119" vm="41">
        <v>4.0781999999999998</v>
      </c>
    </row>
    <row r="52" spans="2:4">
      <c r="C52" s="118" t="s">
        <v>168</v>
      </c>
      <c r="D52" s="119" vm="42">
        <v>4.7325999999999997</v>
      </c>
    </row>
    <row r="53" spans="2:4">
      <c r="C53" s="118" t="s">
        <v>170</v>
      </c>
      <c r="D53" s="119">
        <v>0.46267515923566882</v>
      </c>
    </row>
    <row r="54" spans="2:4">
      <c r="C54" s="118" t="s">
        <v>175</v>
      </c>
      <c r="D54" s="119" vm="43">
        <v>3.2778</v>
      </c>
    </row>
    <row r="55" spans="2:4">
      <c r="C55" s="118" t="s">
        <v>176</v>
      </c>
      <c r="D55" s="119">
        <v>0.18716729107296534</v>
      </c>
    </row>
    <row r="56" spans="2:4">
      <c r="C56" s="118" t="s">
        <v>173</v>
      </c>
      <c r="D56" s="119" vm="44">
        <v>0.54620000000000002</v>
      </c>
    </row>
    <row r="57" spans="2:4">
      <c r="C57" s="118" t="s">
        <v>1350</v>
      </c>
      <c r="D57" s="119">
        <v>2.4723023999999998</v>
      </c>
    </row>
    <row r="58" spans="2:4">
      <c r="C58" s="118" t="s">
        <v>172</v>
      </c>
      <c r="D58" s="119" vm="45">
        <v>0.39090000000000003</v>
      </c>
    </row>
    <row r="59" spans="2:4">
      <c r="C59" s="118" t="s">
        <v>165</v>
      </c>
      <c r="D59" s="119" vm="46">
        <v>3.6320000000000001</v>
      </c>
    </row>
    <row r="60" spans="2:4">
      <c r="C60" s="118" t="s">
        <v>179</v>
      </c>
      <c r="D60" s="119" vm="47">
        <v>0.24929999999999999</v>
      </c>
    </row>
    <row r="61" spans="2:4">
      <c r="C61" s="118" t="s">
        <v>1351</v>
      </c>
      <c r="D61" s="119" vm="48">
        <v>0.42030000000000001</v>
      </c>
    </row>
    <row r="62" spans="2:4">
      <c r="C62" s="118" t="s">
        <v>1352</v>
      </c>
      <c r="D62" s="119">
        <v>5.533464356993769E-2</v>
      </c>
    </row>
    <row r="63" spans="2:4">
      <c r="C63" s="118" t="s">
        <v>166</v>
      </c>
      <c r="D63" s="119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G17" sqref="G17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7" style="1" bestFit="1" customWidth="1"/>
    <col min="8" max="8" width="6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181</v>
      </c>
      <c r="C1" s="80" t="s" vm="1">
        <v>249</v>
      </c>
    </row>
    <row r="2" spans="2:60">
      <c r="B2" s="58" t="s">
        <v>180</v>
      </c>
      <c r="C2" s="80" t="s">
        <v>250</v>
      </c>
    </row>
    <row r="3" spans="2:60">
      <c r="B3" s="58" t="s">
        <v>182</v>
      </c>
      <c r="C3" s="80" t="s">
        <v>251</v>
      </c>
    </row>
    <row r="4" spans="2:60">
      <c r="B4" s="58" t="s">
        <v>183</v>
      </c>
      <c r="C4" s="80">
        <v>12152</v>
      </c>
    </row>
    <row r="6" spans="2:60" ht="26.25" customHeight="1">
      <c r="B6" s="161" t="s">
        <v>211</v>
      </c>
      <c r="C6" s="162"/>
      <c r="D6" s="162"/>
      <c r="E6" s="162"/>
      <c r="F6" s="162"/>
      <c r="G6" s="162"/>
      <c r="H6" s="162"/>
      <c r="I6" s="162"/>
      <c r="J6" s="162"/>
      <c r="K6" s="162"/>
      <c r="L6" s="163"/>
    </row>
    <row r="7" spans="2:60" ht="26.25" customHeight="1">
      <c r="B7" s="161" t="s">
        <v>92</v>
      </c>
      <c r="C7" s="162"/>
      <c r="D7" s="162"/>
      <c r="E7" s="162"/>
      <c r="F7" s="162"/>
      <c r="G7" s="162"/>
      <c r="H7" s="162"/>
      <c r="I7" s="162"/>
      <c r="J7" s="162"/>
      <c r="K7" s="162"/>
      <c r="L7" s="163"/>
      <c r="BH7" s="3"/>
    </row>
    <row r="8" spans="2:60" s="3" customFormat="1" ht="78.75">
      <c r="B8" s="23" t="s">
        <v>117</v>
      </c>
      <c r="C8" s="31" t="s">
        <v>43</v>
      </c>
      <c r="D8" s="31" t="s">
        <v>121</v>
      </c>
      <c r="E8" s="31" t="s">
        <v>62</v>
      </c>
      <c r="F8" s="31" t="s">
        <v>101</v>
      </c>
      <c r="G8" s="31" t="s">
        <v>233</v>
      </c>
      <c r="H8" s="31" t="s">
        <v>232</v>
      </c>
      <c r="I8" s="31" t="s">
        <v>59</v>
      </c>
      <c r="J8" s="31" t="s">
        <v>57</v>
      </c>
      <c r="K8" s="31" t="s">
        <v>184</v>
      </c>
      <c r="L8" s="31" t="s">
        <v>186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240</v>
      </c>
      <c r="H9" s="17"/>
      <c r="I9" s="17" t="s">
        <v>236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0" t="s">
        <v>46</v>
      </c>
      <c r="C11" s="121"/>
      <c r="D11" s="121"/>
      <c r="E11" s="121"/>
      <c r="F11" s="121"/>
      <c r="G11" s="122"/>
      <c r="H11" s="126"/>
      <c r="I11" s="122">
        <v>3.6650815000000003E-2</v>
      </c>
      <c r="J11" s="121"/>
      <c r="K11" s="123">
        <v>1</v>
      </c>
      <c r="L11" s="123">
        <f>I11/'סכום נכסי הקרן'!$C$42</f>
        <v>1.8216122009071467E-6</v>
      </c>
      <c r="M11" s="131"/>
      <c r="N11" s="131"/>
      <c r="BC11" s="102"/>
      <c r="BD11" s="3"/>
      <c r="BE11" s="102"/>
      <c r="BG11" s="102"/>
    </row>
    <row r="12" spans="2:60" s="4" customFormat="1" ht="18" customHeight="1">
      <c r="B12" s="124" t="s">
        <v>26</v>
      </c>
      <c r="C12" s="121"/>
      <c r="D12" s="121"/>
      <c r="E12" s="121"/>
      <c r="F12" s="121"/>
      <c r="G12" s="122"/>
      <c r="H12" s="126"/>
      <c r="I12" s="122">
        <v>3.6650815000000003E-2</v>
      </c>
      <c r="J12" s="121"/>
      <c r="K12" s="123">
        <v>1</v>
      </c>
      <c r="L12" s="123">
        <f>I12/'סכום נכסי הקרן'!$C$42</f>
        <v>1.8216122009071467E-6</v>
      </c>
      <c r="M12" s="131"/>
      <c r="N12" s="131"/>
      <c r="BC12" s="102"/>
      <c r="BD12" s="3"/>
      <c r="BE12" s="102"/>
      <c r="BG12" s="102"/>
    </row>
    <row r="13" spans="2:60">
      <c r="B13" s="104" t="s">
        <v>1322</v>
      </c>
      <c r="C13" s="84"/>
      <c r="D13" s="84"/>
      <c r="E13" s="84"/>
      <c r="F13" s="84"/>
      <c r="G13" s="93"/>
      <c r="H13" s="95"/>
      <c r="I13" s="93">
        <v>3.6650815000000003E-2</v>
      </c>
      <c r="J13" s="84"/>
      <c r="K13" s="94">
        <v>1</v>
      </c>
      <c r="L13" s="94">
        <f>I13/'סכום נכסי הקרן'!$C$42</f>
        <v>1.8216122009071467E-6</v>
      </c>
      <c r="M13" s="133"/>
      <c r="N13" s="133"/>
      <c r="BD13" s="3"/>
    </row>
    <row r="14" spans="2:60" ht="20.25">
      <c r="B14" s="89" t="s">
        <v>1323</v>
      </c>
      <c r="C14" s="86" t="s">
        <v>1324</v>
      </c>
      <c r="D14" s="99" t="s">
        <v>122</v>
      </c>
      <c r="E14" s="99" t="s">
        <v>1076</v>
      </c>
      <c r="F14" s="99" t="s">
        <v>166</v>
      </c>
      <c r="G14" s="96">
        <v>70.030546999999999</v>
      </c>
      <c r="H14" s="98">
        <v>35</v>
      </c>
      <c r="I14" s="96">
        <v>2.4510691000000001E-2</v>
      </c>
      <c r="J14" s="97">
        <v>1.0877429889819315E-5</v>
      </c>
      <c r="K14" s="97">
        <v>0.66876250910109358</v>
      </c>
      <c r="L14" s="97">
        <f>I14/'סכום נכסי הקרן'!$C$42</f>
        <v>1.218225946087829E-6</v>
      </c>
      <c r="M14" s="133"/>
      <c r="N14" s="133"/>
      <c r="BD14" s="4"/>
    </row>
    <row r="15" spans="2:60">
      <c r="B15" s="89" t="s">
        <v>1325</v>
      </c>
      <c r="C15" s="86" t="s">
        <v>1326</v>
      </c>
      <c r="D15" s="99" t="s">
        <v>122</v>
      </c>
      <c r="E15" s="99" t="s">
        <v>192</v>
      </c>
      <c r="F15" s="99" t="s">
        <v>166</v>
      </c>
      <c r="G15" s="96">
        <v>18.677114</v>
      </c>
      <c r="H15" s="98">
        <v>65</v>
      </c>
      <c r="I15" s="96">
        <v>1.2140124E-2</v>
      </c>
      <c r="J15" s="97">
        <v>1.5571255755710274E-5</v>
      </c>
      <c r="K15" s="97">
        <v>0.33123749089890631</v>
      </c>
      <c r="L15" s="97">
        <f>I15/'סכום נכסי הקרן'!$C$42</f>
        <v>6.0338625481931773E-7</v>
      </c>
      <c r="M15" s="133"/>
      <c r="N15" s="133"/>
    </row>
    <row r="16" spans="2:60">
      <c r="B16" s="85"/>
      <c r="C16" s="86"/>
      <c r="D16" s="86"/>
      <c r="E16" s="86"/>
      <c r="F16" s="86"/>
      <c r="G16" s="96"/>
      <c r="H16" s="98"/>
      <c r="I16" s="86"/>
      <c r="J16" s="86"/>
      <c r="K16" s="97"/>
      <c r="L16" s="86"/>
      <c r="M16" s="133"/>
      <c r="N16" s="133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33"/>
      <c r="N17" s="133"/>
    </row>
    <row r="18" spans="2:5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33"/>
      <c r="N18" s="133"/>
    </row>
    <row r="19" spans="2:56" ht="20.25">
      <c r="B19" s="101" t="s">
        <v>248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BC19" s="4"/>
    </row>
    <row r="20" spans="2:56">
      <c r="B20" s="101" t="s">
        <v>113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BD20" s="3"/>
    </row>
    <row r="21" spans="2:56">
      <c r="B21" s="101" t="s">
        <v>231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6">
      <c r="B22" s="101" t="s">
        <v>239</v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181</v>
      </c>
      <c r="C1" s="80" t="s" vm="1">
        <v>249</v>
      </c>
    </row>
    <row r="2" spans="2:61">
      <c r="B2" s="58" t="s">
        <v>180</v>
      </c>
      <c r="C2" s="80" t="s">
        <v>250</v>
      </c>
    </row>
    <row r="3" spans="2:61">
      <c r="B3" s="58" t="s">
        <v>182</v>
      </c>
      <c r="C3" s="80" t="s">
        <v>251</v>
      </c>
    </row>
    <row r="4" spans="2:61">
      <c r="B4" s="58" t="s">
        <v>183</v>
      </c>
      <c r="C4" s="80">
        <v>12152</v>
      </c>
    </row>
    <row r="6" spans="2:61" ht="26.25" customHeight="1">
      <c r="B6" s="161" t="s">
        <v>211</v>
      </c>
      <c r="C6" s="162"/>
      <c r="D6" s="162"/>
      <c r="E6" s="162"/>
      <c r="F6" s="162"/>
      <c r="G6" s="162"/>
      <c r="H6" s="162"/>
      <c r="I6" s="162"/>
      <c r="J6" s="162"/>
      <c r="K6" s="162"/>
      <c r="L6" s="163"/>
    </row>
    <row r="7" spans="2:61" ht="26.25" customHeight="1">
      <c r="B7" s="161" t="s">
        <v>93</v>
      </c>
      <c r="C7" s="162"/>
      <c r="D7" s="162"/>
      <c r="E7" s="162"/>
      <c r="F7" s="162"/>
      <c r="G7" s="162"/>
      <c r="H7" s="162"/>
      <c r="I7" s="162"/>
      <c r="J7" s="162"/>
      <c r="K7" s="162"/>
      <c r="L7" s="163"/>
      <c r="BI7" s="3"/>
    </row>
    <row r="8" spans="2:61" s="3" customFormat="1" ht="78.75">
      <c r="B8" s="23" t="s">
        <v>117</v>
      </c>
      <c r="C8" s="31" t="s">
        <v>43</v>
      </c>
      <c r="D8" s="31" t="s">
        <v>121</v>
      </c>
      <c r="E8" s="31" t="s">
        <v>62</v>
      </c>
      <c r="F8" s="31" t="s">
        <v>101</v>
      </c>
      <c r="G8" s="31" t="s">
        <v>233</v>
      </c>
      <c r="H8" s="31" t="s">
        <v>232</v>
      </c>
      <c r="I8" s="31" t="s">
        <v>59</v>
      </c>
      <c r="J8" s="31" t="s">
        <v>57</v>
      </c>
      <c r="K8" s="31" t="s">
        <v>184</v>
      </c>
      <c r="L8" s="32" t="s">
        <v>186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240</v>
      </c>
      <c r="H9" s="17"/>
      <c r="I9" s="17" t="s">
        <v>236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BD11" s="1"/>
      <c r="BE11" s="3"/>
      <c r="BF11" s="1"/>
      <c r="BH11" s="1"/>
    </row>
    <row r="12" spans="2:61">
      <c r="B12" s="101" t="s">
        <v>248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BE12" s="3"/>
    </row>
    <row r="13" spans="2:61" ht="20.25">
      <c r="B13" s="101" t="s">
        <v>113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BE13" s="4"/>
    </row>
    <row r="14" spans="2:61">
      <c r="B14" s="101" t="s">
        <v>231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61">
      <c r="B15" s="101" t="s">
        <v>239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6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 ht="20.2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BD18" s="4"/>
    </row>
    <row r="19" spans="2:5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BD21" s="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181</v>
      </c>
      <c r="C1" s="80" t="s" vm="1">
        <v>249</v>
      </c>
    </row>
    <row r="2" spans="1:60">
      <c r="B2" s="58" t="s">
        <v>180</v>
      </c>
      <c r="C2" s="80" t="s">
        <v>250</v>
      </c>
    </row>
    <row r="3" spans="1:60">
      <c r="B3" s="58" t="s">
        <v>182</v>
      </c>
      <c r="C3" s="80" t="s">
        <v>251</v>
      </c>
    </row>
    <row r="4" spans="1:60">
      <c r="B4" s="58" t="s">
        <v>183</v>
      </c>
      <c r="C4" s="80">
        <v>12152</v>
      </c>
    </row>
    <row r="6" spans="1:60" ht="26.25" customHeight="1">
      <c r="B6" s="161" t="s">
        <v>211</v>
      </c>
      <c r="C6" s="162"/>
      <c r="D6" s="162"/>
      <c r="E6" s="162"/>
      <c r="F6" s="162"/>
      <c r="G6" s="162"/>
      <c r="H6" s="162"/>
      <c r="I6" s="162"/>
      <c r="J6" s="162"/>
      <c r="K6" s="163"/>
      <c r="BD6" s="1" t="s">
        <v>122</v>
      </c>
      <c r="BF6" s="1" t="s">
        <v>189</v>
      </c>
      <c r="BH6" s="3" t="s">
        <v>166</v>
      </c>
    </row>
    <row r="7" spans="1:60" ht="26.25" customHeight="1">
      <c r="B7" s="161" t="s">
        <v>94</v>
      </c>
      <c r="C7" s="162"/>
      <c r="D7" s="162"/>
      <c r="E7" s="162"/>
      <c r="F7" s="162"/>
      <c r="G7" s="162"/>
      <c r="H7" s="162"/>
      <c r="I7" s="162"/>
      <c r="J7" s="162"/>
      <c r="K7" s="163"/>
      <c r="BD7" s="3" t="s">
        <v>124</v>
      </c>
      <c r="BF7" s="1" t="s">
        <v>144</v>
      </c>
      <c r="BH7" s="3" t="s">
        <v>165</v>
      </c>
    </row>
    <row r="8" spans="1:60" s="3" customFormat="1" ht="78.75">
      <c r="A8" s="2"/>
      <c r="B8" s="23" t="s">
        <v>117</v>
      </c>
      <c r="C8" s="31" t="s">
        <v>43</v>
      </c>
      <c r="D8" s="31" t="s">
        <v>121</v>
      </c>
      <c r="E8" s="31" t="s">
        <v>62</v>
      </c>
      <c r="F8" s="31" t="s">
        <v>101</v>
      </c>
      <c r="G8" s="31" t="s">
        <v>233</v>
      </c>
      <c r="H8" s="31" t="s">
        <v>232</v>
      </c>
      <c r="I8" s="31" t="s">
        <v>59</v>
      </c>
      <c r="J8" s="31" t="s">
        <v>184</v>
      </c>
      <c r="K8" s="31" t="s">
        <v>186</v>
      </c>
      <c r="BC8" s="1" t="s">
        <v>137</v>
      </c>
      <c r="BD8" s="1" t="s">
        <v>138</v>
      </c>
      <c r="BE8" s="1" t="s">
        <v>145</v>
      </c>
      <c r="BG8" s="4" t="s">
        <v>167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240</v>
      </c>
      <c r="H9" s="17"/>
      <c r="I9" s="17" t="s">
        <v>236</v>
      </c>
      <c r="J9" s="33" t="s">
        <v>20</v>
      </c>
      <c r="K9" s="59" t="s">
        <v>20</v>
      </c>
      <c r="BC9" s="1" t="s">
        <v>134</v>
      </c>
      <c r="BE9" s="1" t="s">
        <v>146</v>
      </c>
      <c r="BG9" s="4" t="s">
        <v>168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130</v>
      </c>
      <c r="BD10" s="3"/>
      <c r="BE10" s="1" t="s">
        <v>190</v>
      </c>
      <c r="BG10" s="1" t="s">
        <v>174</v>
      </c>
    </row>
    <row r="11" spans="1:60" s="4" customFormat="1" ht="18" customHeight="1">
      <c r="A11" s="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BC11" s="1" t="s">
        <v>129</v>
      </c>
      <c r="BD11" s="3"/>
      <c r="BE11" s="1" t="s">
        <v>147</v>
      </c>
      <c r="BG11" s="1" t="s">
        <v>169</v>
      </c>
    </row>
    <row r="12" spans="1:60" ht="20.25">
      <c r="B12" s="101" t="s">
        <v>248</v>
      </c>
      <c r="C12" s="103"/>
      <c r="D12" s="103"/>
      <c r="E12" s="103"/>
      <c r="F12" s="103"/>
      <c r="G12" s="103"/>
      <c r="H12" s="103"/>
      <c r="I12" s="103"/>
      <c r="J12" s="103"/>
      <c r="K12" s="103"/>
      <c r="P12" s="1"/>
      <c r="BC12" s="1" t="s">
        <v>127</v>
      </c>
      <c r="BD12" s="4"/>
      <c r="BE12" s="1" t="s">
        <v>148</v>
      </c>
      <c r="BG12" s="1" t="s">
        <v>170</v>
      </c>
    </row>
    <row r="13" spans="1:60">
      <c r="B13" s="101" t="s">
        <v>113</v>
      </c>
      <c r="C13" s="103"/>
      <c r="D13" s="103"/>
      <c r="E13" s="103"/>
      <c r="F13" s="103"/>
      <c r="G13" s="103"/>
      <c r="H13" s="103"/>
      <c r="I13" s="103"/>
      <c r="J13" s="103"/>
      <c r="K13" s="103"/>
      <c r="P13" s="1"/>
      <c r="BC13" s="1" t="s">
        <v>131</v>
      </c>
      <c r="BE13" s="1" t="s">
        <v>149</v>
      </c>
      <c r="BG13" s="1" t="s">
        <v>171</v>
      </c>
    </row>
    <row r="14" spans="1:60">
      <c r="B14" s="101" t="s">
        <v>231</v>
      </c>
      <c r="C14" s="103"/>
      <c r="D14" s="103"/>
      <c r="E14" s="103"/>
      <c r="F14" s="103"/>
      <c r="G14" s="103"/>
      <c r="H14" s="103"/>
      <c r="I14" s="103"/>
      <c r="J14" s="103"/>
      <c r="K14" s="103"/>
      <c r="P14" s="1"/>
      <c r="BC14" s="1" t="s">
        <v>128</v>
      </c>
      <c r="BE14" s="1" t="s">
        <v>150</v>
      </c>
      <c r="BG14" s="1" t="s">
        <v>173</v>
      </c>
    </row>
    <row r="15" spans="1:60">
      <c r="B15" s="101" t="s">
        <v>239</v>
      </c>
      <c r="C15" s="103"/>
      <c r="D15" s="103"/>
      <c r="E15" s="103"/>
      <c r="F15" s="103"/>
      <c r="G15" s="103"/>
      <c r="H15" s="103"/>
      <c r="I15" s="103"/>
      <c r="J15" s="103"/>
      <c r="K15" s="103"/>
      <c r="P15" s="1"/>
      <c r="BC15" s="1" t="s">
        <v>139</v>
      </c>
      <c r="BE15" s="1" t="s">
        <v>191</v>
      </c>
      <c r="BG15" s="1" t="s">
        <v>175</v>
      </c>
    </row>
    <row r="16" spans="1:60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P16" s="1"/>
      <c r="BC16" s="4" t="s">
        <v>125</v>
      </c>
      <c r="BD16" s="1" t="s">
        <v>140</v>
      </c>
      <c r="BE16" s="1" t="s">
        <v>151</v>
      </c>
      <c r="BG16" s="1" t="s">
        <v>176</v>
      </c>
    </row>
    <row r="17" spans="2:6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P17" s="1"/>
      <c r="BC17" s="1" t="s">
        <v>135</v>
      </c>
      <c r="BE17" s="1" t="s">
        <v>152</v>
      </c>
      <c r="BG17" s="1" t="s">
        <v>177</v>
      </c>
    </row>
    <row r="18" spans="2:6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BD18" s="1" t="s">
        <v>123</v>
      </c>
      <c r="BF18" s="1" t="s">
        <v>153</v>
      </c>
      <c r="BH18" s="1" t="s">
        <v>28</v>
      </c>
    </row>
    <row r="19" spans="2:6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BD19" s="1" t="s">
        <v>136</v>
      </c>
      <c r="BF19" s="1" t="s">
        <v>154</v>
      </c>
    </row>
    <row r="20" spans="2:6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BD20" s="1" t="s">
        <v>141</v>
      </c>
      <c r="BF20" s="1" t="s">
        <v>155</v>
      </c>
    </row>
    <row r="21" spans="2:6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BD21" s="1" t="s">
        <v>126</v>
      </c>
      <c r="BE21" s="1" t="s">
        <v>142</v>
      </c>
      <c r="BF21" s="1" t="s">
        <v>156</v>
      </c>
    </row>
    <row r="22" spans="2:6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BD22" s="1" t="s">
        <v>132</v>
      </c>
      <c r="BF22" s="1" t="s">
        <v>157</v>
      </c>
    </row>
    <row r="23" spans="2:6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BD23" s="1" t="s">
        <v>28</v>
      </c>
      <c r="BE23" s="1" t="s">
        <v>133</v>
      </c>
      <c r="BF23" s="1" t="s">
        <v>192</v>
      </c>
    </row>
    <row r="24" spans="2:6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BF24" s="1" t="s">
        <v>195</v>
      </c>
    </row>
    <row r="25" spans="2:6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BF25" s="1" t="s">
        <v>158</v>
      </c>
    </row>
    <row r="26" spans="2:6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BF26" s="1" t="s">
        <v>159</v>
      </c>
    </row>
    <row r="27" spans="2:6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BF27" s="1" t="s">
        <v>194</v>
      </c>
    </row>
    <row r="28" spans="2:6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BF28" s="1" t="s">
        <v>160</v>
      </c>
    </row>
    <row r="29" spans="2:6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BF29" s="1" t="s">
        <v>161</v>
      </c>
    </row>
    <row r="30" spans="2:6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BF30" s="1" t="s">
        <v>193</v>
      </c>
    </row>
    <row r="31" spans="2:6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BF31" s="1" t="s">
        <v>28</v>
      </c>
    </row>
    <row r="32" spans="2:60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181</v>
      </c>
      <c r="C1" s="80" t="s" vm="1">
        <v>249</v>
      </c>
    </row>
    <row r="2" spans="2:81">
      <c r="B2" s="58" t="s">
        <v>180</v>
      </c>
      <c r="C2" s="80" t="s">
        <v>250</v>
      </c>
    </row>
    <row r="3" spans="2:81">
      <c r="B3" s="58" t="s">
        <v>182</v>
      </c>
      <c r="C3" s="80" t="s">
        <v>251</v>
      </c>
      <c r="E3" s="2"/>
    </row>
    <row r="4" spans="2:81">
      <c r="B4" s="58" t="s">
        <v>183</v>
      </c>
      <c r="C4" s="80">
        <v>12152</v>
      </c>
    </row>
    <row r="6" spans="2:81" ht="26.25" customHeight="1">
      <c r="B6" s="161" t="s">
        <v>211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3"/>
    </row>
    <row r="7" spans="2:81" ht="26.25" customHeight="1">
      <c r="B7" s="161" t="s">
        <v>95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3"/>
    </row>
    <row r="8" spans="2:81" s="3" customFormat="1" ht="47.25">
      <c r="B8" s="23" t="s">
        <v>117</v>
      </c>
      <c r="C8" s="31" t="s">
        <v>43</v>
      </c>
      <c r="D8" s="14" t="s">
        <v>48</v>
      </c>
      <c r="E8" s="31" t="s">
        <v>15</v>
      </c>
      <c r="F8" s="31" t="s">
        <v>63</v>
      </c>
      <c r="G8" s="31" t="s">
        <v>102</v>
      </c>
      <c r="H8" s="31" t="s">
        <v>18</v>
      </c>
      <c r="I8" s="31" t="s">
        <v>101</v>
      </c>
      <c r="J8" s="31" t="s">
        <v>17</v>
      </c>
      <c r="K8" s="31" t="s">
        <v>19</v>
      </c>
      <c r="L8" s="31" t="s">
        <v>233</v>
      </c>
      <c r="M8" s="31" t="s">
        <v>232</v>
      </c>
      <c r="N8" s="31" t="s">
        <v>59</v>
      </c>
      <c r="O8" s="31" t="s">
        <v>57</v>
      </c>
      <c r="P8" s="31" t="s">
        <v>184</v>
      </c>
      <c r="Q8" s="32" t="s">
        <v>186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240</v>
      </c>
      <c r="M9" s="33"/>
      <c r="N9" s="33" t="s">
        <v>236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114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1" t="s">
        <v>248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81">
      <c r="B13" s="101" t="s">
        <v>113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81">
      <c r="B14" s="101" t="s">
        <v>231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81">
      <c r="B15" s="101" t="s">
        <v>239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8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181</v>
      </c>
      <c r="C1" s="80" t="s" vm="1">
        <v>249</v>
      </c>
    </row>
    <row r="2" spans="2:72">
      <c r="B2" s="58" t="s">
        <v>180</v>
      </c>
      <c r="C2" s="80" t="s">
        <v>250</v>
      </c>
    </row>
    <row r="3" spans="2:72">
      <c r="B3" s="58" t="s">
        <v>182</v>
      </c>
      <c r="C3" s="80" t="s">
        <v>251</v>
      </c>
    </row>
    <row r="4" spans="2:72">
      <c r="B4" s="58" t="s">
        <v>183</v>
      </c>
      <c r="C4" s="80">
        <v>12152</v>
      </c>
    </row>
    <row r="6" spans="2:72" ht="26.25" customHeight="1">
      <c r="B6" s="161" t="s">
        <v>212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3"/>
    </row>
    <row r="7" spans="2:72" ht="26.25" customHeight="1">
      <c r="B7" s="161" t="s">
        <v>86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3"/>
    </row>
    <row r="8" spans="2:72" s="3" customFormat="1" ht="78.75">
      <c r="B8" s="23" t="s">
        <v>117</v>
      </c>
      <c r="C8" s="31" t="s">
        <v>43</v>
      </c>
      <c r="D8" s="31" t="s">
        <v>15</v>
      </c>
      <c r="E8" s="31" t="s">
        <v>63</v>
      </c>
      <c r="F8" s="31" t="s">
        <v>102</v>
      </c>
      <c r="G8" s="31" t="s">
        <v>18</v>
      </c>
      <c r="H8" s="31" t="s">
        <v>101</v>
      </c>
      <c r="I8" s="31" t="s">
        <v>17</v>
      </c>
      <c r="J8" s="31" t="s">
        <v>19</v>
      </c>
      <c r="K8" s="31" t="s">
        <v>233</v>
      </c>
      <c r="L8" s="31" t="s">
        <v>232</v>
      </c>
      <c r="M8" s="31" t="s">
        <v>110</v>
      </c>
      <c r="N8" s="31" t="s">
        <v>57</v>
      </c>
      <c r="O8" s="31" t="s">
        <v>184</v>
      </c>
      <c r="P8" s="32" t="s">
        <v>186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240</v>
      </c>
      <c r="L9" s="33"/>
      <c r="M9" s="33" t="s">
        <v>236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1" t="s">
        <v>113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72">
      <c r="B13" s="101" t="s">
        <v>231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72">
      <c r="B14" s="101" t="s">
        <v>239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72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72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181</v>
      </c>
      <c r="C1" s="80" t="s" vm="1">
        <v>249</v>
      </c>
    </row>
    <row r="2" spans="2:65">
      <c r="B2" s="58" t="s">
        <v>180</v>
      </c>
      <c r="C2" s="80" t="s">
        <v>250</v>
      </c>
    </row>
    <row r="3" spans="2:65">
      <c r="B3" s="58" t="s">
        <v>182</v>
      </c>
      <c r="C3" s="80" t="s">
        <v>251</v>
      </c>
    </row>
    <row r="4" spans="2:65">
      <c r="B4" s="58" t="s">
        <v>183</v>
      </c>
      <c r="C4" s="80">
        <v>12152</v>
      </c>
    </row>
    <row r="6" spans="2:65" ht="26.25" customHeight="1">
      <c r="B6" s="161" t="s">
        <v>212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3"/>
    </row>
    <row r="7" spans="2:65" ht="26.25" customHeight="1">
      <c r="B7" s="161" t="s">
        <v>87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3"/>
    </row>
    <row r="8" spans="2:65" s="3" customFormat="1" ht="78.75">
      <c r="B8" s="23" t="s">
        <v>117</v>
      </c>
      <c r="C8" s="31" t="s">
        <v>43</v>
      </c>
      <c r="D8" s="31" t="s">
        <v>119</v>
      </c>
      <c r="E8" s="31" t="s">
        <v>118</v>
      </c>
      <c r="F8" s="31" t="s">
        <v>62</v>
      </c>
      <c r="G8" s="31" t="s">
        <v>15</v>
      </c>
      <c r="H8" s="31" t="s">
        <v>63</v>
      </c>
      <c r="I8" s="31" t="s">
        <v>102</v>
      </c>
      <c r="J8" s="31" t="s">
        <v>18</v>
      </c>
      <c r="K8" s="31" t="s">
        <v>101</v>
      </c>
      <c r="L8" s="31" t="s">
        <v>17</v>
      </c>
      <c r="M8" s="73" t="s">
        <v>19</v>
      </c>
      <c r="N8" s="31" t="s">
        <v>233</v>
      </c>
      <c r="O8" s="31" t="s">
        <v>232</v>
      </c>
      <c r="P8" s="31" t="s">
        <v>110</v>
      </c>
      <c r="Q8" s="31" t="s">
        <v>57</v>
      </c>
      <c r="R8" s="31" t="s">
        <v>184</v>
      </c>
      <c r="S8" s="32" t="s">
        <v>186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240</v>
      </c>
      <c r="O9" s="33"/>
      <c r="P9" s="33" t="s">
        <v>236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114</v>
      </c>
      <c r="R10" s="21" t="s">
        <v>115</v>
      </c>
      <c r="S10" s="21" t="s">
        <v>187</v>
      </c>
      <c r="T10" s="5"/>
      <c r="BJ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"/>
      <c r="BJ11" s="1"/>
      <c r="BM11" s="1"/>
    </row>
    <row r="12" spans="2:65" ht="20.25" customHeight="1">
      <c r="B12" s="101" t="s">
        <v>248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2:65">
      <c r="B13" s="101" t="s">
        <v>113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spans="2:65">
      <c r="B14" s="101" t="s">
        <v>231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spans="2:65">
      <c r="B15" s="101" t="s">
        <v>239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>
      <selection activeCell="J22" sqref="J22:K2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7.1406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9" style="1" bestFit="1" customWidth="1"/>
    <col min="12" max="12" width="6.85546875" style="1" bestFit="1" customWidth="1"/>
    <col min="13" max="13" width="7.5703125" style="1" bestFit="1" customWidth="1"/>
    <col min="14" max="14" width="9" style="1" bestFit="1" customWidth="1"/>
    <col min="15" max="15" width="7.28515625" style="1" bestFit="1" customWidth="1"/>
    <col min="16" max="16" width="8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8" t="s">
        <v>181</v>
      </c>
      <c r="C1" s="80" t="s" vm="1">
        <v>249</v>
      </c>
    </row>
    <row r="2" spans="2:81">
      <c r="B2" s="58" t="s">
        <v>180</v>
      </c>
      <c r="C2" s="80" t="s">
        <v>250</v>
      </c>
    </row>
    <row r="3" spans="2:81">
      <c r="B3" s="58" t="s">
        <v>182</v>
      </c>
      <c r="C3" s="80" t="s">
        <v>251</v>
      </c>
    </row>
    <row r="4" spans="2:81">
      <c r="B4" s="58" t="s">
        <v>183</v>
      </c>
      <c r="C4" s="80">
        <v>12152</v>
      </c>
    </row>
    <row r="6" spans="2:81" ht="26.25" customHeight="1">
      <c r="B6" s="161" t="s">
        <v>212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3"/>
    </row>
    <row r="7" spans="2:81" ht="26.25" customHeight="1">
      <c r="B7" s="161" t="s">
        <v>88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3"/>
    </row>
    <row r="8" spans="2:81" s="3" customFormat="1" ht="78.75">
      <c r="B8" s="23" t="s">
        <v>117</v>
      </c>
      <c r="C8" s="31" t="s">
        <v>43</v>
      </c>
      <c r="D8" s="31" t="s">
        <v>119</v>
      </c>
      <c r="E8" s="31" t="s">
        <v>118</v>
      </c>
      <c r="F8" s="31" t="s">
        <v>62</v>
      </c>
      <c r="G8" s="31" t="s">
        <v>15</v>
      </c>
      <c r="H8" s="31" t="s">
        <v>63</v>
      </c>
      <c r="I8" s="31" t="s">
        <v>102</v>
      </c>
      <c r="J8" s="31" t="s">
        <v>18</v>
      </c>
      <c r="K8" s="31" t="s">
        <v>101</v>
      </c>
      <c r="L8" s="31" t="s">
        <v>17</v>
      </c>
      <c r="M8" s="73" t="s">
        <v>19</v>
      </c>
      <c r="N8" s="73" t="s">
        <v>233</v>
      </c>
      <c r="O8" s="31" t="s">
        <v>232</v>
      </c>
      <c r="P8" s="31" t="s">
        <v>110</v>
      </c>
      <c r="Q8" s="31" t="s">
        <v>57</v>
      </c>
      <c r="R8" s="31" t="s">
        <v>184</v>
      </c>
      <c r="S8" s="32" t="s">
        <v>186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240</v>
      </c>
      <c r="O9" s="33"/>
      <c r="P9" s="33" t="s">
        <v>236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114</v>
      </c>
      <c r="R10" s="21" t="s">
        <v>115</v>
      </c>
      <c r="S10" s="21" t="s">
        <v>187</v>
      </c>
      <c r="T10" s="5"/>
      <c r="BZ10" s="1"/>
    </row>
    <row r="11" spans="2:81" s="4" customFormat="1" ht="18" customHeight="1">
      <c r="B11" s="127" t="s">
        <v>49</v>
      </c>
      <c r="C11" s="84"/>
      <c r="D11" s="84"/>
      <c r="E11" s="84"/>
      <c r="F11" s="84"/>
      <c r="G11" s="84"/>
      <c r="H11" s="84"/>
      <c r="I11" s="84"/>
      <c r="J11" s="95">
        <v>11.49</v>
      </c>
      <c r="K11" s="84"/>
      <c r="L11" s="84"/>
      <c r="M11" s="94">
        <v>2.0700000000000003E-2</v>
      </c>
      <c r="N11" s="93"/>
      <c r="O11" s="95"/>
      <c r="P11" s="93">
        <v>4.7059100000000003</v>
      </c>
      <c r="Q11" s="84"/>
      <c r="R11" s="94">
        <v>1</v>
      </c>
      <c r="S11" s="94">
        <f>P11/'סכום נכסי הקרן'!$C$42</f>
        <v>2.3389229059083544E-4</v>
      </c>
      <c r="T11" s="134"/>
      <c r="BZ11" s="102"/>
      <c r="CC11" s="102"/>
    </row>
    <row r="12" spans="2:81" s="102" customFormat="1" ht="17.25" customHeight="1">
      <c r="B12" s="128" t="s">
        <v>230</v>
      </c>
      <c r="C12" s="84"/>
      <c r="D12" s="84"/>
      <c r="E12" s="84"/>
      <c r="F12" s="84"/>
      <c r="G12" s="84"/>
      <c r="H12" s="84"/>
      <c r="I12" s="84"/>
      <c r="J12" s="95">
        <v>11.49</v>
      </c>
      <c r="K12" s="84"/>
      <c r="L12" s="84"/>
      <c r="M12" s="94">
        <v>2.0700000000000003E-2</v>
      </c>
      <c r="N12" s="93"/>
      <c r="O12" s="95"/>
      <c r="P12" s="93">
        <v>4.7059100000000003</v>
      </c>
      <c r="Q12" s="84"/>
      <c r="R12" s="94">
        <v>1</v>
      </c>
      <c r="S12" s="94">
        <f>P12/'סכום נכסי הקרן'!$C$42</f>
        <v>2.3389229059083544E-4</v>
      </c>
      <c r="T12" s="132"/>
    </row>
    <row r="13" spans="2:81">
      <c r="B13" s="108" t="s">
        <v>58</v>
      </c>
      <c r="C13" s="84"/>
      <c r="D13" s="84"/>
      <c r="E13" s="84"/>
      <c r="F13" s="84"/>
      <c r="G13" s="84"/>
      <c r="H13" s="84"/>
      <c r="I13" s="84"/>
      <c r="J13" s="95">
        <v>11.49</v>
      </c>
      <c r="K13" s="84"/>
      <c r="L13" s="84"/>
      <c r="M13" s="94">
        <v>2.0700000000000003E-2</v>
      </c>
      <c r="N13" s="93"/>
      <c r="O13" s="95"/>
      <c r="P13" s="93">
        <v>4.7059100000000003</v>
      </c>
      <c r="Q13" s="84"/>
      <c r="R13" s="94">
        <v>1</v>
      </c>
      <c r="S13" s="94">
        <f>P13/'סכום נכסי הקרן'!$C$42</f>
        <v>2.3389229059083544E-4</v>
      </c>
      <c r="T13" s="133"/>
    </row>
    <row r="14" spans="2:81">
      <c r="B14" s="109" t="s">
        <v>1327</v>
      </c>
      <c r="C14" s="86" t="s">
        <v>1328</v>
      </c>
      <c r="D14" s="99" t="s">
        <v>1329</v>
      </c>
      <c r="E14" s="86" t="s">
        <v>1330</v>
      </c>
      <c r="F14" s="99" t="s">
        <v>367</v>
      </c>
      <c r="G14" s="86" t="s">
        <v>316</v>
      </c>
      <c r="H14" s="86" t="s">
        <v>317</v>
      </c>
      <c r="I14" s="112">
        <v>43444</v>
      </c>
      <c r="J14" s="98">
        <v>11.49</v>
      </c>
      <c r="K14" s="99" t="s">
        <v>166</v>
      </c>
      <c r="L14" s="100">
        <v>4.0999999999999995E-2</v>
      </c>
      <c r="M14" s="97">
        <v>2.0700000000000003E-2</v>
      </c>
      <c r="N14" s="96">
        <v>3564</v>
      </c>
      <c r="O14" s="98">
        <v>132.04</v>
      </c>
      <c r="P14" s="96">
        <v>4.7059100000000003</v>
      </c>
      <c r="Q14" s="97">
        <v>8.1789291534689775E-7</v>
      </c>
      <c r="R14" s="97">
        <v>1</v>
      </c>
      <c r="S14" s="97">
        <f>P14/'סכום נכסי הקרן'!$C$42</f>
        <v>2.3389229059083544E-4</v>
      </c>
      <c r="T14" s="133"/>
    </row>
    <row r="15" spans="2:81">
      <c r="B15" s="110"/>
      <c r="C15" s="111"/>
      <c r="D15" s="111"/>
      <c r="E15" s="111"/>
      <c r="F15" s="111"/>
      <c r="G15" s="111"/>
      <c r="H15" s="111"/>
      <c r="I15" s="111"/>
      <c r="J15" s="113"/>
      <c r="K15" s="111"/>
      <c r="L15" s="111"/>
      <c r="M15" s="114"/>
      <c r="N15" s="115"/>
      <c r="O15" s="113"/>
      <c r="P15" s="111"/>
      <c r="Q15" s="111"/>
      <c r="R15" s="114"/>
      <c r="S15" s="111"/>
      <c r="T15" s="133"/>
    </row>
    <row r="16" spans="2:8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1" t="s">
        <v>248</v>
      </c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1" t="s">
        <v>113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1" t="s">
        <v>231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1" t="s">
        <v>239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</row>
    <row r="112" spans="2:19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</row>
    <row r="113" spans="2:19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</row>
    <row r="114" spans="2:19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</row>
    <row r="115" spans="2:19">
      <c r="C115" s="1"/>
      <c r="D115" s="1"/>
      <c r="E115" s="1"/>
    </row>
    <row r="116" spans="2:19">
      <c r="C116" s="1"/>
      <c r="D116" s="1"/>
      <c r="E116" s="1"/>
    </row>
    <row r="117" spans="2:19">
      <c r="C117" s="1"/>
      <c r="D117" s="1"/>
      <c r="E117" s="1"/>
    </row>
    <row r="118" spans="2:19">
      <c r="C118" s="1"/>
      <c r="D118" s="1"/>
      <c r="E118" s="1"/>
    </row>
    <row r="119" spans="2:19">
      <c r="C119" s="1"/>
      <c r="D119" s="1"/>
      <c r="E119" s="1"/>
    </row>
    <row r="120" spans="2:19">
      <c r="C120" s="1"/>
      <c r="D120" s="1"/>
      <c r="E120" s="1"/>
    </row>
    <row r="121" spans="2:19">
      <c r="C121" s="1"/>
      <c r="D121" s="1"/>
      <c r="E121" s="1"/>
    </row>
    <row r="122" spans="2:19">
      <c r="C122" s="1"/>
      <c r="D122" s="1"/>
      <c r="E122" s="1"/>
    </row>
    <row r="123" spans="2:19">
      <c r="C123" s="1"/>
      <c r="D123" s="1"/>
      <c r="E123" s="1"/>
    </row>
    <row r="124" spans="2:19">
      <c r="C124" s="1"/>
      <c r="D124" s="1"/>
      <c r="E124" s="1"/>
    </row>
    <row r="125" spans="2:19">
      <c r="C125" s="1"/>
      <c r="D125" s="1"/>
      <c r="E125" s="1"/>
    </row>
    <row r="126" spans="2:19">
      <c r="C126" s="1"/>
      <c r="D126" s="1"/>
      <c r="E126" s="1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5"/>
    </row>
    <row r="539" spans="2:5">
      <c r="B539" s="45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2:B17 B22:B114">
    <cfRule type="cellIs" dxfId="1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8" t="s">
        <v>181</v>
      </c>
      <c r="C1" s="80" t="s" vm="1">
        <v>249</v>
      </c>
    </row>
    <row r="2" spans="2:98">
      <c r="B2" s="58" t="s">
        <v>180</v>
      </c>
      <c r="C2" s="80" t="s">
        <v>250</v>
      </c>
    </row>
    <row r="3" spans="2:98">
      <c r="B3" s="58" t="s">
        <v>182</v>
      </c>
      <c r="C3" s="80" t="s">
        <v>251</v>
      </c>
    </row>
    <row r="4" spans="2:98">
      <c r="B4" s="58" t="s">
        <v>183</v>
      </c>
      <c r="C4" s="80">
        <v>12152</v>
      </c>
    </row>
    <row r="6" spans="2:98" ht="26.25" customHeight="1">
      <c r="B6" s="161" t="s">
        <v>212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3"/>
    </row>
    <row r="7" spans="2:98" ht="26.25" customHeight="1">
      <c r="B7" s="161" t="s">
        <v>89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3"/>
    </row>
    <row r="8" spans="2:98" s="3" customFormat="1" ht="78.75">
      <c r="B8" s="23" t="s">
        <v>117</v>
      </c>
      <c r="C8" s="31" t="s">
        <v>43</v>
      </c>
      <c r="D8" s="31" t="s">
        <v>119</v>
      </c>
      <c r="E8" s="31" t="s">
        <v>118</v>
      </c>
      <c r="F8" s="31" t="s">
        <v>62</v>
      </c>
      <c r="G8" s="31" t="s">
        <v>101</v>
      </c>
      <c r="H8" s="31" t="s">
        <v>233</v>
      </c>
      <c r="I8" s="31" t="s">
        <v>232</v>
      </c>
      <c r="J8" s="31" t="s">
        <v>110</v>
      </c>
      <c r="K8" s="31" t="s">
        <v>57</v>
      </c>
      <c r="L8" s="31" t="s">
        <v>184</v>
      </c>
      <c r="M8" s="32" t="s">
        <v>186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240</v>
      </c>
      <c r="I9" s="33"/>
      <c r="J9" s="33" t="s">
        <v>236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01" t="s">
        <v>248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</row>
    <row r="13" spans="2:98">
      <c r="B13" s="101" t="s">
        <v>113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</row>
    <row r="14" spans="2:98">
      <c r="B14" s="101" t="s">
        <v>231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</row>
    <row r="15" spans="2:98">
      <c r="B15" s="101" t="s">
        <v>239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</row>
    <row r="16" spans="2:9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</row>
    <row r="17" spans="2:1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</row>
    <row r="18" spans="2:1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</row>
    <row r="19" spans="2:1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</row>
    <row r="20" spans="2:1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</row>
    <row r="21" spans="2:1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</row>
    <row r="22" spans="2:1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</row>
    <row r="23" spans="2:1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</row>
    <row r="24" spans="2:1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</row>
    <row r="25" spans="2:1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</row>
    <row r="26" spans="2:1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</row>
    <row r="27" spans="2:1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</row>
    <row r="28" spans="2:1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</row>
    <row r="29" spans="2:1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2:1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</row>
    <row r="31" spans="2:1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</row>
    <row r="32" spans="2:1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</row>
    <row r="33" spans="2:1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</row>
    <row r="34" spans="2:1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</row>
    <row r="35" spans="2:1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</row>
    <row r="36" spans="2:1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</row>
    <row r="37" spans="2:1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</row>
    <row r="38" spans="2:1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</row>
    <row r="39" spans="2:1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</row>
    <row r="40" spans="2:1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</row>
    <row r="41" spans="2:1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</row>
    <row r="42" spans="2:1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2:1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2:1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</row>
    <row r="45" spans="2:1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</row>
    <row r="46" spans="2:1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</row>
    <row r="47" spans="2:1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</row>
    <row r="48" spans="2:1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</row>
    <row r="49" spans="2:13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</row>
    <row r="50" spans="2:13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</row>
    <row r="51" spans="2:13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</row>
    <row r="52" spans="2:13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</row>
    <row r="53" spans="2:13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</row>
    <row r="54" spans="2:13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</row>
    <row r="55" spans="2:13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</row>
    <row r="56" spans="2:13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</row>
    <row r="57" spans="2:13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</row>
    <row r="58" spans="2:13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</row>
    <row r="59" spans="2:13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</row>
    <row r="60" spans="2:13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</row>
    <row r="61" spans="2:13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</row>
    <row r="62" spans="2:13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</row>
    <row r="63" spans="2:13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</row>
    <row r="64" spans="2:13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</row>
    <row r="65" spans="2:13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</row>
    <row r="66" spans="2:13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2:13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2:13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</row>
    <row r="69" spans="2:13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</row>
    <row r="70" spans="2:13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</row>
    <row r="71" spans="2:13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</row>
    <row r="72" spans="2:13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</row>
    <row r="73" spans="2:13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</row>
    <row r="74" spans="2:13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</row>
    <row r="75" spans="2:13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</row>
    <row r="76" spans="2:13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</row>
    <row r="77" spans="2:13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</row>
    <row r="78" spans="2:13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</row>
    <row r="79" spans="2:13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</row>
    <row r="80" spans="2:13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</row>
    <row r="81" spans="2:13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</row>
    <row r="82" spans="2:13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</row>
    <row r="83" spans="2:13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</row>
    <row r="84" spans="2:13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</row>
    <row r="85" spans="2:13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</row>
    <row r="86" spans="2:13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</row>
    <row r="87" spans="2:13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</row>
    <row r="88" spans="2:13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</row>
    <row r="89" spans="2:13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</row>
    <row r="90" spans="2:13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</row>
    <row r="91" spans="2:13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</row>
    <row r="92" spans="2:13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</row>
    <row r="93" spans="2:13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</row>
    <row r="94" spans="2:13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</row>
    <row r="95" spans="2:13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</row>
    <row r="96" spans="2:13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</row>
    <row r="97" spans="2:13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</row>
    <row r="98" spans="2:13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</row>
    <row r="99" spans="2:13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</row>
    <row r="100" spans="2:13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</row>
    <row r="101" spans="2:13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</row>
    <row r="102" spans="2:13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</row>
    <row r="103" spans="2:13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</row>
    <row r="104" spans="2:13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</row>
    <row r="105" spans="2:13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</row>
    <row r="106" spans="2:13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</row>
    <row r="107" spans="2:13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</row>
    <row r="108" spans="2:13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</row>
    <row r="109" spans="2:13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</row>
    <row r="110" spans="2:13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5"/>
      <c r="C404" s="1"/>
      <c r="D404" s="1"/>
      <c r="E404" s="1"/>
    </row>
    <row r="405" spans="2:5">
      <c r="B405" s="45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8" t="s">
        <v>181</v>
      </c>
      <c r="C1" s="80" t="s" vm="1">
        <v>249</v>
      </c>
    </row>
    <row r="2" spans="2:55">
      <c r="B2" s="58" t="s">
        <v>180</v>
      </c>
      <c r="C2" s="80" t="s">
        <v>250</v>
      </c>
    </row>
    <row r="3" spans="2:55">
      <c r="B3" s="58" t="s">
        <v>182</v>
      </c>
      <c r="C3" s="80" t="s">
        <v>251</v>
      </c>
    </row>
    <row r="4" spans="2:55">
      <c r="B4" s="58" t="s">
        <v>183</v>
      </c>
      <c r="C4" s="80">
        <v>12152</v>
      </c>
    </row>
    <row r="6" spans="2:55" ht="26.25" customHeight="1">
      <c r="B6" s="161" t="s">
        <v>212</v>
      </c>
      <c r="C6" s="162"/>
      <c r="D6" s="162"/>
      <c r="E6" s="162"/>
      <c r="F6" s="162"/>
      <c r="G6" s="162"/>
      <c r="H6" s="162"/>
      <c r="I6" s="162"/>
      <c r="J6" s="162"/>
      <c r="K6" s="163"/>
    </row>
    <row r="7" spans="2:55" ht="26.25" customHeight="1">
      <c r="B7" s="161" t="s">
        <v>96</v>
      </c>
      <c r="C7" s="162"/>
      <c r="D7" s="162"/>
      <c r="E7" s="162"/>
      <c r="F7" s="162"/>
      <c r="G7" s="162"/>
      <c r="H7" s="162"/>
      <c r="I7" s="162"/>
      <c r="J7" s="162"/>
      <c r="K7" s="163"/>
    </row>
    <row r="8" spans="2:55" s="3" customFormat="1" ht="78.75">
      <c r="B8" s="23" t="s">
        <v>117</v>
      </c>
      <c r="C8" s="31" t="s">
        <v>43</v>
      </c>
      <c r="D8" s="31" t="s">
        <v>101</v>
      </c>
      <c r="E8" s="31" t="s">
        <v>102</v>
      </c>
      <c r="F8" s="31" t="s">
        <v>233</v>
      </c>
      <c r="G8" s="31" t="s">
        <v>232</v>
      </c>
      <c r="H8" s="31" t="s">
        <v>110</v>
      </c>
      <c r="I8" s="31" t="s">
        <v>57</v>
      </c>
      <c r="J8" s="31" t="s">
        <v>184</v>
      </c>
      <c r="K8" s="32" t="s">
        <v>186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240</v>
      </c>
      <c r="G9" s="33"/>
      <c r="H9" s="33" t="s">
        <v>236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101" t="s">
        <v>113</v>
      </c>
      <c r="C12" s="103"/>
      <c r="D12" s="103"/>
      <c r="E12" s="103"/>
      <c r="F12" s="103"/>
      <c r="G12" s="103"/>
      <c r="H12" s="103"/>
      <c r="I12" s="103"/>
      <c r="J12" s="103"/>
      <c r="K12" s="103"/>
      <c r="V12" s="1"/>
    </row>
    <row r="13" spans="2:55">
      <c r="B13" s="101" t="s">
        <v>231</v>
      </c>
      <c r="C13" s="103"/>
      <c r="D13" s="103"/>
      <c r="E13" s="103"/>
      <c r="F13" s="103"/>
      <c r="G13" s="103"/>
      <c r="H13" s="103"/>
      <c r="I13" s="103"/>
      <c r="J13" s="103"/>
      <c r="K13" s="103"/>
      <c r="V13" s="1"/>
    </row>
    <row r="14" spans="2:55">
      <c r="B14" s="101" t="s">
        <v>239</v>
      </c>
      <c r="C14" s="103"/>
      <c r="D14" s="103"/>
      <c r="E14" s="103"/>
      <c r="F14" s="103"/>
      <c r="G14" s="103"/>
      <c r="H14" s="103"/>
      <c r="I14" s="103"/>
      <c r="J14" s="103"/>
      <c r="K14" s="103"/>
      <c r="V14" s="1"/>
    </row>
    <row r="15" spans="2:55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V15" s="1"/>
    </row>
    <row r="16" spans="2:5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V16" s="1"/>
    </row>
    <row r="17" spans="2:2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V17" s="1"/>
    </row>
    <row r="18" spans="2:22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V18" s="1"/>
    </row>
    <row r="19" spans="2:2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V19" s="1"/>
    </row>
    <row r="20" spans="2:2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V20" s="1"/>
    </row>
    <row r="21" spans="2:2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V21" s="1"/>
    </row>
    <row r="22" spans="2:22" ht="16.5" customHeight="1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V22" s="1"/>
    </row>
    <row r="23" spans="2:22" ht="16.5" customHeight="1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V23" s="1"/>
    </row>
    <row r="24" spans="2:22" ht="16.5" customHeight="1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V24" s="1"/>
    </row>
    <row r="25" spans="2:2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V25" s="1"/>
    </row>
    <row r="26" spans="2:2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V26" s="1"/>
    </row>
    <row r="27" spans="2:2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V27" s="1"/>
    </row>
    <row r="28" spans="2:2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V28" s="1"/>
    </row>
    <row r="29" spans="2:2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V29" s="1"/>
    </row>
    <row r="30" spans="2:2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V30" s="1"/>
    </row>
    <row r="31" spans="2:2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V31" s="1"/>
    </row>
    <row r="32" spans="2:2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V32" s="1"/>
    </row>
    <row r="33" spans="2:2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V33" s="1"/>
    </row>
    <row r="34" spans="2:2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V34" s="1"/>
    </row>
    <row r="35" spans="2:2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V35" s="1"/>
    </row>
    <row r="36" spans="2:2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V36" s="1"/>
    </row>
    <row r="37" spans="2:2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V37" s="1"/>
    </row>
    <row r="38" spans="2:22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22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22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22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22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22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22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22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22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22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22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181</v>
      </c>
      <c r="C1" s="80" t="s" vm="1">
        <v>249</v>
      </c>
    </row>
    <row r="2" spans="2:59">
      <c r="B2" s="58" t="s">
        <v>180</v>
      </c>
      <c r="C2" s="80" t="s">
        <v>250</v>
      </c>
    </row>
    <row r="3" spans="2:59">
      <c r="B3" s="58" t="s">
        <v>182</v>
      </c>
      <c r="C3" s="80" t="s">
        <v>251</v>
      </c>
    </row>
    <row r="4" spans="2:59">
      <c r="B4" s="58" t="s">
        <v>183</v>
      </c>
      <c r="C4" s="80">
        <v>12152</v>
      </c>
    </row>
    <row r="6" spans="2:59" ht="26.25" customHeight="1">
      <c r="B6" s="161" t="s">
        <v>212</v>
      </c>
      <c r="C6" s="162"/>
      <c r="D6" s="162"/>
      <c r="E6" s="162"/>
      <c r="F6" s="162"/>
      <c r="G6" s="162"/>
      <c r="H6" s="162"/>
      <c r="I6" s="162"/>
      <c r="J6" s="162"/>
      <c r="K6" s="162"/>
      <c r="L6" s="163"/>
    </row>
    <row r="7" spans="2:59" ht="26.25" customHeight="1">
      <c r="B7" s="161" t="s">
        <v>97</v>
      </c>
      <c r="C7" s="162"/>
      <c r="D7" s="162"/>
      <c r="E7" s="162"/>
      <c r="F7" s="162"/>
      <c r="G7" s="162"/>
      <c r="H7" s="162"/>
      <c r="I7" s="162"/>
      <c r="J7" s="162"/>
      <c r="K7" s="162"/>
      <c r="L7" s="163"/>
    </row>
    <row r="8" spans="2:59" s="3" customFormat="1" ht="78.75">
      <c r="B8" s="23" t="s">
        <v>117</v>
      </c>
      <c r="C8" s="31" t="s">
        <v>43</v>
      </c>
      <c r="D8" s="31" t="s">
        <v>62</v>
      </c>
      <c r="E8" s="31" t="s">
        <v>101</v>
      </c>
      <c r="F8" s="31" t="s">
        <v>102</v>
      </c>
      <c r="G8" s="31" t="s">
        <v>233</v>
      </c>
      <c r="H8" s="31" t="s">
        <v>232</v>
      </c>
      <c r="I8" s="31" t="s">
        <v>110</v>
      </c>
      <c r="J8" s="31" t="s">
        <v>57</v>
      </c>
      <c r="K8" s="31" t="s">
        <v>184</v>
      </c>
      <c r="L8" s="32" t="s">
        <v>186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240</v>
      </c>
      <c r="H9" s="17"/>
      <c r="I9" s="17" t="s">
        <v>236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"/>
      <c r="N11" s="1"/>
      <c r="O11" s="1"/>
      <c r="P11" s="1"/>
      <c r="BG11" s="1"/>
    </row>
    <row r="12" spans="2:59" ht="21" customHeight="1">
      <c r="B12" s="116"/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9">
      <c r="B13" s="116"/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9">
      <c r="B14" s="116"/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9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9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1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12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1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1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1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12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12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12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84</v>
      </c>
      <c r="C6" s="14" t="s">
        <v>43</v>
      </c>
      <c r="E6" s="14" t="s">
        <v>118</v>
      </c>
      <c r="I6" s="14" t="s">
        <v>15</v>
      </c>
      <c r="J6" s="14" t="s">
        <v>63</v>
      </c>
      <c r="M6" s="14" t="s">
        <v>101</v>
      </c>
      <c r="Q6" s="14" t="s">
        <v>17</v>
      </c>
      <c r="R6" s="14" t="s">
        <v>19</v>
      </c>
      <c r="U6" s="14" t="s">
        <v>59</v>
      </c>
      <c r="W6" s="15" t="s">
        <v>56</v>
      </c>
    </row>
    <row r="7" spans="2:25" ht="18">
      <c r="B7" s="54" t="str">
        <f>'תעודות התחייבות ממשלתיות'!B6:R6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86</v>
      </c>
      <c r="C8" s="31" t="s">
        <v>43</v>
      </c>
      <c r="D8" s="31" t="s">
        <v>121</v>
      </c>
      <c r="I8" s="31" t="s">
        <v>15</v>
      </c>
      <c r="J8" s="31" t="s">
        <v>63</v>
      </c>
      <c r="K8" s="31" t="s">
        <v>102</v>
      </c>
      <c r="L8" s="31" t="s">
        <v>18</v>
      </c>
      <c r="M8" s="31" t="s">
        <v>101</v>
      </c>
      <c r="Q8" s="31" t="s">
        <v>17</v>
      </c>
      <c r="R8" s="31" t="s">
        <v>19</v>
      </c>
      <c r="S8" s="31" t="s">
        <v>0</v>
      </c>
      <c r="T8" s="31" t="s">
        <v>105</v>
      </c>
      <c r="U8" s="31" t="s">
        <v>59</v>
      </c>
      <c r="V8" s="31" t="s">
        <v>57</v>
      </c>
      <c r="W8" s="32" t="s">
        <v>112</v>
      </c>
    </row>
    <row r="9" spans="2:25" ht="31.5">
      <c r="B9" s="50" t="str">
        <f>'תעודות חוב מסחריות '!B7:T7</f>
        <v>2. תעודות חוב מסחריות</v>
      </c>
      <c r="C9" s="14" t="s">
        <v>43</v>
      </c>
      <c r="D9" s="14" t="s">
        <v>121</v>
      </c>
      <c r="E9" s="43" t="s">
        <v>118</v>
      </c>
      <c r="G9" s="14" t="s">
        <v>62</v>
      </c>
      <c r="I9" s="14" t="s">
        <v>15</v>
      </c>
      <c r="J9" s="14" t="s">
        <v>63</v>
      </c>
      <c r="K9" s="14" t="s">
        <v>102</v>
      </c>
      <c r="L9" s="14" t="s">
        <v>18</v>
      </c>
      <c r="M9" s="14" t="s">
        <v>101</v>
      </c>
      <c r="Q9" s="14" t="s">
        <v>17</v>
      </c>
      <c r="R9" s="14" t="s">
        <v>19</v>
      </c>
      <c r="S9" s="14" t="s">
        <v>0</v>
      </c>
      <c r="T9" s="14" t="s">
        <v>105</v>
      </c>
      <c r="U9" s="14" t="s">
        <v>59</v>
      </c>
      <c r="V9" s="14" t="s">
        <v>57</v>
      </c>
      <c r="W9" s="40" t="s">
        <v>112</v>
      </c>
    </row>
    <row r="10" spans="2:25" ht="31.5">
      <c r="B10" s="50" t="str">
        <f>'אג"ח קונצרני'!B7:U7</f>
        <v>3. אג"ח קונצרני</v>
      </c>
      <c r="C10" s="31" t="s">
        <v>43</v>
      </c>
      <c r="D10" s="14" t="s">
        <v>121</v>
      </c>
      <c r="E10" s="43" t="s">
        <v>118</v>
      </c>
      <c r="G10" s="31" t="s">
        <v>62</v>
      </c>
      <c r="I10" s="31" t="s">
        <v>15</v>
      </c>
      <c r="J10" s="31" t="s">
        <v>63</v>
      </c>
      <c r="K10" s="31" t="s">
        <v>102</v>
      </c>
      <c r="L10" s="31" t="s">
        <v>18</v>
      </c>
      <c r="M10" s="31" t="s">
        <v>101</v>
      </c>
      <c r="Q10" s="31" t="s">
        <v>17</v>
      </c>
      <c r="R10" s="31" t="s">
        <v>19</v>
      </c>
      <c r="S10" s="31" t="s">
        <v>0</v>
      </c>
      <c r="T10" s="31" t="s">
        <v>105</v>
      </c>
      <c r="U10" s="31" t="s">
        <v>59</v>
      </c>
      <c r="V10" s="14" t="s">
        <v>57</v>
      </c>
      <c r="W10" s="32" t="s">
        <v>112</v>
      </c>
    </row>
    <row r="11" spans="2:25" ht="31.5">
      <c r="B11" s="50" t="str">
        <f>מניות!B7</f>
        <v>4. מניות</v>
      </c>
      <c r="C11" s="31" t="s">
        <v>43</v>
      </c>
      <c r="D11" s="14" t="s">
        <v>121</v>
      </c>
      <c r="E11" s="43" t="s">
        <v>118</v>
      </c>
      <c r="H11" s="31" t="s">
        <v>101</v>
      </c>
      <c r="S11" s="31" t="s">
        <v>0</v>
      </c>
      <c r="T11" s="14" t="s">
        <v>105</v>
      </c>
      <c r="U11" s="14" t="s">
        <v>59</v>
      </c>
      <c r="V11" s="14" t="s">
        <v>57</v>
      </c>
      <c r="W11" s="15" t="s">
        <v>112</v>
      </c>
    </row>
    <row r="12" spans="2:25" ht="31.5">
      <c r="B12" s="50" t="str">
        <f>'תעודות סל'!B7:N7</f>
        <v>5. תעודות סל</v>
      </c>
      <c r="C12" s="31" t="s">
        <v>43</v>
      </c>
      <c r="D12" s="14" t="s">
        <v>121</v>
      </c>
      <c r="E12" s="43" t="s">
        <v>118</v>
      </c>
      <c r="H12" s="31" t="s">
        <v>101</v>
      </c>
      <c r="S12" s="31" t="s">
        <v>0</v>
      </c>
      <c r="T12" s="31" t="s">
        <v>105</v>
      </c>
      <c r="U12" s="31" t="s">
        <v>59</v>
      </c>
      <c r="V12" s="31" t="s">
        <v>57</v>
      </c>
      <c r="W12" s="32" t="s">
        <v>112</v>
      </c>
    </row>
    <row r="13" spans="2:25" ht="31.5">
      <c r="B13" s="50" t="str">
        <f>'קרנות נאמנות'!B7:O7</f>
        <v>6. קרנות נאמנות</v>
      </c>
      <c r="C13" s="31" t="s">
        <v>43</v>
      </c>
      <c r="D13" s="31" t="s">
        <v>121</v>
      </c>
      <c r="G13" s="31" t="s">
        <v>62</v>
      </c>
      <c r="H13" s="31" t="s">
        <v>101</v>
      </c>
      <c r="S13" s="31" t="s">
        <v>0</v>
      </c>
      <c r="T13" s="31" t="s">
        <v>105</v>
      </c>
      <c r="U13" s="31" t="s">
        <v>59</v>
      </c>
      <c r="V13" s="31" t="s">
        <v>57</v>
      </c>
      <c r="W13" s="32" t="s">
        <v>112</v>
      </c>
    </row>
    <row r="14" spans="2:25" ht="31.5">
      <c r="B14" s="50" t="str">
        <f>'כתבי אופציה'!B7:L7</f>
        <v>7. כתבי אופציה</v>
      </c>
      <c r="C14" s="31" t="s">
        <v>43</v>
      </c>
      <c r="D14" s="31" t="s">
        <v>121</v>
      </c>
      <c r="G14" s="31" t="s">
        <v>62</v>
      </c>
      <c r="H14" s="31" t="s">
        <v>101</v>
      </c>
      <c r="S14" s="31" t="s">
        <v>0</v>
      </c>
      <c r="T14" s="31" t="s">
        <v>105</v>
      </c>
      <c r="U14" s="31" t="s">
        <v>59</v>
      </c>
      <c r="V14" s="31" t="s">
        <v>57</v>
      </c>
      <c r="W14" s="32" t="s">
        <v>112</v>
      </c>
    </row>
    <row r="15" spans="2:25" ht="31.5">
      <c r="B15" s="50" t="str">
        <f>אופציות!B7</f>
        <v>8. אופציות</v>
      </c>
      <c r="C15" s="31" t="s">
        <v>43</v>
      </c>
      <c r="D15" s="31" t="s">
        <v>121</v>
      </c>
      <c r="G15" s="31" t="s">
        <v>62</v>
      </c>
      <c r="H15" s="31" t="s">
        <v>101</v>
      </c>
      <c r="S15" s="31" t="s">
        <v>0</v>
      </c>
      <c r="T15" s="31" t="s">
        <v>105</v>
      </c>
      <c r="U15" s="31" t="s">
        <v>59</v>
      </c>
      <c r="V15" s="31" t="s">
        <v>57</v>
      </c>
      <c r="W15" s="32" t="s">
        <v>112</v>
      </c>
    </row>
    <row r="16" spans="2:25" ht="31.5">
      <c r="B16" s="50" t="str">
        <f>'חוזים עתידיים'!B7:I7</f>
        <v>9. חוזים עתידיים</v>
      </c>
      <c r="C16" s="31" t="s">
        <v>43</v>
      </c>
      <c r="D16" s="31" t="s">
        <v>121</v>
      </c>
      <c r="G16" s="31" t="s">
        <v>62</v>
      </c>
      <c r="H16" s="31" t="s">
        <v>101</v>
      </c>
      <c r="S16" s="31" t="s">
        <v>0</v>
      </c>
      <c r="T16" s="32" t="s">
        <v>105</v>
      </c>
    </row>
    <row r="17" spans="2:25" ht="31.5">
      <c r="B17" s="50" t="str">
        <f>'מוצרים מובנים'!B7:Q7</f>
        <v>10. מוצרים מובנים</v>
      </c>
      <c r="C17" s="31" t="s">
        <v>43</v>
      </c>
      <c r="F17" s="14" t="s">
        <v>48</v>
      </c>
      <c r="I17" s="31" t="s">
        <v>15</v>
      </c>
      <c r="J17" s="31" t="s">
        <v>63</v>
      </c>
      <c r="K17" s="31" t="s">
        <v>102</v>
      </c>
      <c r="L17" s="31" t="s">
        <v>18</v>
      </c>
      <c r="M17" s="31" t="s">
        <v>101</v>
      </c>
      <c r="Q17" s="31" t="s">
        <v>17</v>
      </c>
      <c r="R17" s="31" t="s">
        <v>19</v>
      </c>
      <c r="S17" s="31" t="s">
        <v>0</v>
      </c>
      <c r="T17" s="31" t="s">
        <v>105</v>
      </c>
      <c r="U17" s="31" t="s">
        <v>59</v>
      </c>
      <c r="V17" s="31" t="s">
        <v>57</v>
      </c>
      <c r="W17" s="32" t="s">
        <v>112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43</v>
      </c>
      <c r="I19" s="31" t="s">
        <v>15</v>
      </c>
      <c r="J19" s="31" t="s">
        <v>63</v>
      </c>
      <c r="K19" s="31" t="s">
        <v>102</v>
      </c>
      <c r="L19" s="31" t="s">
        <v>18</v>
      </c>
      <c r="M19" s="31" t="s">
        <v>101</v>
      </c>
      <c r="Q19" s="31" t="s">
        <v>17</v>
      </c>
      <c r="R19" s="31" t="s">
        <v>19</v>
      </c>
      <c r="S19" s="31" t="s">
        <v>0</v>
      </c>
      <c r="T19" s="31" t="s">
        <v>105</v>
      </c>
      <c r="U19" s="31" t="s">
        <v>110</v>
      </c>
      <c r="V19" s="31" t="s">
        <v>57</v>
      </c>
      <c r="W19" s="32" t="s">
        <v>112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43</v>
      </c>
      <c r="D20" s="43" t="s">
        <v>119</v>
      </c>
      <c r="E20" s="43" t="s">
        <v>118</v>
      </c>
      <c r="G20" s="31" t="s">
        <v>62</v>
      </c>
      <c r="I20" s="31" t="s">
        <v>15</v>
      </c>
      <c r="J20" s="31" t="s">
        <v>63</v>
      </c>
      <c r="K20" s="31" t="s">
        <v>102</v>
      </c>
      <c r="L20" s="31" t="s">
        <v>18</v>
      </c>
      <c r="M20" s="31" t="s">
        <v>101</v>
      </c>
      <c r="Q20" s="31" t="s">
        <v>17</v>
      </c>
      <c r="R20" s="31" t="s">
        <v>19</v>
      </c>
      <c r="S20" s="31" t="s">
        <v>0</v>
      </c>
      <c r="T20" s="31" t="s">
        <v>105</v>
      </c>
      <c r="U20" s="31" t="s">
        <v>110</v>
      </c>
      <c r="V20" s="31" t="s">
        <v>57</v>
      </c>
      <c r="W20" s="32" t="s">
        <v>112</v>
      </c>
    </row>
    <row r="21" spans="2:25" ht="31.5">
      <c r="B21" s="50" t="str">
        <f>'לא סחיר - אג"ח קונצרני'!B7:S7</f>
        <v>3. אג"ח קונצרני</v>
      </c>
      <c r="C21" s="31" t="s">
        <v>43</v>
      </c>
      <c r="D21" s="43" t="s">
        <v>119</v>
      </c>
      <c r="E21" s="43" t="s">
        <v>118</v>
      </c>
      <c r="G21" s="31" t="s">
        <v>62</v>
      </c>
      <c r="I21" s="31" t="s">
        <v>15</v>
      </c>
      <c r="J21" s="31" t="s">
        <v>63</v>
      </c>
      <c r="K21" s="31" t="s">
        <v>102</v>
      </c>
      <c r="L21" s="31" t="s">
        <v>18</v>
      </c>
      <c r="M21" s="31" t="s">
        <v>101</v>
      </c>
      <c r="Q21" s="31" t="s">
        <v>17</v>
      </c>
      <c r="R21" s="31" t="s">
        <v>19</v>
      </c>
      <c r="S21" s="31" t="s">
        <v>0</v>
      </c>
      <c r="T21" s="31" t="s">
        <v>105</v>
      </c>
      <c r="U21" s="31" t="s">
        <v>110</v>
      </c>
      <c r="V21" s="31" t="s">
        <v>57</v>
      </c>
      <c r="W21" s="32" t="s">
        <v>112</v>
      </c>
    </row>
    <row r="22" spans="2:25" ht="31.5">
      <c r="B22" s="50" t="str">
        <f>'לא סחיר - מניות'!B7:M7</f>
        <v>4. מניות</v>
      </c>
      <c r="C22" s="31" t="s">
        <v>43</v>
      </c>
      <c r="D22" s="43" t="s">
        <v>119</v>
      </c>
      <c r="E22" s="43" t="s">
        <v>118</v>
      </c>
      <c r="G22" s="31" t="s">
        <v>62</v>
      </c>
      <c r="H22" s="31" t="s">
        <v>101</v>
      </c>
      <c r="S22" s="31" t="s">
        <v>0</v>
      </c>
      <c r="T22" s="31" t="s">
        <v>105</v>
      </c>
      <c r="U22" s="31" t="s">
        <v>110</v>
      </c>
      <c r="V22" s="31" t="s">
        <v>57</v>
      </c>
      <c r="W22" s="32" t="s">
        <v>112</v>
      </c>
    </row>
    <row r="23" spans="2:25" ht="31.5">
      <c r="B23" s="50" t="str">
        <f>'לא סחיר - קרנות השקעה'!B7:K7</f>
        <v>5. קרנות השקעה</v>
      </c>
      <c r="C23" s="31" t="s">
        <v>43</v>
      </c>
      <c r="G23" s="31" t="s">
        <v>62</v>
      </c>
      <c r="H23" s="31" t="s">
        <v>101</v>
      </c>
      <c r="K23" s="31" t="s">
        <v>102</v>
      </c>
      <c r="S23" s="31" t="s">
        <v>0</v>
      </c>
      <c r="T23" s="31" t="s">
        <v>105</v>
      </c>
      <c r="U23" s="31" t="s">
        <v>110</v>
      </c>
      <c r="V23" s="31" t="s">
        <v>57</v>
      </c>
      <c r="W23" s="32" t="s">
        <v>112</v>
      </c>
    </row>
    <row r="24" spans="2:25" ht="31.5">
      <c r="B24" s="50" t="str">
        <f>'לא סחיר - כתבי אופציה'!B7:L7</f>
        <v>6. כתבי אופציה</v>
      </c>
      <c r="C24" s="31" t="s">
        <v>43</v>
      </c>
      <c r="G24" s="31" t="s">
        <v>62</v>
      </c>
      <c r="H24" s="31" t="s">
        <v>101</v>
      </c>
      <c r="K24" s="31" t="s">
        <v>102</v>
      </c>
      <c r="S24" s="31" t="s">
        <v>0</v>
      </c>
      <c r="T24" s="31" t="s">
        <v>105</v>
      </c>
      <c r="U24" s="31" t="s">
        <v>110</v>
      </c>
      <c r="V24" s="31" t="s">
        <v>57</v>
      </c>
      <c r="W24" s="32" t="s">
        <v>112</v>
      </c>
    </row>
    <row r="25" spans="2:25" ht="31.5">
      <c r="B25" s="50" t="str">
        <f>'לא סחיר - אופציות'!B7:L7</f>
        <v>7. אופציות</v>
      </c>
      <c r="C25" s="31" t="s">
        <v>43</v>
      </c>
      <c r="G25" s="31" t="s">
        <v>62</v>
      </c>
      <c r="H25" s="31" t="s">
        <v>101</v>
      </c>
      <c r="K25" s="31" t="s">
        <v>102</v>
      </c>
      <c r="S25" s="31" t="s">
        <v>0</v>
      </c>
      <c r="T25" s="31" t="s">
        <v>105</v>
      </c>
      <c r="U25" s="31" t="s">
        <v>110</v>
      </c>
      <c r="V25" s="31" t="s">
        <v>57</v>
      </c>
      <c r="W25" s="32" t="s">
        <v>112</v>
      </c>
    </row>
    <row r="26" spans="2:25" ht="31.5">
      <c r="B26" s="50" t="str">
        <f>'לא סחיר - חוזים עתידיים'!B7:K7</f>
        <v>8. חוזים עתידיים</v>
      </c>
      <c r="C26" s="31" t="s">
        <v>43</v>
      </c>
      <c r="G26" s="31" t="s">
        <v>62</v>
      </c>
      <c r="H26" s="31" t="s">
        <v>101</v>
      </c>
      <c r="K26" s="31" t="s">
        <v>102</v>
      </c>
      <c r="S26" s="31" t="s">
        <v>0</v>
      </c>
      <c r="T26" s="31" t="s">
        <v>105</v>
      </c>
      <c r="U26" s="31" t="s">
        <v>110</v>
      </c>
      <c r="V26" s="32" t="s">
        <v>112</v>
      </c>
    </row>
    <row r="27" spans="2:25" ht="31.5">
      <c r="B27" s="50" t="str">
        <f>'לא סחיר - מוצרים מובנים'!B7:Q7</f>
        <v>9. מוצרים מובנים</v>
      </c>
      <c r="C27" s="31" t="s">
        <v>43</v>
      </c>
      <c r="F27" s="31" t="s">
        <v>48</v>
      </c>
      <c r="I27" s="31" t="s">
        <v>15</v>
      </c>
      <c r="J27" s="31" t="s">
        <v>63</v>
      </c>
      <c r="K27" s="31" t="s">
        <v>102</v>
      </c>
      <c r="L27" s="31" t="s">
        <v>18</v>
      </c>
      <c r="M27" s="31" t="s">
        <v>101</v>
      </c>
      <c r="Q27" s="31" t="s">
        <v>17</v>
      </c>
      <c r="R27" s="31" t="s">
        <v>19</v>
      </c>
      <c r="S27" s="31" t="s">
        <v>0</v>
      </c>
      <c r="T27" s="31" t="s">
        <v>105</v>
      </c>
      <c r="U27" s="31" t="s">
        <v>110</v>
      </c>
      <c r="V27" s="31" t="s">
        <v>57</v>
      </c>
      <c r="W27" s="32" t="s">
        <v>112</v>
      </c>
    </row>
    <row r="28" spans="2:25" ht="31.5">
      <c r="B28" s="54" t="str">
        <f>הלוואות!B6</f>
        <v>1.ד. הלוואות:</v>
      </c>
      <c r="C28" s="31" t="s">
        <v>43</v>
      </c>
      <c r="I28" s="31" t="s">
        <v>15</v>
      </c>
      <c r="J28" s="31" t="s">
        <v>63</v>
      </c>
      <c r="L28" s="31" t="s">
        <v>18</v>
      </c>
      <c r="M28" s="31" t="s">
        <v>101</v>
      </c>
      <c r="Q28" s="14" t="s">
        <v>35</v>
      </c>
      <c r="R28" s="31" t="s">
        <v>19</v>
      </c>
      <c r="S28" s="31" t="s">
        <v>0</v>
      </c>
      <c r="T28" s="31" t="s">
        <v>105</v>
      </c>
      <c r="U28" s="31" t="s">
        <v>110</v>
      </c>
      <c r="V28" s="32" t="s">
        <v>112</v>
      </c>
    </row>
    <row r="29" spans="2:25" ht="47.25">
      <c r="B29" s="54" t="str">
        <f>'פקדונות מעל 3 חודשים'!B6:O6</f>
        <v>1.ה. פקדונות מעל 3 חודשים:</v>
      </c>
      <c r="C29" s="31" t="s">
        <v>43</v>
      </c>
      <c r="E29" s="31" t="s">
        <v>118</v>
      </c>
      <c r="I29" s="31" t="s">
        <v>15</v>
      </c>
      <c r="J29" s="31" t="s">
        <v>63</v>
      </c>
      <c r="L29" s="31" t="s">
        <v>18</v>
      </c>
      <c r="M29" s="31" t="s">
        <v>101</v>
      </c>
      <c r="O29" s="51" t="s">
        <v>50</v>
      </c>
      <c r="P29" s="52"/>
      <c r="R29" s="31" t="s">
        <v>19</v>
      </c>
      <c r="S29" s="31" t="s">
        <v>0</v>
      </c>
      <c r="T29" s="31" t="s">
        <v>105</v>
      </c>
      <c r="U29" s="31" t="s">
        <v>110</v>
      </c>
      <c r="V29" s="32" t="s">
        <v>112</v>
      </c>
    </row>
    <row r="30" spans="2:25" ht="63">
      <c r="B30" s="54" t="str">
        <f>'זכויות מקרקעין'!B6</f>
        <v>1. ו. זכויות במקרקעין:</v>
      </c>
      <c r="C30" s="14" t="s">
        <v>52</v>
      </c>
      <c r="N30" s="51" t="s">
        <v>85</v>
      </c>
      <c r="P30" s="52" t="s">
        <v>53</v>
      </c>
      <c r="U30" s="31" t="s">
        <v>110</v>
      </c>
      <c r="V30" s="15" t="s">
        <v>56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55</v>
      </c>
      <c r="R31" s="14" t="s">
        <v>51</v>
      </c>
      <c r="U31" s="31" t="s">
        <v>110</v>
      </c>
      <c r="V31" s="15" t="s">
        <v>56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107</v>
      </c>
      <c r="Y32" s="15" t="s">
        <v>106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181</v>
      </c>
      <c r="C1" s="80" t="s" vm="1">
        <v>249</v>
      </c>
    </row>
    <row r="2" spans="2:54">
      <c r="B2" s="58" t="s">
        <v>180</v>
      </c>
      <c r="C2" s="80" t="s">
        <v>250</v>
      </c>
    </row>
    <row r="3" spans="2:54">
      <c r="B3" s="58" t="s">
        <v>182</v>
      </c>
      <c r="C3" s="80" t="s">
        <v>251</v>
      </c>
    </row>
    <row r="4" spans="2:54">
      <c r="B4" s="58" t="s">
        <v>183</v>
      </c>
      <c r="C4" s="80">
        <v>12152</v>
      </c>
    </row>
    <row r="6" spans="2:54" ht="26.25" customHeight="1">
      <c r="B6" s="161" t="s">
        <v>212</v>
      </c>
      <c r="C6" s="162"/>
      <c r="D6" s="162"/>
      <c r="E6" s="162"/>
      <c r="F6" s="162"/>
      <c r="G6" s="162"/>
      <c r="H6" s="162"/>
      <c r="I6" s="162"/>
      <c r="J6" s="162"/>
      <c r="K6" s="162"/>
      <c r="L6" s="163"/>
    </row>
    <row r="7" spans="2:54" ht="26.25" customHeight="1">
      <c r="B7" s="161" t="s">
        <v>98</v>
      </c>
      <c r="C7" s="162"/>
      <c r="D7" s="162"/>
      <c r="E7" s="162"/>
      <c r="F7" s="162"/>
      <c r="G7" s="162"/>
      <c r="H7" s="162"/>
      <c r="I7" s="162"/>
      <c r="J7" s="162"/>
      <c r="K7" s="162"/>
      <c r="L7" s="163"/>
    </row>
    <row r="8" spans="2:54" s="3" customFormat="1" ht="78.75">
      <c r="B8" s="23" t="s">
        <v>117</v>
      </c>
      <c r="C8" s="31" t="s">
        <v>43</v>
      </c>
      <c r="D8" s="31" t="s">
        <v>62</v>
      </c>
      <c r="E8" s="31" t="s">
        <v>101</v>
      </c>
      <c r="F8" s="31" t="s">
        <v>102</v>
      </c>
      <c r="G8" s="31" t="s">
        <v>233</v>
      </c>
      <c r="H8" s="31" t="s">
        <v>232</v>
      </c>
      <c r="I8" s="31" t="s">
        <v>110</v>
      </c>
      <c r="J8" s="31" t="s">
        <v>57</v>
      </c>
      <c r="K8" s="31" t="s">
        <v>184</v>
      </c>
      <c r="L8" s="32" t="s">
        <v>186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240</v>
      </c>
      <c r="H9" s="17"/>
      <c r="I9" s="17" t="s">
        <v>236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AZ11" s="1"/>
    </row>
    <row r="12" spans="2:54" ht="19.5" customHeight="1">
      <c r="B12" s="101" t="s">
        <v>248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4">
      <c r="B13" s="101" t="s">
        <v>113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4">
      <c r="B14" s="101" t="s">
        <v>231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4">
      <c r="B15" s="101" t="s">
        <v>239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4" s="7" customFormat="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AZ16" s="1"/>
      <c r="BB16" s="1"/>
    </row>
    <row r="17" spans="2:54" s="7" customFormat="1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AZ17" s="1"/>
      <c r="BB17" s="1"/>
    </row>
    <row r="18" spans="2:54" s="7" customFormat="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AZ18" s="1"/>
      <c r="BB18" s="1"/>
    </row>
    <row r="19" spans="2:54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4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4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4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4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4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4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4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4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D19" sqref="D19"/>
    </sheetView>
  </sheetViews>
  <sheetFormatPr defaultColWidth="9.140625" defaultRowHeight="18"/>
  <cols>
    <col min="1" max="1" width="6.28515625" style="1" customWidth="1"/>
    <col min="2" max="2" width="26.140625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7" width="11.28515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8" t="s">
        <v>181</v>
      </c>
      <c r="C1" s="80" t="s" vm="1">
        <v>249</v>
      </c>
    </row>
    <row r="2" spans="2:51">
      <c r="B2" s="58" t="s">
        <v>180</v>
      </c>
      <c r="C2" s="80" t="s">
        <v>250</v>
      </c>
    </row>
    <row r="3" spans="2:51">
      <c r="B3" s="58" t="s">
        <v>182</v>
      </c>
      <c r="C3" s="80" t="s">
        <v>251</v>
      </c>
    </row>
    <row r="4" spans="2:51">
      <c r="B4" s="58" t="s">
        <v>183</v>
      </c>
      <c r="C4" s="80">
        <v>12152</v>
      </c>
    </row>
    <row r="6" spans="2:51" ht="26.25" customHeight="1">
      <c r="B6" s="161" t="s">
        <v>212</v>
      </c>
      <c r="C6" s="162"/>
      <c r="D6" s="162"/>
      <c r="E6" s="162"/>
      <c r="F6" s="162"/>
      <c r="G6" s="162"/>
      <c r="H6" s="162"/>
      <c r="I6" s="162"/>
      <c r="J6" s="162"/>
      <c r="K6" s="163"/>
    </row>
    <row r="7" spans="2:51" ht="26.25" customHeight="1">
      <c r="B7" s="161" t="s">
        <v>99</v>
      </c>
      <c r="C7" s="162"/>
      <c r="D7" s="162"/>
      <c r="E7" s="162"/>
      <c r="F7" s="162"/>
      <c r="G7" s="162"/>
      <c r="H7" s="162"/>
      <c r="I7" s="162"/>
      <c r="J7" s="162"/>
      <c r="K7" s="163"/>
    </row>
    <row r="8" spans="2:51" s="3" customFormat="1" ht="63">
      <c r="B8" s="23" t="s">
        <v>117</v>
      </c>
      <c r="C8" s="31" t="s">
        <v>43</v>
      </c>
      <c r="D8" s="31" t="s">
        <v>62</v>
      </c>
      <c r="E8" s="31" t="s">
        <v>101</v>
      </c>
      <c r="F8" s="31" t="s">
        <v>102</v>
      </c>
      <c r="G8" s="31" t="s">
        <v>233</v>
      </c>
      <c r="H8" s="31" t="s">
        <v>232</v>
      </c>
      <c r="I8" s="31" t="s">
        <v>110</v>
      </c>
      <c r="J8" s="31" t="s">
        <v>184</v>
      </c>
      <c r="K8" s="32" t="s">
        <v>186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240</v>
      </c>
      <c r="H9" s="17"/>
      <c r="I9" s="17" t="s">
        <v>236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20" t="s">
        <v>47</v>
      </c>
      <c r="C11" s="121"/>
      <c r="D11" s="121"/>
      <c r="E11" s="121"/>
      <c r="F11" s="121"/>
      <c r="G11" s="122"/>
      <c r="H11" s="126"/>
      <c r="I11" s="122">
        <v>-15.93675</v>
      </c>
      <c r="J11" s="123">
        <v>1</v>
      </c>
      <c r="K11" s="123">
        <f>I11/'סכום נכסי הקרן'!$C$42</f>
        <v>-7.9208547593844685E-4</v>
      </c>
      <c r="L11" s="131"/>
      <c r="M11" s="131"/>
      <c r="N11" s="131"/>
      <c r="AW11" s="102"/>
    </row>
    <row r="12" spans="2:51" s="102" customFormat="1" ht="19.5" customHeight="1">
      <c r="B12" s="124" t="s">
        <v>34</v>
      </c>
      <c r="C12" s="121"/>
      <c r="D12" s="121"/>
      <c r="E12" s="121"/>
      <c r="F12" s="121"/>
      <c r="G12" s="122"/>
      <c r="H12" s="126"/>
      <c r="I12" s="122">
        <v>-15.936749999999998</v>
      </c>
      <c r="J12" s="123">
        <v>0.99999999999999989</v>
      </c>
      <c r="K12" s="123">
        <f>I12/'סכום נכסי הקרן'!$C$42</f>
        <v>-7.9208547593844674E-4</v>
      </c>
      <c r="L12" s="132"/>
      <c r="M12" s="132"/>
      <c r="N12" s="132"/>
    </row>
    <row r="13" spans="2:51">
      <c r="B13" s="104" t="s">
        <v>1331</v>
      </c>
      <c r="C13" s="84"/>
      <c r="D13" s="84"/>
      <c r="E13" s="84"/>
      <c r="F13" s="84"/>
      <c r="G13" s="93"/>
      <c r="H13" s="95"/>
      <c r="I13" s="93">
        <v>-15.936749999999998</v>
      </c>
      <c r="J13" s="94">
        <v>0.99999999999999989</v>
      </c>
      <c r="K13" s="94">
        <f>I13/'סכום נכסי הקרן'!$C$42</f>
        <v>-7.9208547593844674E-4</v>
      </c>
      <c r="L13" s="133"/>
      <c r="M13" s="133"/>
      <c r="N13" s="133"/>
    </row>
    <row r="14" spans="2:51">
      <c r="B14" s="89" t="s">
        <v>1332</v>
      </c>
      <c r="C14" s="86" t="s">
        <v>1333</v>
      </c>
      <c r="D14" s="99" t="s">
        <v>1334</v>
      </c>
      <c r="E14" s="99" t="s">
        <v>165</v>
      </c>
      <c r="F14" s="112">
        <v>43349</v>
      </c>
      <c r="G14" s="96">
        <v>35185</v>
      </c>
      <c r="H14" s="98">
        <v>-2.8843999999999999</v>
      </c>
      <c r="I14" s="96">
        <v>-1.01488</v>
      </c>
      <c r="J14" s="97">
        <v>6.3681741885892665E-2</v>
      </c>
      <c r="K14" s="97">
        <f>I14/'סכום נכסי הקרן'!$C$42</f>
        <v>-5.0441382830276622E-5</v>
      </c>
      <c r="L14" s="133"/>
      <c r="M14" s="133"/>
      <c r="N14" s="133"/>
    </row>
    <row r="15" spans="2:51">
      <c r="B15" s="89" t="s">
        <v>1332</v>
      </c>
      <c r="C15" s="86" t="s">
        <v>1335</v>
      </c>
      <c r="D15" s="99" t="s">
        <v>1334</v>
      </c>
      <c r="E15" s="99" t="s">
        <v>165</v>
      </c>
      <c r="F15" s="112">
        <v>43264</v>
      </c>
      <c r="G15" s="96">
        <v>24475.5</v>
      </c>
      <c r="H15" s="98">
        <v>-3.5314999999999999</v>
      </c>
      <c r="I15" s="96">
        <v>-0.86436000000000002</v>
      </c>
      <c r="J15" s="97">
        <v>5.4236905266130175E-2</v>
      </c>
      <c r="K15" s="97">
        <f>I15/'סכום נכסי הקרן'!$C$42</f>
        <v>-4.2960264921151174E-5</v>
      </c>
      <c r="L15" s="133"/>
      <c r="M15" s="133"/>
      <c r="N15" s="133"/>
    </row>
    <row r="16" spans="2:51" s="7" customFormat="1">
      <c r="B16" s="89" t="s">
        <v>1332</v>
      </c>
      <c r="C16" s="86" t="s">
        <v>1336</v>
      </c>
      <c r="D16" s="99" t="s">
        <v>1334</v>
      </c>
      <c r="E16" s="99" t="s">
        <v>165</v>
      </c>
      <c r="F16" s="112">
        <v>43262</v>
      </c>
      <c r="G16" s="96">
        <v>21792</v>
      </c>
      <c r="H16" s="98">
        <v>3.5924999999999998</v>
      </c>
      <c r="I16" s="96">
        <v>0.78286999999999995</v>
      </c>
      <c r="J16" s="97">
        <v>-4.9123566599212506E-2</v>
      </c>
      <c r="K16" s="97">
        <f>I16/'סכום נכסי הקרן'!$C$42</f>
        <v>3.8910063629531235E-5</v>
      </c>
      <c r="L16" s="138"/>
      <c r="M16" s="138"/>
      <c r="N16" s="138"/>
      <c r="AW16" s="1"/>
      <c r="AY16" s="1"/>
    </row>
    <row r="17" spans="2:51" s="7" customFormat="1">
      <c r="B17" s="89" t="s">
        <v>1332</v>
      </c>
      <c r="C17" s="86" t="s">
        <v>1337</v>
      </c>
      <c r="D17" s="99" t="s">
        <v>1334</v>
      </c>
      <c r="E17" s="99" t="s">
        <v>165</v>
      </c>
      <c r="F17" s="112">
        <v>43307</v>
      </c>
      <c r="G17" s="96">
        <v>21271.8</v>
      </c>
      <c r="H17" s="98">
        <v>-1.7201</v>
      </c>
      <c r="I17" s="96">
        <v>-0.3659</v>
      </c>
      <c r="J17" s="97">
        <v>2.2959511820164088E-2</v>
      </c>
      <c r="K17" s="97">
        <f>I17/'סכום נכסי הקרן'!$C$42</f>
        <v>-1.8185895847389068E-5</v>
      </c>
      <c r="L17" s="138"/>
      <c r="M17" s="138"/>
      <c r="N17" s="138"/>
      <c r="AW17" s="1"/>
      <c r="AY17" s="1"/>
    </row>
    <row r="18" spans="2:51" s="7" customFormat="1">
      <c r="B18" s="89" t="s">
        <v>1332</v>
      </c>
      <c r="C18" s="86" t="s">
        <v>1338</v>
      </c>
      <c r="D18" s="99" t="s">
        <v>1334</v>
      </c>
      <c r="E18" s="99" t="s">
        <v>165</v>
      </c>
      <c r="F18" s="112">
        <v>43437</v>
      </c>
      <c r="G18" s="96">
        <v>54480</v>
      </c>
      <c r="H18" s="98">
        <v>-1.3616999999999999</v>
      </c>
      <c r="I18" s="96">
        <v>-0.74187000000000003</v>
      </c>
      <c r="J18" s="97">
        <v>4.6550896512777072E-2</v>
      </c>
      <c r="K18" s="97">
        <f>I18/'סכום נכסי הקרן'!$C$42</f>
        <v>-3.6872289019684415E-5</v>
      </c>
      <c r="L18" s="138"/>
      <c r="M18" s="138"/>
      <c r="N18" s="138"/>
      <c r="AW18" s="1"/>
      <c r="AY18" s="1"/>
    </row>
    <row r="19" spans="2:51">
      <c r="B19" s="89" t="s">
        <v>1332</v>
      </c>
      <c r="C19" s="86" t="s">
        <v>1339</v>
      </c>
      <c r="D19" s="99" t="s">
        <v>1334</v>
      </c>
      <c r="E19" s="99" t="s">
        <v>165</v>
      </c>
      <c r="F19" s="112">
        <v>43396</v>
      </c>
      <c r="G19" s="96">
        <v>90237.5</v>
      </c>
      <c r="H19" s="98">
        <v>-0.33090000000000003</v>
      </c>
      <c r="I19" s="96">
        <v>-0.29858999999999997</v>
      </c>
      <c r="J19" s="97">
        <v>1.8735940514847754E-2</v>
      </c>
      <c r="K19" s="97">
        <f>I19/'סכום נכסי הקרן'!$C$42</f>
        <v>-1.4840466359857614E-5</v>
      </c>
      <c r="L19" s="133"/>
      <c r="M19" s="133"/>
      <c r="N19" s="133"/>
    </row>
    <row r="20" spans="2:51">
      <c r="B20" s="89" t="s">
        <v>1332</v>
      </c>
      <c r="C20" s="86" t="s">
        <v>1340</v>
      </c>
      <c r="D20" s="99" t="s">
        <v>1334</v>
      </c>
      <c r="E20" s="99" t="s">
        <v>165</v>
      </c>
      <c r="F20" s="112">
        <v>43500</v>
      </c>
      <c r="G20" s="96">
        <v>161905.5</v>
      </c>
      <c r="H20" s="98">
        <v>-0.61470000000000002</v>
      </c>
      <c r="I20" s="96">
        <v>-0.99524999999999997</v>
      </c>
      <c r="J20" s="97">
        <v>6.2449997646948092E-2</v>
      </c>
      <c r="K20" s="97">
        <f>I20/'סכום נכסי הקרן'!$C$42</f>
        <v>-4.9465736108537767E-5</v>
      </c>
      <c r="L20" s="133"/>
      <c r="M20" s="133"/>
      <c r="N20" s="133"/>
    </row>
    <row r="21" spans="2:51">
      <c r="B21" s="89" t="s">
        <v>1332</v>
      </c>
      <c r="C21" s="86" t="s">
        <v>1341</v>
      </c>
      <c r="D21" s="99" t="s">
        <v>1334</v>
      </c>
      <c r="E21" s="99" t="s">
        <v>165</v>
      </c>
      <c r="F21" s="112">
        <v>43255</v>
      </c>
      <c r="G21" s="96">
        <v>152262.76</v>
      </c>
      <c r="H21" s="98">
        <v>-4.37</v>
      </c>
      <c r="I21" s="96">
        <v>-6.65395</v>
      </c>
      <c r="J21" s="97">
        <v>0.41752239321066087</v>
      </c>
      <c r="K21" s="97">
        <f>I21/'סכום נכסי הקרן'!$C$42</f>
        <v>-3.3071342354122569E-4</v>
      </c>
      <c r="L21" s="133"/>
      <c r="M21" s="133"/>
      <c r="N21" s="133"/>
    </row>
    <row r="22" spans="2:51">
      <c r="B22" s="89" t="s">
        <v>1332</v>
      </c>
      <c r="C22" s="86" t="s">
        <v>1342</v>
      </c>
      <c r="D22" s="99" t="s">
        <v>1334</v>
      </c>
      <c r="E22" s="99" t="s">
        <v>165</v>
      </c>
      <c r="F22" s="112">
        <v>43313</v>
      </c>
      <c r="G22" s="96">
        <v>334781.40000000002</v>
      </c>
      <c r="H22" s="98">
        <v>-0.56159999999999999</v>
      </c>
      <c r="I22" s="96">
        <v>-1.88022</v>
      </c>
      <c r="J22" s="97">
        <v>0.11798014024189374</v>
      </c>
      <c r="K22" s="97">
        <f>I22/'סכום נכסי הקרן'!$C$42</f>
        <v>-9.3450355534785106E-5</v>
      </c>
      <c r="L22" s="133"/>
      <c r="M22" s="133"/>
      <c r="N22" s="133"/>
    </row>
    <row r="23" spans="2:51">
      <c r="B23" s="89" t="s">
        <v>1332</v>
      </c>
      <c r="C23" s="86" t="s">
        <v>1343</v>
      </c>
      <c r="D23" s="99" t="s">
        <v>1334</v>
      </c>
      <c r="E23" s="99" t="s">
        <v>165</v>
      </c>
      <c r="F23" s="112">
        <v>43517</v>
      </c>
      <c r="G23" s="96">
        <v>509925.85</v>
      </c>
      <c r="H23" s="98">
        <v>-0.51639999999999997</v>
      </c>
      <c r="I23" s="96">
        <v>-2.6331799999999999</v>
      </c>
      <c r="J23" s="97">
        <v>0.16522691263902614</v>
      </c>
      <c r="K23" s="97">
        <f>I23/'סכום נכסי הקרן'!$C$42</f>
        <v>-1.308738377355232E-4</v>
      </c>
      <c r="L23" s="133"/>
      <c r="M23" s="133"/>
      <c r="N23" s="133"/>
    </row>
    <row r="24" spans="2:51">
      <c r="B24" s="89" t="s">
        <v>1332</v>
      </c>
      <c r="C24" s="86" t="s">
        <v>1344</v>
      </c>
      <c r="D24" s="99" t="s">
        <v>1334</v>
      </c>
      <c r="E24" s="99" t="s">
        <v>165</v>
      </c>
      <c r="F24" s="112">
        <v>43522</v>
      </c>
      <c r="G24" s="96">
        <v>90800</v>
      </c>
      <c r="H24" s="98">
        <v>0.41420000000000001</v>
      </c>
      <c r="I24" s="96">
        <v>0.37607000000000002</v>
      </c>
      <c r="J24" s="97">
        <v>-2.3597659497701852E-2</v>
      </c>
      <c r="K24" s="97">
        <f>I24/'סכום נכסי הקרן'!$C$42</f>
        <v>1.8691363354270582E-5</v>
      </c>
      <c r="L24" s="133"/>
      <c r="M24" s="133"/>
      <c r="N24" s="133"/>
    </row>
    <row r="25" spans="2:51">
      <c r="B25" s="89" t="s">
        <v>1332</v>
      </c>
      <c r="C25" s="86" t="s">
        <v>1345</v>
      </c>
      <c r="D25" s="99" t="s">
        <v>1334</v>
      </c>
      <c r="E25" s="99" t="s">
        <v>165</v>
      </c>
      <c r="F25" s="112">
        <v>43524</v>
      </c>
      <c r="G25" s="96">
        <v>89437.5</v>
      </c>
      <c r="H25" s="98">
        <v>-0.82520000000000004</v>
      </c>
      <c r="I25" s="96">
        <v>-0.73805999999999994</v>
      </c>
      <c r="J25" s="97">
        <v>4.6311826438891236E-2</v>
      </c>
      <c r="K25" s="97">
        <f>I25/'סכום נכסי הקרן'!$C$42</f>
        <v>-3.6682925086427911E-5</v>
      </c>
      <c r="L25" s="133"/>
      <c r="M25" s="133"/>
      <c r="N25" s="133"/>
    </row>
    <row r="26" spans="2:51">
      <c r="B26" s="89" t="s">
        <v>1332</v>
      </c>
      <c r="C26" s="86" t="s">
        <v>1346</v>
      </c>
      <c r="D26" s="99" t="s">
        <v>1334</v>
      </c>
      <c r="E26" s="99" t="s">
        <v>165</v>
      </c>
      <c r="F26" s="112">
        <v>43528</v>
      </c>
      <c r="G26" s="96">
        <v>190354.8</v>
      </c>
      <c r="H26" s="98">
        <v>-0.42970000000000003</v>
      </c>
      <c r="I26" s="96">
        <v>-0.81794</v>
      </c>
      <c r="J26" s="97">
        <v>5.1324140743878144E-2</v>
      </c>
      <c r="K26" s="97">
        <f>I26/'סכום נכסי הקרן'!$C$42</f>
        <v>-4.0653106448246551E-5</v>
      </c>
      <c r="L26" s="133"/>
      <c r="M26" s="133"/>
      <c r="N26" s="133"/>
    </row>
    <row r="27" spans="2:51">
      <c r="B27" s="89" t="s">
        <v>1332</v>
      </c>
      <c r="C27" s="86" t="s">
        <v>1347</v>
      </c>
      <c r="D27" s="99" t="s">
        <v>1334</v>
      </c>
      <c r="E27" s="99" t="s">
        <v>165</v>
      </c>
      <c r="F27" s="112">
        <v>43528</v>
      </c>
      <c r="G27" s="96">
        <v>28764.799999999999</v>
      </c>
      <c r="H27" s="98">
        <v>-0.31809999999999999</v>
      </c>
      <c r="I27" s="96">
        <v>-9.1489999999999988E-2</v>
      </c>
      <c r="J27" s="97">
        <v>5.7408191758043505E-3</v>
      </c>
      <c r="K27" s="97">
        <f>I27/'סכום נכסי הקרן'!$C$42</f>
        <v>-4.5472194891435519E-6</v>
      </c>
      <c r="L27" s="133"/>
      <c r="M27" s="133"/>
      <c r="N27" s="133"/>
    </row>
    <row r="28" spans="2:51">
      <c r="B28" s="85"/>
      <c r="C28" s="86"/>
      <c r="D28" s="86"/>
      <c r="E28" s="86"/>
      <c r="F28" s="86"/>
      <c r="G28" s="96"/>
      <c r="H28" s="98"/>
      <c r="I28" s="86"/>
      <c r="J28" s="97"/>
      <c r="K28" s="86"/>
      <c r="L28" s="133"/>
      <c r="M28" s="133"/>
      <c r="N28" s="133"/>
    </row>
    <row r="29" spans="2:51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33"/>
      <c r="M29" s="133"/>
      <c r="N29" s="133"/>
    </row>
    <row r="30" spans="2:5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51">
      <c r="B31" s="101" t="s">
        <v>248</v>
      </c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51">
      <c r="B32" s="101" t="s">
        <v>113</v>
      </c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1" t="s">
        <v>231</v>
      </c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1" t="s">
        <v>239</v>
      </c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2:11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</row>
    <row r="114" spans="2:11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</row>
    <row r="115" spans="2:11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</row>
    <row r="116" spans="2:11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</row>
    <row r="117" spans="2:11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</row>
    <row r="118" spans="2:11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</row>
    <row r="119" spans="2:11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</row>
    <row r="120" spans="2:11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</row>
    <row r="121" spans="2:11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</row>
    <row r="122" spans="2:11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</row>
    <row r="123" spans="2:11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</row>
    <row r="124" spans="2:11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</row>
    <row r="125" spans="2:11"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</row>
    <row r="126" spans="2:11"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</row>
    <row r="127" spans="2:11"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181</v>
      </c>
      <c r="C1" s="80" t="s" vm="1">
        <v>249</v>
      </c>
    </row>
    <row r="2" spans="2:78">
      <c r="B2" s="58" t="s">
        <v>180</v>
      </c>
      <c r="C2" s="80" t="s">
        <v>250</v>
      </c>
    </row>
    <row r="3" spans="2:78">
      <c r="B3" s="58" t="s">
        <v>182</v>
      </c>
      <c r="C3" s="80" t="s">
        <v>251</v>
      </c>
    </row>
    <row r="4" spans="2:78">
      <c r="B4" s="58" t="s">
        <v>183</v>
      </c>
      <c r="C4" s="80">
        <v>12152</v>
      </c>
    </row>
    <row r="6" spans="2:78" ht="26.25" customHeight="1">
      <c r="B6" s="161" t="s">
        <v>212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3"/>
    </row>
    <row r="7" spans="2:78" ht="26.25" customHeight="1">
      <c r="B7" s="161" t="s">
        <v>100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3"/>
    </row>
    <row r="8" spans="2:78" s="3" customFormat="1" ht="47.25">
      <c r="B8" s="23" t="s">
        <v>117</v>
      </c>
      <c r="C8" s="31" t="s">
        <v>43</v>
      </c>
      <c r="D8" s="31" t="s">
        <v>48</v>
      </c>
      <c r="E8" s="31" t="s">
        <v>15</v>
      </c>
      <c r="F8" s="31" t="s">
        <v>63</v>
      </c>
      <c r="G8" s="31" t="s">
        <v>102</v>
      </c>
      <c r="H8" s="31" t="s">
        <v>18</v>
      </c>
      <c r="I8" s="31" t="s">
        <v>101</v>
      </c>
      <c r="J8" s="31" t="s">
        <v>17</v>
      </c>
      <c r="K8" s="31" t="s">
        <v>19</v>
      </c>
      <c r="L8" s="31" t="s">
        <v>233</v>
      </c>
      <c r="M8" s="31" t="s">
        <v>232</v>
      </c>
      <c r="N8" s="31" t="s">
        <v>110</v>
      </c>
      <c r="O8" s="31" t="s">
        <v>57</v>
      </c>
      <c r="P8" s="31" t="s">
        <v>184</v>
      </c>
      <c r="Q8" s="32" t="s">
        <v>186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240</v>
      </c>
      <c r="M9" s="17"/>
      <c r="N9" s="17" t="s">
        <v>236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114</v>
      </c>
      <c r="R10" s="1"/>
      <c r="S10" s="1"/>
      <c r="T10" s="1"/>
      <c r="U10" s="1"/>
      <c r="V10" s="1"/>
    </row>
    <row r="11" spans="2:7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BZ11" s="1"/>
    </row>
    <row r="12" spans="2:78" ht="18" customHeight="1">
      <c r="B12" s="101" t="s">
        <v>248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78">
      <c r="B13" s="101" t="s">
        <v>113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78">
      <c r="B14" s="101" t="s">
        <v>231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78">
      <c r="B15" s="101" t="s">
        <v>239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7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1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26"/>
  <sheetViews>
    <sheetView rightToLeft="1" zoomScale="90" zoomScaleNormal="90" workbookViewId="0"/>
  </sheetViews>
  <sheetFormatPr defaultColWidth="9.140625" defaultRowHeight="18"/>
  <cols>
    <col min="1" max="1" width="6.28515625" style="1" customWidth="1"/>
    <col min="2" max="2" width="53.28515625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5703125" style="1" customWidth="1"/>
    <col min="7" max="7" width="11.28515625" style="1" bestFit="1" customWidth="1"/>
    <col min="8" max="8" width="9.5703125" style="1" bestFit="1" customWidth="1"/>
    <col min="9" max="9" width="7.42578125" style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0.140625" style="1" bestFit="1" customWidth="1"/>
    <col min="14" max="14" width="7.28515625" style="1" bestFit="1" customWidth="1"/>
    <col min="15" max="15" width="8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8" t="s">
        <v>181</v>
      </c>
      <c r="C1" s="80" t="s" vm="1">
        <v>249</v>
      </c>
    </row>
    <row r="2" spans="2:61">
      <c r="B2" s="58" t="s">
        <v>180</v>
      </c>
      <c r="C2" s="80" t="s">
        <v>250</v>
      </c>
    </row>
    <row r="3" spans="2:61">
      <c r="B3" s="58" t="s">
        <v>182</v>
      </c>
      <c r="C3" s="80" t="s">
        <v>251</v>
      </c>
    </row>
    <row r="4" spans="2:61">
      <c r="B4" s="58" t="s">
        <v>183</v>
      </c>
      <c r="C4" s="80">
        <v>12152</v>
      </c>
    </row>
    <row r="6" spans="2:61" ht="26.25" customHeight="1">
      <c r="B6" s="161" t="s">
        <v>213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3"/>
    </row>
    <row r="7" spans="2:61" s="3" customFormat="1" ht="63">
      <c r="B7" s="23" t="s">
        <v>117</v>
      </c>
      <c r="C7" s="31" t="s">
        <v>225</v>
      </c>
      <c r="D7" s="31" t="s">
        <v>43</v>
      </c>
      <c r="E7" s="31" t="s">
        <v>118</v>
      </c>
      <c r="F7" s="31" t="s">
        <v>15</v>
      </c>
      <c r="G7" s="31" t="s">
        <v>102</v>
      </c>
      <c r="H7" s="31" t="s">
        <v>63</v>
      </c>
      <c r="I7" s="31" t="s">
        <v>18</v>
      </c>
      <c r="J7" s="31" t="s">
        <v>101</v>
      </c>
      <c r="K7" s="14" t="s">
        <v>35</v>
      </c>
      <c r="L7" s="73" t="s">
        <v>19</v>
      </c>
      <c r="M7" s="31" t="s">
        <v>233</v>
      </c>
      <c r="N7" s="31" t="s">
        <v>232</v>
      </c>
      <c r="O7" s="31" t="s">
        <v>110</v>
      </c>
      <c r="P7" s="31" t="s">
        <v>184</v>
      </c>
      <c r="Q7" s="32" t="s">
        <v>186</v>
      </c>
      <c r="R7" s="1"/>
      <c r="S7" s="1"/>
      <c r="T7" s="1"/>
      <c r="U7" s="1"/>
      <c r="V7" s="1"/>
      <c r="W7" s="1"/>
      <c r="BH7" s="3" t="s">
        <v>164</v>
      </c>
      <c r="BI7" s="3" t="s">
        <v>166</v>
      </c>
    </row>
    <row r="8" spans="2:61" s="3" customFormat="1" ht="24" customHeight="1">
      <c r="B8" s="16"/>
      <c r="C8" s="72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240</v>
      </c>
      <c r="N8" s="17"/>
      <c r="O8" s="17" t="s">
        <v>236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162</v>
      </c>
      <c r="BI8" s="3" t="s">
        <v>165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114</v>
      </c>
      <c r="R9" s="1"/>
      <c r="S9" s="1"/>
      <c r="T9" s="1"/>
      <c r="U9" s="1"/>
      <c r="V9" s="1"/>
      <c r="W9" s="1"/>
      <c r="BH9" s="4" t="s">
        <v>163</v>
      </c>
      <c r="BI9" s="4" t="s">
        <v>167</v>
      </c>
    </row>
    <row r="10" spans="2:61" s="131" customFormat="1" ht="18" customHeight="1">
      <c r="B10" s="120" t="s">
        <v>39</v>
      </c>
      <c r="C10" s="121"/>
      <c r="D10" s="121"/>
      <c r="E10" s="121"/>
      <c r="F10" s="121"/>
      <c r="G10" s="121"/>
      <c r="H10" s="121"/>
      <c r="I10" s="122">
        <v>4.0724124741833174</v>
      </c>
      <c r="J10" s="121"/>
      <c r="K10" s="121"/>
      <c r="L10" s="129">
        <v>3.4881467916546838E-2</v>
      </c>
      <c r="M10" s="122"/>
      <c r="N10" s="126"/>
      <c r="O10" s="122">
        <f>O11+O24</f>
        <v>284.96104384050363</v>
      </c>
      <c r="P10" s="123">
        <f>O10/$O$10</f>
        <v>1</v>
      </c>
      <c r="Q10" s="123">
        <f>O10/'סכום נכסי הקרן'!$C$42</f>
        <v>1.4163082437405491E-2</v>
      </c>
      <c r="R10" s="132"/>
      <c r="S10" s="132"/>
      <c r="T10" s="132"/>
      <c r="U10" s="132"/>
      <c r="V10" s="132"/>
      <c r="W10" s="132"/>
      <c r="BH10" s="132" t="s">
        <v>28</v>
      </c>
      <c r="BI10" s="131" t="s">
        <v>168</v>
      </c>
    </row>
    <row r="11" spans="2:61" s="132" customFormat="1" ht="21.75" customHeight="1">
      <c r="B11" s="124" t="s">
        <v>37</v>
      </c>
      <c r="C11" s="121"/>
      <c r="D11" s="121"/>
      <c r="E11" s="121"/>
      <c r="F11" s="121"/>
      <c r="G11" s="121"/>
      <c r="H11" s="121"/>
      <c r="I11" s="122">
        <v>3.0088083179227603</v>
      </c>
      <c r="J11" s="121"/>
      <c r="K11" s="121"/>
      <c r="L11" s="129">
        <v>2.9113051363593111E-2</v>
      </c>
      <c r="M11" s="122"/>
      <c r="N11" s="126"/>
      <c r="O11" s="122">
        <f>O12+O20</f>
        <v>239.33572384050362</v>
      </c>
      <c r="P11" s="123">
        <f t="shared" ref="P11:P18" si="0">O11/$O$10</f>
        <v>0.83988927263497426</v>
      </c>
      <c r="Q11" s="123">
        <f>O11/'סכום נכסי הקרן'!$C$42</f>
        <v>1.1895421006621675E-2</v>
      </c>
      <c r="BI11" s="132" t="s">
        <v>174</v>
      </c>
    </row>
    <row r="12" spans="2:61" s="132" customFormat="1" ht="21.75" customHeight="1">
      <c r="B12" s="104" t="s">
        <v>1375</v>
      </c>
      <c r="C12" s="121"/>
      <c r="D12" s="121"/>
      <c r="E12" s="121"/>
      <c r="F12" s="121"/>
      <c r="G12" s="121"/>
      <c r="H12" s="121"/>
      <c r="I12" s="122">
        <f>AVERAGE(I13:I18)</f>
        <v>6.5</v>
      </c>
      <c r="J12" s="121"/>
      <c r="K12" s="121"/>
      <c r="L12" s="129">
        <f>AVERAGE(L13:L18)</f>
        <v>1.6987165808677672E-2</v>
      </c>
      <c r="M12" s="122"/>
      <c r="N12" s="126"/>
      <c r="O12" s="122">
        <f>SUM(O13:O18)</f>
        <v>145.06603384050362</v>
      </c>
      <c r="P12" s="123">
        <f t="shared" si="0"/>
        <v>0.50907321185171872</v>
      </c>
      <c r="Q12" s="123">
        <f>O12/'סכום נכסי הקרן'!$C$42</f>
        <v>7.2100458661306819E-3</v>
      </c>
    </row>
    <row r="13" spans="2:61" s="132" customFormat="1">
      <c r="B13" s="89" t="s">
        <v>1377</v>
      </c>
      <c r="C13" s="139" t="s">
        <v>1369</v>
      </c>
      <c r="D13" s="139">
        <v>6865</v>
      </c>
      <c r="E13" s="139"/>
      <c r="F13" s="139" t="s">
        <v>1376</v>
      </c>
      <c r="G13" s="139">
        <v>43555</v>
      </c>
      <c r="H13" s="139"/>
      <c r="I13" s="140">
        <v>5</v>
      </c>
      <c r="J13" s="139" t="s">
        <v>166</v>
      </c>
      <c r="K13" s="139">
        <v>2.4769940972328191E-2</v>
      </c>
      <c r="L13" s="141">
        <v>2.4769940972328191E-2</v>
      </c>
      <c r="M13" s="140">
        <v>22727.08884</v>
      </c>
      <c r="N13" s="142">
        <v>111.81778172920016</v>
      </c>
      <c r="O13" s="140">
        <v>25.412926592512608</v>
      </c>
      <c r="P13" s="143">
        <f t="shared" si="0"/>
        <v>8.9180353391520251E-2</v>
      </c>
      <c r="Q13" s="143">
        <f>O13/'סכום נכסי הקרן'!$C$42</f>
        <v>1.2630686968810555E-3</v>
      </c>
    </row>
    <row r="14" spans="2:61" s="132" customFormat="1">
      <c r="B14" s="89" t="s">
        <v>1377</v>
      </c>
      <c r="C14" s="139" t="s">
        <v>1369</v>
      </c>
      <c r="D14" s="139">
        <v>6866</v>
      </c>
      <c r="E14" s="139"/>
      <c r="F14" s="139" t="s">
        <v>1376</v>
      </c>
      <c r="G14" s="139">
        <v>43555</v>
      </c>
      <c r="H14" s="139"/>
      <c r="I14" s="140">
        <v>7.6</v>
      </c>
      <c r="J14" s="139" t="s">
        <v>166</v>
      </c>
      <c r="K14" s="139">
        <v>7.4851125478744493E-3</v>
      </c>
      <c r="L14" s="141">
        <v>7.4851125478744493E-3</v>
      </c>
      <c r="M14" s="140">
        <v>30775.969649999999</v>
      </c>
      <c r="N14" s="142">
        <v>106.6749903291276</v>
      </c>
      <c r="O14" s="140">
        <v>32.830262647832747</v>
      </c>
      <c r="P14" s="143">
        <f t="shared" si="0"/>
        <v>0.11520965183650951</v>
      </c>
      <c r="Q14" s="143">
        <f>O14/'סכום נכסי הקרן'!$C$42</f>
        <v>1.6317237965452691E-3</v>
      </c>
    </row>
    <row r="15" spans="2:61" s="132" customFormat="1">
      <c r="B15" s="89" t="s">
        <v>1377</v>
      </c>
      <c r="C15" s="139" t="s">
        <v>1369</v>
      </c>
      <c r="D15" s="139">
        <v>6867</v>
      </c>
      <c r="E15" s="139"/>
      <c r="F15" s="139" t="s">
        <v>1376</v>
      </c>
      <c r="G15" s="139">
        <v>43555</v>
      </c>
      <c r="H15" s="139"/>
      <c r="I15" s="140">
        <v>7.1</v>
      </c>
      <c r="J15" s="139" t="s">
        <v>166</v>
      </c>
      <c r="K15" s="139">
        <v>8.4714740514755249E-3</v>
      </c>
      <c r="L15" s="141">
        <v>8.4714740514755249E-3</v>
      </c>
      <c r="M15" s="140">
        <v>22070.443790000001</v>
      </c>
      <c r="N15" s="142">
        <v>107.93431188338856</v>
      </c>
      <c r="O15" s="140">
        <v>23.821581634346565</v>
      </c>
      <c r="P15" s="143">
        <f t="shared" si="0"/>
        <v>8.3595923545534911E-2</v>
      </c>
      <c r="Q15" s="143">
        <f>O15/'סכום נכסי הקרן'!$C$42</f>
        <v>1.1839759566064575E-3</v>
      </c>
    </row>
    <row r="16" spans="2:61" s="132" customFormat="1">
      <c r="B16" s="89" t="s">
        <v>1377</v>
      </c>
      <c r="C16" s="139" t="s">
        <v>1369</v>
      </c>
      <c r="D16" s="139">
        <v>6868</v>
      </c>
      <c r="E16" s="139"/>
      <c r="F16" s="139" t="s">
        <v>1376</v>
      </c>
      <c r="G16" s="139">
        <v>43555</v>
      </c>
      <c r="H16" s="139"/>
      <c r="I16" s="140">
        <v>7.2</v>
      </c>
      <c r="J16" s="139" t="s">
        <v>166</v>
      </c>
      <c r="K16" s="139">
        <v>9.8601549863815315E-3</v>
      </c>
      <c r="L16" s="141">
        <v>9.8601549863815315E-3</v>
      </c>
      <c r="M16" s="140">
        <v>8880.6669500000007</v>
      </c>
      <c r="N16" s="142">
        <v>109.70429223314338</v>
      </c>
      <c r="O16" s="140">
        <v>9.7424728230801811</v>
      </c>
      <c r="P16" s="143">
        <f t="shared" si="0"/>
        <v>3.4188788375344274E-2</v>
      </c>
      <c r="Q16" s="143">
        <f>O16/'סכום נכסי הקרן'!$C$42</f>
        <v>4.8421862819501149E-4</v>
      </c>
    </row>
    <row r="17" spans="2:61" s="132" customFormat="1">
      <c r="B17" s="89" t="s">
        <v>1377</v>
      </c>
      <c r="C17" s="139" t="s">
        <v>1369</v>
      </c>
      <c r="D17" s="139">
        <v>6869</v>
      </c>
      <c r="E17" s="139"/>
      <c r="F17" s="139" t="s">
        <v>1376</v>
      </c>
      <c r="G17" s="139">
        <v>43555</v>
      </c>
      <c r="H17" s="139"/>
      <c r="I17" s="140">
        <v>4.9000000000000004</v>
      </c>
      <c r="J17" s="139" t="s">
        <v>166</v>
      </c>
      <c r="K17" s="139">
        <v>4.1784074902534482E-2</v>
      </c>
      <c r="L17" s="141">
        <v>4.1784074902534482E-2</v>
      </c>
      <c r="M17" s="140">
        <v>5218.6531800000002</v>
      </c>
      <c r="N17" s="142">
        <v>107.71531166408612</v>
      </c>
      <c r="O17" s="140">
        <v>5.6212885375047419</v>
      </c>
      <c r="P17" s="143">
        <f t="shared" si="0"/>
        <v>1.9726515813337103E-2</v>
      </c>
      <c r="Q17" s="143">
        <f>O17/'סכום נכסי הקרן'!$C$42</f>
        <v>2.7938826966707636E-4</v>
      </c>
    </row>
    <row r="18" spans="2:61" s="132" customFormat="1">
      <c r="B18" s="89" t="s">
        <v>1377</v>
      </c>
      <c r="C18" s="139" t="s">
        <v>1369</v>
      </c>
      <c r="D18" s="139">
        <v>6870</v>
      </c>
      <c r="E18" s="139"/>
      <c r="F18" s="139" t="s">
        <v>1376</v>
      </c>
      <c r="G18" s="139">
        <v>43555</v>
      </c>
      <c r="H18" s="139"/>
      <c r="I18" s="140">
        <v>7.2</v>
      </c>
      <c r="J18" s="139" t="s">
        <v>166</v>
      </c>
      <c r="K18" s="139">
        <v>9.5522373914718635E-3</v>
      </c>
      <c r="L18" s="141">
        <v>9.5522373914718635E-3</v>
      </c>
      <c r="M18" s="140">
        <v>47570.842859999997</v>
      </c>
      <c r="N18" s="142">
        <v>100.14012521372169</v>
      </c>
      <c r="O18" s="140">
        <v>47.637501605226781</v>
      </c>
      <c r="P18" s="143">
        <f t="shared" si="0"/>
        <v>0.16717197888947272</v>
      </c>
      <c r="Q18" s="143">
        <f>O18/'סכום נכסי הקרן'!$C$42</f>
        <v>2.3676705182358124E-3</v>
      </c>
    </row>
    <row r="19" spans="2:61" s="132" customFormat="1" ht="21.75" customHeight="1">
      <c r="B19" s="124"/>
      <c r="C19" s="121"/>
      <c r="D19" s="121"/>
      <c r="E19" s="121"/>
      <c r="F19" s="121"/>
      <c r="G19" s="121"/>
      <c r="H19" s="121"/>
      <c r="I19" s="122"/>
      <c r="J19" s="121"/>
      <c r="K19" s="121"/>
      <c r="L19" s="129"/>
      <c r="M19" s="122"/>
      <c r="N19" s="126"/>
      <c r="O19" s="122"/>
      <c r="P19" s="123"/>
      <c r="Q19" s="123"/>
    </row>
    <row r="20" spans="2:61" s="133" customFormat="1">
      <c r="B20" s="104" t="s">
        <v>36</v>
      </c>
      <c r="C20" s="84"/>
      <c r="D20" s="84"/>
      <c r="E20" s="84"/>
      <c r="F20" s="84"/>
      <c r="G20" s="84"/>
      <c r="H20" s="84"/>
      <c r="I20" s="93">
        <v>3.0088083179227603</v>
      </c>
      <c r="J20" s="84"/>
      <c r="K20" s="84"/>
      <c r="L20" s="106">
        <v>2.9113051363593111E-2</v>
      </c>
      <c r="M20" s="93"/>
      <c r="N20" s="95"/>
      <c r="O20" s="93">
        <f>SUM(O21:O22)</f>
        <v>94.269689999999997</v>
      </c>
      <c r="P20" s="94">
        <f t="shared" ref="P20:P22" si="1">O20/$O$10</f>
        <v>0.33081606078325554</v>
      </c>
      <c r="Q20" s="94">
        <f>O20/'סכום נכסי הקרן'!$C$42</f>
        <v>4.6853751404909933E-3</v>
      </c>
      <c r="BI20" s="133" t="s">
        <v>169</v>
      </c>
    </row>
    <row r="21" spans="2:61" s="133" customFormat="1">
      <c r="B21" s="89" t="s">
        <v>1378</v>
      </c>
      <c r="C21" s="99" t="s">
        <v>1369</v>
      </c>
      <c r="D21" s="86">
        <v>6686</v>
      </c>
      <c r="E21" s="86"/>
      <c r="F21" s="86" t="s">
        <v>1370</v>
      </c>
      <c r="G21" s="112">
        <v>43496</v>
      </c>
      <c r="H21" s="86" t="s">
        <v>1371</v>
      </c>
      <c r="I21" s="96">
        <v>1.74</v>
      </c>
      <c r="J21" s="99" t="s">
        <v>166</v>
      </c>
      <c r="K21" s="100">
        <v>2.2970000000000001E-2</v>
      </c>
      <c r="L21" s="100">
        <v>1.84E-2</v>
      </c>
      <c r="M21" s="96">
        <v>37353</v>
      </c>
      <c r="N21" s="98">
        <v>101.33</v>
      </c>
      <c r="O21" s="96">
        <v>37.849800000000002</v>
      </c>
      <c r="P21" s="97">
        <f t="shared" si="1"/>
        <v>0.13282447133786127</v>
      </c>
      <c r="Q21" s="97">
        <f>O21/'סכום נכסי הקרן'!$C$42</f>
        <v>1.8812039372629317E-3</v>
      </c>
      <c r="BI21" s="133" t="s">
        <v>170</v>
      </c>
    </row>
    <row r="22" spans="2:61" s="133" customFormat="1">
      <c r="B22" s="89" t="s">
        <v>1379</v>
      </c>
      <c r="C22" s="99" t="s">
        <v>1369</v>
      </c>
      <c r="D22" s="86">
        <v>6718</v>
      </c>
      <c r="E22" s="86"/>
      <c r="F22" s="86" t="s">
        <v>1376</v>
      </c>
      <c r="G22" s="112">
        <v>43482</v>
      </c>
      <c r="H22" s="86"/>
      <c r="I22" s="96">
        <v>3.8600000000000008</v>
      </c>
      <c r="J22" s="99" t="s">
        <v>166</v>
      </c>
      <c r="K22" s="100">
        <v>4.1299999999999996E-2</v>
      </c>
      <c r="L22" s="100">
        <v>3.6300000000000006E-2</v>
      </c>
      <c r="M22" s="96">
        <v>54845.81</v>
      </c>
      <c r="N22" s="98">
        <v>102.87</v>
      </c>
      <c r="O22" s="96">
        <v>56.419890000000002</v>
      </c>
      <c r="P22" s="97">
        <f t="shared" si="1"/>
        <v>0.1979915894453943</v>
      </c>
      <c r="Q22" s="97">
        <f>O22/'סכום נכסי הקרן'!$C$42</f>
        <v>2.8041712032280623E-3</v>
      </c>
      <c r="BI22" s="133" t="s">
        <v>171</v>
      </c>
    </row>
    <row r="23" spans="2:61" s="133" customFormat="1">
      <c r="B23" s="85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96"/>
      <c r="N23" s="98"/>
      <c r="O23" s="86"/>
      <c r="P23" s="97"/>
      <c r="Q23" s="86"/>
      <c r="BI23" s="133" t="s">
        <v>173</v>
      </c>
    </row>
    <row r="24" spans="2:61" s="132" customFormat="1">
      <c r="B24" s="124" t="s">
        <v>38</v>
      </c>
      <c r="C24" s="121"/>
      <c r="D24" s="121"/>
      <c r="E24" s="121"/>
      <c r="F24" s="121"/>
      <c r="G24" s="121"/>
      <c r="H24" s="121"/>
      <c r="I24" s="122">
        <v>6.2700000000000005</v>
      </c>
      <c r="J24" s="121"/>
      <c r="K24" s="121"/>
      <c r="L24" s="129">
        <v>4.6799999999999994E-2</v>
      </c>
      <c r="M24" s="122"/>
      <c r="N24" s="126"/>
      <c r="O24" s="122">
        <f>O25</f>
        <v>45.625320000000002</v>
      </c>
      <c r="P24" s="123">
        <f t="shared" ref="P24:P26" si="2">O24/$O$10</f>
        <v>0.16011072736502566</v>
      </c>
      <c r="Q24" s="123">
        <f>O24/'סכום נכסי הקרן'!$C$42</f>
        <v>2.2676614307838134E-3</v>
      </c>
      <c r="BI24" s="132" t="s">
        <v>172</v>
      </c>
    </row>
    <row r="25" spans="2:61" s="133" customFormat="1">
      <c r="B25" s="104" t="s">
        <v>36</v>
      </c>
      <c r="C25" s="84"/>
      <c r="D25" s="84"/>
      <c r="E25" s="84"/>
      <c r="F25" s="84"/>
      <c r="G25" s="84"/>
      <c r="H25" s="84"/>
      <c r="I25" s="93">
        <v>6.2700000000000005</v>
      </c>
      <c r="J25" s="84"/>
      <c r="K25" s="84"/>
      <c r="L25" s="106">
        <v>4.6799999999999994E-2</v>
      </c>
      <c r="M25" s="93"/>
      <c r="N25" s="95"/>
      <c r="O25" s="93">
        <f>O26</f>
        <v>45.625320000000002</v>
      </c>
      <c r="P25" s="94">
        <f t="shared" si="2"/>
        <v>0.16011072736502566</v>
      </c>
      <c r="Q25" s="94">
        <f>O25/'סכום נכסי הקרן'!$C$42</f>
        <v>2.2676614307838134E-3</v>
      </c>
      <c r="BI25" s="133" t="s">
        <v>175</v>
      </c>
    </row>
    <row r="26" spans="2:61" s="133" customFormat="1">
      <c r="B26" s="89" t="s">
        <v>1380</v>
      </c>
      <c r="C26" s="99" t="s">
        <v>1369</v>
      </c>
      <c r="D26" s="86">
        <v>6831</v>
      </c>
      <c r="E26" s="86"/>
      <c r="F26" s="86" t="s">
        <v>1372</v>
      </c>
      <c r="G26" s="112">
        <v>43552</v>
      </c>
      <c r="H26" s="86" t="s">
        <v>1371</v>
      </c>
      <c r="I26" s="96">
        <v>6.2700000000000005</v>
      </c>
      <c r="J26" s="99" t="s">
        <v>165</v>
      </c>
      <c r="K26" s="100">
        <v>4.5999999999999999E-2</v>
      </c>
      <c r="L26" s="100">
        <v>4.6799999999999994E-2</v>
      </c>
      <c r="M26" s="96">
        <v>12580.91</v>
      </c>
      <c r="N26" s="98">
        <v>99.85</v>
      </c>
      <c r="O26" s="96">
        <v>45.625320000000002</v>
      </c>
      <c r="P26" s="97">
        <f t="shared" si="2"/>
        <v>0.16011072736502566</v>
      </c>
      <c r="Q26" s="97">
        <f>O26/'סכום נכסי הקרן'!$C$42</f>
        <v>2.2676614307838134E-3</v>
      </c>
      <c r="BI26" s="133" t="s">
        <v>176</v>
      </c>
    </row>
    <row r="27" spans="2:61">
      <c r="B27" s="85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96"/>
      <c r="N27" s="98"/>
      <c r="O27" s="86"/>
      <c r="P27" s="97"/>
      <c r="Q27" s="86"/>
      <c r="BI27" s="1" t="s">
        <v>177</v>
      </c>
    </row>
    <row r="28" spans="2:61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BI28" s="1" t="s">
        <v>178</v>
      </c>
    </row>
    <row r="29" spans="2:61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BI29" s="1" t="s">
        <v>179</v>
      </c>
    </row>
    <row r="30" spans="2:61">
      <c r="B30" s="101" t="s">
        <v>248</v>
      </c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BI30" s="1" t="s">
        <v>28</v>
      </c>
    </row>
    <row r="31" spans="2:61">
      <c r="B31" s="101" t="s">
        <v>113</v>
      </c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61">
      <c r="B32" s="101" t="s">
        <v>231</v>
      </c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1" t="s">
        <v>239</v>
      </c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2:17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</row>
    <row r="112" spans="2:17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</row>
    <row r="113" spans="2:17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</row>
    <row r="114" spans="2:17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</row>
    <row r="115" spans="2:17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</row>
    <row r="116" spans="2:17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</row>
    <row r="117" spans="2:17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</row>
    <row r="118" spans="2:17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</row>
    <row r="119" spans="2:17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</row>
    <row r="120" spans="2:17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</row>
    <row r="121" spans="2:17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</row>
    <row r="122" spans="2:17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</row>
    <row r="123" spans="2:17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</row>
    <row r="124" spans="2:17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</row>
    <row r="125" spans="2:17"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</row>
    <row r="126" spans="2:17"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</row>
  </sheetData>
  <sheetProtection sheet="1" objects="1" scenarios="1"/>
  <mergeCells count="1">
    <mergeCell ref="B6:Q6"/>
  </mergeCells>
  <phoneticPr fontId="3" type="noConversion"/>
  <conditionalFormatting sqref="B66:B126">
    <cfRule type="cellIs" dxfId="14" priority="13" operator="equal">
      <formula>2958465</formula>
    </cfRule>
    <cfRule type="cellIs" dxfId="13" priority="14" operator="equal">
      <formula>"NR3"</formula>
    </cfRule>
    <cfRule type="cellIs" dxfId="12" priority="15" operator="equal">
      <formula>"דירוג פנימי"</formula>
    </cfRule>
  </conditionalFormatting>
  <conditionalFormatting sqref="B66:B126">
    <cfRule type="cellIs" dxfId="11" priority="12" operator="equal">
      <formula>2958465</formula>
    </cfRule>
  </conditionalFormatting>
  <conditionalFormatting sqref="B11 B34:B51 B19:B20 B23:B25 B27:B29">
    <cfRule type="cellIs" dxfId="10" priority="11" operator="equal">
      <formula>"NR3"</formula>
    </cfRule>
  </conditionalFormatting>
  <conditionalFormatting sqref="B12">
    <cfRule type="cellIs" dxfId="9" priority="10" operator="equal">
      <formula>"NR3"</formula>
    </cfRule>
  </conditionalFormatting>
  <conditionalFormatting sqref="B13:B18">
    <cfRule type="cellIs" dxfId="8" priority="9" operator="equal">
      <formula>"NR3"</formula>
    </cfRule>
  </conditionalFormatting>
  <conditionalFormatting sqref="B22">
    <cfRule type="cellIs" dxfId="7" priority="6" operator="equal">
      <formula>2958465</formula>
    </cfRule>
    <cfRule type="cellIs" dxfId="6" priority="7" operator="equal">
      <formula>"NR3"</formula>
    </cfRule>
    <cfRule type="cellIs" dxfId="5" priority="8" operator="equal">
      <formula>"דירוג פנימי"</formula>
    </cfRule>
  </conditionalFormatting>
  <conditionalFormatting sqref="B22">
    <cfRule type="cellIs" dxfId="4" priority="5" operator="equal">
      <formula>2958465</formula>
    </cfRule>
  </conditionalFormatting>
  <conditionalFormatting sqref="B26">
    <cfRule type="cellIs" dxfId="3" priority="2" operator="equal">
      <formula>2958465</formula>
    </cfRule>
    <cfRule type="cellIs" dxfId="2" priority="3" operator="equal">
      <formula>"NR3"</formula>
    </cfRule>
    <cfRule type="cellIs" dxfId="1" priority="4" operator="equal">
      <formula>"דירוג פנימי"</formula>
    </cfRule>
  </conditionalFormatting>
  <conditionalFormatting sqref="B26">
    <cfRule type="cellIs" dxfId="0" priority="1" operator="equal">
      <formula>2958465</formula>
    </cfRule>
  </conditionalFormatting>
  <dataValidations count="1">
    <dataValidation allowBlank="1" showInputMessage="1" showErrorMessage="1" sqref="D1:Q9 C5:C9 A1:A1048576 B1:B9 B127:Q1048576 B30:B33 R1:XFD60 R65:XFD1048576 R61:AF64 AH61:XFD6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181</v>
      </c>
      <c r="C1" s="80" t="s" vm="1">
        <v>249</v>
      </c>
    </row>
    <row r="2" spans="2:64">
      <c r="B2" s="58" t="s">
        <v>180</v>
      </c>
      <c r="C2" s="80" t="s">
        <v>250</v>
      </c>
    </row>
    <row r="3" spans="2:64">
      <c r="B3" s="58" t="s">
        <v>182</v>
      </c>
      <c r="C3" s="80" t="s">
        <v>251</v>
      </c>
    </row>
    <row r="4" spans="2:64">
      <c r="B4" s="58" t="s">
        <v>183</v>
      </c>
      <c r="C4" s="80">
        <v>12152</v>
      </c>
    </row>
    <row r="6" spans="2:64" ht="26.25" customHeight="1">
      <c r="B6" s="161" t="s">
        <v>214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3"/>
    </row>
    <row r="7" spans="2:64" s="3" customFormat="1" ht="78.75">
      <c r="B7" s="61" t="s">
        <v>117</v>
      </c>
      <c r="C7" s="62" t="s">
        <v>43</v>
      </c>
      <c r="D7" s="62" t="s">
        <v>118</v>
      </c>
      <c r="E7" s="62" t="s">
        <v>15</v>
      </c>
      <c r="F7" s="62" t="s">
        <v>63</v>
      </c>
      <c r="G7" s="62" t="s">
        <v>18</v>
      </c>
      <c r="H7" s="62" t="s">
        <v>101</v>
      </c>
      <c r="I7" s="62" t="s">
        <v>50</v>
      </c>
      <c r="J7" s="62" t="s">
        <v>19</v>
      </c>
      <c r="K7" s="62" t="s">
        <v>233</v>
      </c>
      <c r="L7" s="62" t="s">
        <v>232</v>
      </c>
      <c r="M7" s="62" t="s">
        <v>110</v>
      </c>
      <c r="N7" s="62" t="s">
        <v>184</v>
      </c>
      <c r="O7" s="64" t="s">
        <v>186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240</v>
      </c>
      <c r="L8" s="33"/>
      <c r="M8" s="33" t="s">
        <v>236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"/>
      <c r="Q10" s="1"/>
      <c r="R10" s="1"/>
      <c r="S10" s="1"/>
      <c r="T10" s="1"/>
      <c r="U10" s="1"/>
      <c r="BL10" s="1"/>
    </row>
    <row r="11" spans="2:64" ht="20.25" customHeight="1">
      <c r="B11" s="101" t="s">
        <v>248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</row>
    <row r="12" spans="2:64">
      <c r="B12" s="101" t="s">
        <v>113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</row>
    <row r="13" spans="2:64">
      <c r="B13" s="101" t="s">
        <v>231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2:64">
      <c r="B14" s="101" t="s">
        <v>239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64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4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8" t="s">
        <v>181</v>
      </c>
      <c r="C1" s="80" t="s" vm="1">
        <v>249</v>
      </c>
    </row>
    <row r="2" spans="2:56">
      <c r="B2" s="58" t="s">
        <v>180</v>
      </c>
      <c r="C2" s="80" t="s">
        <v>250</v>
      </c>
    </row>
    <row r="3" spans="2:56">
      <c r="B3" s="58" t="s">
        <v>182</v>
      </c>
      <c r="C3" s="80" t="s">
        <v>251</v>
      </c>
    </row>
    <row r="4" spans="2:56">
      <c r="B4" s="58" t="s">
        <v>183</v>
      </c>
      <c r="C4" s="80">
        <v>12152</v>
      </c>
    </row>
    <row r="6" spans="2:56" ht="26.25" customHeight="1">
      <c r="B6" s="161" t="s">
        <v>215</v>
      </c>
      <c r="C6" s="162"/>
      <c r="D6" s="162"/>
      <c r="E6" s="162"/>
      <c r="F6" s="162"/>
      <c r="G6" s="162"/>
      <c r="H6" s="162"/>
      <c r="I6" s="162"/>
      <c r="J6" s="163"/>
    </row>
    <row r="7" spans="2:56" s="3" customFormat="1" ht="78.75">
      <c r="B7" s="61" t="s">
        <v>117</v>
      </c>
      <c r="C7" s="63" t="s">
        <v>52</v>
      </c>
      <c r="D7" s="63" t="s">
        <v>85</v>
      </c>
      <c r="E7" s="63" t="s">
        <v>53</v>
      </c>
      <c r="F7" s="63" t="s">
        <v>101</v>
      </c>
      <c r="G7" s="63" t="s">
        <v>226</v>
      </c>
      <c r="H7" s="63" t="s">
        <v>184</v>
      </c>
      <c r="I7" s="65" t="s">
        <v>185</v>
      </c>
      <c r="J7" s="79" t="s">
        <v>243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237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6"/>
      <c r="C11" s="103"/>
      <c r="D11" s="103"/>
      <c r="E11" s="103"/>
      <c r="F11" s="103"/>
      <c r="G11" s="103"/>
      <c r="H11" s="103"/>
      <c r="I11" s="103"/>
      <c r="J11" s="103"/>
    </row>
    <row r="12" spans="2:56">
      <c r="B12" s="116"/>
      <c r="C12" s="103"/>
      <c r="D12" s="103"/>
      <c r="E12" s="103"/>
      <c r="F12" s="103"/>
      <c r="G12" s="103"/>
      <c r="H12" s="103"/>
      <c r="I12" s="103"/>
      <c r="J12" s="103"/>
    </row>
    <row r="13" spans="2:56">
      <c r="B13" s="103"/>
      <c r="C13" s="103"/>
      <c r="D13" s="103"/>
      <c r="E13" s="103"/>
      <c r="F13" s="103"/>
      <c r="G13" s="103"/>
      <c r="H13" s="103"/>
      <c r="I13" s="103"/>
      <c r="J13" s="103"/>
    </row>
    <row r="14" spans="2:56">
      <c r="B14" s="103"/>
      <c r="C14" s="103"/>
      <c r="D14" s="103"/>
      <c r="E14" s="103"/>
      <c r="F14" s="103"/>
      <c r="G14" s="103"/>
      <c r="H14" s="103"/>
      <c r="I14" s="103"/>
      <c r="J14" s="103"/>
    </row>
    <row r="15" spans="2:56">
      <c r="B15" s="103"/>
      <c r="C15" s="103"/>
      <c r="D15" s="103"/>
      <c r="E15" s="103"/>
      <c r="F15" s="103"/>
      <c r="G15" s="103"/>
      <c r="H15" s="103"/>
      <c r="I15" s="103"/>
      <c r="J15" s="103"/>
    </row>
    <row r="16" spans="2:56">
      <c r="B16" s="103"/>
      <c r="C16" s="103"/>
      <c r="D16" s="103"/>
      <c r="E16" s="103"/>
      <c r="F16" s="103"/>
      <c r="G16" s="103"/>
      <c r="H16" s="103"/>
      <c r="I16" s="103"/>
      <c r="J16" s="103"/>
    </row>
    <row r="17" spans="2:10">
      <c r="B17" s="103"/>
      <c r="C17" s="103"/>
      <c r="D17" s="103"/>
      <c r="E17" s="103"/>
      <c r="F17" s="103"/>
      <c r="G17" s="103"/>
      <c r="H17" s="103"/>
      <c r="I17" s="103"/>
      <c r="J17" s="103"/>
    </row>
    <row r="18" spans="2:10">
      <c r="B18" s="103"/>
      <c r="C18" s="103"/>
      <c r="D18" s="103"/>
      <c r="E18" s="103"/>
      <c r="F18" s="103"/>
      <c r="G18" s="103"/>
      <c r="H18" s="103"/>
      <c r="I18" s="103"/>
      <c r="J18" s="103"/>
    </row>
    <row r="19" spans="2:10">
      <c r="B19" s="103"/>
      <c r="C19" s="103"/>
      <c r="D19" s="103"/>
      <c r="E19" s="103"/>
      <c r="F19" s="103"/>
      <c r="G19" s="103"/>
      <c r="H19" s="103"/>
      <c r="I19" s="103"/>
      <c r="J19" s="103"/>
    </row>
    <row r="20" spans="2:10">
      <c r="B20" s="103"/>
      <c r="C20" s="103"/>
      <c r="D20" s="103"/>
      <c r="E20" s="103"/>
      <c r="F20" s="103"/>
      <c r="G20" s="103"/>
      <c r="H20" s="103"/>
      <c r="I20" s="103"/>
      <c r="J20" s="103"/>
    </row>
    <row r="21" spans="2:10">
      <c r="B21" s="103"/>
      <c r="C21" s="103"/>
      <c r="D21" s="103"/>
      <c r="E21" s="103"/>
      <c r="F21" s="103"/>
      <c r="G21" s="103"/>
      <c r="H21" s="103"/>
      <c r="I21" s="103"/>
      <c r="J21" s="103"/>
    </row>
    <row r="22" spans="2:10">
      <c r="B22" s="103"/>
      <c r="C22" s="103"/>
      <c r="D22" s="103"/>
      <c r="E22" s="103"/>
      <c r="F22" s="103"/>
      <c r="G22" s="103"/>
      <c r="H22" s="103"/>
      <c r="I22" s="103"/>
      <c r="J22" s="103"/>
    </row>
    <row r="23" spans="2:10">
      <c r="B23" s="103"/>
      <c r="C23" s="103"/>
      <c r="D23" s="103"/>
      <c r="E23" s="103"/>
      <c r="F23" s="103"/>
      <c r="G23" s="103"/>
      <c r="H23" s="103"/>
      <c r="I23" s="103"/>
      <c r="J23" s="103"/>
    </row>
    <row r="24" spans="2:10">
      <c r="B24" s="103"/>
      <c r="C24" s="103"/>
      <c r="D24" s="103"/>
      <c r="E24" s="103"/>
      <c r="F24" s="103"/>
      <c r="G24" s="103"/>
      <c r="H24" s="103"/>
      <c r="I24" s="103"/>
      <c r="J24" s="103"/>
    </row>
    <row r="25" spans="2:10">
      <c r="B25" s="103"/>
      <c r="C25" s="103"/>
      <c r="D25" s="103"/>
      <c r="E25" s="103"/>
      <c r="F25" s="103"/>
      <c r="G25" s="103"/>
      <c r="H25" s="103"/>
      <c r="I25" s="103"/>
      <c r="J25" s="103"/>
    </row>
    <row r="26" spans="2:10">
      <c r="B26" s="103"/>
      <c r="C26" s="103"/>
      <c r="D26" s="103"/>
      <c r="E26" s="103"/>
      <c r="F26" s="103"/>
      <c r="G26" s="103"/>
      <c r="H26" s="103"/>
      <c r="I26" s="103"/>
      <c r="J26" s="103"/>
    </row>
    <row r="27" spans="2:10">
      <c r="B27" s="103"/>
      <c r="C27" s="103"/>
      <c r="D27" s="103"/>
      <c r="E27" s="103"/>
      <c r="F27" s="103"/>
      <c r="G27" s="103"/>
      <c r="H27" s="103"/>
      <c r="I27" s="103"/>
      <c r="J27" s="103"/>
    </row>
    <row r="28" spans="2:10">
      <c r="B28" s="103"/>
      <c r="C28" s="103"/>
      <c r="D28" s="103"/>
      <c r="E28" s="103"/>
      <c r="F28" s="103"/>
      <c r="G28" s="103"/>
      <c r="H28" s="103"/>
      <c r="I28" s="103"/>
      <c r="J28" s="103"/>
    </row>
    <row r="29" spans="2:10">
      <c r="B29" s="103"/>
      <c r="C29" s="103"/>
      <c r="D29" s="103"/>
      <c r="E29" s="103"/>
      <c r="F29" s="103"/>
      <c r="G29" s="103"/>
      <c r="H29" s="103"/>
      <c r="I29" s="103"/>
      <c r="J29" s="103"/>
    </row>
    <row r="30" spans="2:10">
      <c r="B30" s="103"/>
      <c r="C30" s="103"/>
      <c r="D30" s="103"/>
      <c r="E30" s="103"/>
      <c r="F30" s="103"/>
      <c r="G30" s="103"/>
      <c r="H30" s="103"/>
      <c r="I30" s="103"/>
      <c r="J30" s="103"/>
    </row>
    <row r="31" spans="2:10">
      <c r="B31" s="103"/>
      <c r="C31" s="103"/>
      <c r="D31" s="103"/>
      <c r="E31" s="103"/>
      <c r="F31" s="103"/>
      <c r="G31" s="103"/>
      <c r="H31" s="103"/>
      <c r="I31" s="103"/>
      <c r="J31" s="103"/>
    </row>
    <row r="32" spans="2:10">
      <c r="B32" s="103"/>
      <c r="C32" s="103"/>
      <c r="D32" s="103"/>
      <c r="E32" s="103"/>
      <c r="F32" s="103"/>
      <c r="G32" s="103"/>
      <c r="H32" s="103"/>
      <c r="I32" s="103"/>
      <c r="J32" s="103"/>
    </row>
    <row r="33" spans="2:10">
      <c r="B33" s="103"/>
      <c r="C33" s="103"/>
      <c r="D33" s="103"/>
      <c r="E33" s="103"/>
      <c r="F33" s="103"/>
      <c r="G33" s="103"/>
      <c r="H33" s="103"/>
      <c r="I33" s="103"/>
      <c r="J33" s="103"/>
    </row>
    <row r="34" spans="2:10">
      <c r="B34" s="103"/>
      <c r="C34" s="103"/>
      <c r="D34" s="103"/>
      <c r="E34" s="103"/>
      <c r="F34" s="103"/>
      <c r="G34" s="103"/>
      <c r="H34" s="103"/>
      <c r="I34" s="103"/>
      <c r="J34" s="103"/>
    </row>
    <row r="35" spans="2:10">
      <c r="B35" s="103"/>
      <c r="C35" s="103"/>
      <c r="D35" s="103"/>
      <c r="E35" s="103"/>
      <c r="F35" s="103"/>
      <c r="G35" s="103"/>
      <c r="H35" s="103"/>
      <c r="I35" s="103"/>
      <c r="J35" s="103"/>
    </row>
    <row r="36" spans="2:10">
      <c r="B36" s="103"/>
      <c r="C36" s="103"/>
      <c r="D36" s="103"/>
      <c r="E36" s="103"/>
      <c r="F36" s="103"/>
      <c r="G36" s="103"/>
      <c r="H36" s="103"/>
      <c r="I36" s="103"/>
      <c r="J36" s="103"/>
    </row>
    <row r="37" spans="2:10">
      <c r="B37" s="103"/>
      <c r="C37" s="103"/>
      <c r="D37" s="103"/>
      <c r="E37" s="103"/>
      <c r="F37" s="103"/>
      <c r="G37" s="103"/>
      <c r="H37" s="103"/>
      <c r="I37" s="103"/>
      <c r="J37" s="103"/>
    </row>
    <row r="38" spans="2:10">
      <c r="B38" s="103"/>
      <c r="C38" s="103"/>
      <c r="D38" s="103"/>
      <c r="E38" s="103"/>
      <c r="F38" s="103"/>
      <c r="G38" s="103"/>
      <c r="H38" s="103"/>
      <c r="I38" s="103"/>
      <c r="J38" s="103"/>
    </row>
    <row r="39" spans="2:10">
      <c r="B39" s="103"/>
      <c r="C39" s="103"/>
      <c r="D39" s="103"/>
      <c r="E39" s="103"/>
      <c r="F39" s="103"/>
      <c r="G39" s="103"/>
      <c r="H39" s="103"/>
      <c r="I39" s="103"/>
      <c r="J39" s="103"/>
    </row>
    <row r="40" spans="2:10">
      <c r="B40" s="103"/>
      <c r="C40" s="103"/>
      <c r="D40" s="103"/>
      <c r="E40" s="103"/>
      <c r="F40" s="103"/>
      <c r="G40" s="103"/>
      <c r="H40" s="103"/>
      <c r="I40" s="103"/>
      <c r="J40" s="103"/>
    </row>
    <row r="41" spans="2:10">
      <c r="B41" s="103"/>
      <c r="C41" s="103"/>
      <c r="D41" s="103"/>
      <c r="E41" s="103"/>
      <c r="F41" s="103"/>
      <c r="G41" s="103"/>
      <c r="H41" s="103"/>
      <c r="I41" s="103"/>
      <c r="J41" s="103"/>
    </row>
    <row r="42" spans="2:10">
      <c r="B42" s="103"/>
      <c r="C42" s="103"/>
      <c r="D42" s="103"/>
      <c r="E42" s="103"/>
      <c r="F42" s="103"/>
      <c r="G42" s="103"/>
      <c r="H42" s="103"/>
      <c r="I42" s="103"/>
      <c r="J42" s="103"/>
    </row>
    <row r="43" spans="2:10">
      <c r="B43" s="103"/>
      <c r="C43" s="103"/>
      <c r="D43" s="103"/>
      <c r="E43" s="103"/>
      <c r="F43" s="103"/>
      <c r="G43" s="103"/>
      <c r="H43" s="103"/>
      <c r="I43" s="103"/>
      <c r="J43" s="103"/>
    </row>
    <row r="44" spans="2:10">
      <c r="B44" s="103"/>
      <c r="C44" s="103"/>
      <c r="D44" s="103"/>
      <c r="E44" s="103"/>
      <c r="F44" s="103"/>
      <c r="G44" s="103"/>
      <c r="H44" s="103"/>
      <c r="I44" s="103"/>
      <c r="J44" s="103"/>
    </row>
    <row r="45" spans="2:10">
      <c r="B45" s="103"/>
      <c r="C45" s="103"/>
      <c r="D45" s="103"/>
      <c r="E45" s="103"/>
      <c r="F45" s="103"/>
      <c r="G45" s="103"/>
      <c r="H45" s="103"/>
      <c r="I45" s="103"/>
      <c r="J45" s="103"/>
    </row>
    <row r="46" spans="2:10">
      <c r="B46" s="103"/>
      <c r="C46" s="103"/>
      <c r="D46" s="103"/>
      <c r="E46" s="103"/>
      <c r="F46" s="103"/>
      <c r="G46" s="103"/>
      <c r="H46" s="103"/>
      <c r="I46" s="103"/>
      <c r="J46" s="103"/>
    </row>
    <row r="47" spans="2:10">
      <c r="B47" s="103"/>
      <c r="C47" s="103"/>
      <c r="D47" s="103"/>
      <c r="E47" s="103"/>
      <c r="F47" s="103"/>
      <c r="G47" s="103"/>
      <c r="H47" s="103"/>
      <c r="I47" s="103"/>
      <c r="J47" s="103"/>
    </row>
    <row r="48" spans="2:10">
      <c r="B48" s="103"/>
      <c r="C48" s="103"/>
      <c r="D48" s="103"/>
      <c r="E48" s="103"/>
      <c r="F48" s="103"/>
      <c r="G48" s="103"/>
      <c r="H48" s="103"/>
      <c r="I48" s="103"/>
      <c r="J48" s="103"/>
    </row>
    <row r="49" spans="2:10">
      <c r="B49" s="103"/>
      <c r="C49" s="103"/>
      <c r="D49" s="103"/>
      <c r="E49" s="103"/>
      <c r="F49" s="103"/>
      <c r="G49" s="103"/>
      <c r="H49" s="103"/>
      <c r="I49" s="103"/>
      <c r="J49" s="103"/>
    </row>
    <row r="50" spans="2:10">
      <c r="B50" s="103"/>
      <c r="C50" s="103"/>
      <c r="D50" s="103"/>
      <c r="E50" s="103"/>
      <c r="F50" s="103"/>
      <c r="G50" s="103"/>
      <c r="H50" s="103"/>
      <c r="I50" s="103"/>
      <c r="J50" s="103"/>
    </row>
    <row r="51" spans="2:10">
      <c r="B51" s="103"/>
      <c r="C51" s="103"/>
      <c r="D51" s="103"/>
      <c r="E51" s="103"/>
      <c r="F51" s="103"/>
      <c r="G51" s="103"/>
      <c r="H51" s="103"/>
      <c r="I51" s="103"/>
      <c r="J51" s="103"/>
    </row>
    <row r="52" spans="2:10">
      <c r="B52" s="103"/>
      <c r="C52" s="103"/>
      <c r="D52" s="103"/>
      <c r="E52" s="103"/>
      <c r="F52" s="103"/>
      <c r="G52" s="103"/>
      <c r="H52" s="103"/>
      <c r="I52" s="103"/>
      <c r="J52" s="103"/>
    </row>
    <row r="53" spans="2:10">
      <c r="B53" s="103"/>
      <c r="C53" s="103"/>
      <c r="D53" s="103"/>
      <c r="E53" s="103"/>
      <c r="F53" s="103"/>
      <c r="G53" s="103"/>
      <c r="H53" s="103"/>
      <c r="I53" s="103"/>
      <c r="J53" s="103"/>
    </row>
    <row r="54" spans="2:10">
      <c r="B54" s="103"/>
      <c r="C54" s="103"/>
      <c r="D54" s="103"/>
      <c r="E54" s="103"/>
      <c r="F54" s="103"/>
      <c r="G54" s="103"/>
      <c r="H54" s="103"/>
      <c r="I54" s="103"/>
      <c r="J54" s="103"/>
    </row>
    <row r="55" spans="2:10">
      <c r="B55" s="103"/>
      <c r="C55" s="103"/>
      <c r="D55" s="103"/>
      <c r="E55" s="103"/>
      <c r="F55" s="103"/>
      <c r="G55" s="103"/>
      <c r="H55" s="103"/>
      <c r="I55" s="103"/>
      <c r="J55" s="103"/>
    </row>
    <row r="56" spans="2:10">
      <c r="B56" s="103"/>
      <c r="C56" s="103"/>
      <c r="D56" s="103"/>
      <c r="E56" s="103"/>
      <c r="F56" s="103"/>
      <c r="G56" s="103"/>
      <c r="H56" s="103"/>
      <c r="I56" s="103"/>
      <c r="J56" s="103"/>
    </row>
    <row r="57" spans="2:10">
      <c r="B57" s="103"/>
      <c r="C57" s="103"/>
      <c r="D57" s="103"/>
      <c r="E57" s="103"/>
      <c r="F57" s="103"/>
      <c r="G57" s="103"/>
      <c r="H57" s="103"/>
      <c r="I57" s="103"/>
      <c r="J57" s="103"/>
    </row>
    <row r="58" spans="2:10">
      <c r="B58" s="103"/>
      <c r="C58" s="103"/>
      <c r="D58" s="103"/>
      <c r="E58" s="103"/>
      <c r="F58" s="103"/>
      <c r="G58" s="103"/>
      <c r="H58" s="103"/>
      <c r="I58" s="103"/>
      <c r="J58" s="103"/>
    </row>
    <row r="59" spans="2:10">
      <c r="B59" s="103"/>
      <c r="C59" s="103"/>
      <c r="D59" s="103"/>
      <c r="E59" s="103"/>
      <c r="F59" s="103"/>
      <c r="G59" s="103"/>
      <c r="H59" s="103"/>
      <c r="I59" s="103"/>
      <c r="J59" s="103"/>
    </row>
    <row r="60" spans="2:10">
      <c r="B60" s="103"/>
      <c r="C60" s="103"/>
      <c r="D60" s="103"/>
      <c r="E60" s="103"/>
      <c r="F60" s="103"/>
      <c r="G60" s="103"/>
      <c r="H60" s="103"/>
      <c r="I60" s="103"/>
      <c r="J60" s="103"/>
    </row>
    <row r="61" spans="2:10">
      <c r="B61" s="103"/>
      <c r="C61" s="103"/>
      <c r="D61" s="103"/>
      <c r="E61" s="103"/>
      <c r="F61" s="103"/>
      <c r="G61" s="103"/>
      <c r="H61" s="103"/>
      <c r="I61" s="103"/>
      <c r="J61" s="103"/>
    </row>
    <row r="62" spans="2:10">
      <c r="B62" s="103"/>
      <c r="C62" s="103"/>
      <c r="D62" s="103"/>
      <c r="E62" s="103"/>
      <c r="F62" s="103"/>
      <c r="G62" s="103"/>
      <c r="H62" s="103"/>
      <c r="I62" s="103"/>
      <c r="J62" s="103"/>
    </row>
    <row r="63" spans="2:10">
      <c r="B63" s="103"/>
      <c r="C63" s="103"/>
      <c r="D63" s="103"/>
      <c r="E63" s="103"/>
      <c r="F63" s="103"/>
      <c r="G63" s="103"/>
      <c r="H63" s="103"/>
      <c r="I63" s="103"/>
      <c r="J63" s="103"/>
    </row>
    <row r="64" spans="2:10">
      <c r="B64" s="103"/>
      <c r="C64" s="103"/>
      <c r="D64" s="103"/>
      <c r="E64" s="103"/>
      <c r="F64" s="103"/>
      <c r="G64" s="103"/>
      <c r="H64" s="103"/>
      <c r="I64" s="103"/>
      <c r="J64" s="103"/>
    </row>
    <row r="65" spans="2:10">
      <c r="B65" s="103"/>
      <c r="C65" s="103"/>
      <c r="D65" s="103"/>
      <c r="E65" s="103"/>
      <c r="F65" s="103"/>
      <c r="G65" s="103"/>
      <c r="H65" s="103"/>
      <c r="I65" s="103"/>
      <c r="J65" s="103"/>
    </row>
    <row r="66" spans="2:10">
      <c r="B66" s="103"/>
      <c r="C66" s="103"/>
      <c r="D66" s="103"/>
      <c r="E66" s="103"/>
      <c r="F66" s="103"/>
      <c r="G66" s="103"/>
      <c r="H66" s="103"/>
      <c r="I66" s="103"/>
      <c r="J66" s="103"/>
    </row>
    <row r="67" spans="2:10">
      <c r="B67" s="103"/>
      <c r="C67" s="103"/>
      <c r="D67" s="103"/>
      <c r="E67" s="103"/>
      <c r="F67" s="103"/>
      <c r="G67" s="103"/>
      <c r="H67" s="103"/>
      <c r="I67" s="103"/>
      <c r="J67" s="103"/>
    </row>
    <row r="68" spans="2:10">
      <c r="B68" s="103"/>
      <c r="C68" s="103"/>
      <c r="D68" s="103"/>
      <c r="E68" s="103"/>
      <c r="F68" s="103"/>
      <c r="G68" s="103"/>
      <c r="H68" s="103"/>
      <c r="I68" s="103"/>
      <c r="J68" s="103"/>
    </row>
    <row r="69" spans="2:10">
      <c r="B69" s="103"/>
      <c r="C69" s="103"/>
      <c r="D69" s="103"/>
      <c r="E69" s="103"/>
      <c r="F69" s="103"/>
      <c r="G69" s="103"/>
      <c r="H69" s="103"/>
      <c r="I69" s="103"/>
      <c r="J69" s="103"/>
    </row>
    <row r="70" spans="2:10">
      <c r="B70" s="103"/>
      <c r="C70" s="103"/>
      <c r="D70" s="103"/>
      <c r="E70" s="103"/>
      <c r="F70" s="103"/>
      <c r="G70" s="103"/>
      <c r="H70" s="103"/>
      <c r="I70" s="103"/>
      <c r="J70" s="103"/>
    </row>
    <row r="71" spans="2:10">
      <c r="B71" s="103"/>
      <c r="C71" s="103"/>
      <c r="D71" s="103"/>
      <c r="E71" s="103"/>
      <c r="F71" s="103"/>
      <c r="G71" s="103"/>
      <c r="H71" s="103"/>
      <c r="I71" s="103"/>
      <c r="J71" s="103"/>
    </row>
    <row r="72" spans="2:10">
      <c r="B72" s="103"/>
      <c r="C72" s="103"/>
      <c r="D72" s="103"/>
      <c r="E72" s="103"/>
      <c r="F72" s="103"/>
      <c r="G72" s="103"/>
      <c r="H72" s="103"/>
      <c r="I72" s="103"/>
      <c r="J72" s="103"/>
    </row>
    <row r="73" spans="2:10">
      <c r="B73" s="103"/>
      <c r="C73" s="103"/>
      <c r="D73" s="103"/>
      <c r="E73" s="103"/>
      <c r="F73" s="103"/>
      <c r="G73" s="103"/>
      <c r="H73" s="103"/>
      <c r="I73" s="103"/>
      <c r="J73" s="103"/>
    </row>
    <row r="74" spans="2:10">
      <c r="B74" s="103"/>
      <c r="C74" s="103"/>
      <c r="D74" s="103"/>
      <c r="E74" s="103"/>
      <c r="F74" s="103"/>
      <c r="G74" s="103"/>
      <c r="H74" s="103"/>
      <c r="I74" s="103"/>
      <c r="J74" s="103"/>
    </row>
    <row r="75" spans="2:10">
      <c r="B75" s="103"/>
      <c r="C75" s="103"/>
      <c r="D75" s="103"/>
      <c r="E75" s="103"/>
      <c r="F75" s="103"/>
      <c r="G75" s="103"/>
      <c r="H75" s="103"/>
      <c r="I75" s="103"/>
      <c r="J75" s="103"/>
    </row>
    <row r="76" spans="2:10">
      <c r="B76" s="103"/>
      <c r="C76" s="103"/>
      <c r="D76" s="103"/>
      <c r="E76" s="103"/>
      <c r="F76" s="103"/>
      <c r="G76" s="103"/>
      <c r="H76" s="103"/>
      <c r="I76" s="103"/>
      <c r="J76" s="103"/>
    </row>
    <row r="77" spans="2:10">
      <c r="B77" s="103"/>
      <c r="C77" s="103"/>
      <c r="D77" s="103"/>
      <c r="E77" s="103"/>
      <c r="F77" s="103"/>
      <c r="G77" s="103"/>
      <c r="H77" s="103"/>
      <c r="I77" s="103"/>
      <c r="J77" s="103"/>
    </row>
    <row r="78" spans="2:10">
      <c r="B78" s="103"/>
      <c r="C78" s="103"/>
      <c r="D78" s="103"/>
      <c r="E78" s="103"/>
      <c r="F78" s="103"/>
      <c r="G78" s="103"/>
      <c r="H78" s="103"/>
      <c r="I78" s="103"/>
      <c r="J78" s="103"/>
    </row>
    <row r="79" spans="2:10">
      <c r="B79" s="103"/>
      <c r="C79" s="103"/>
      <c r="D79" s="103"/>
      <c r="E79" s="103"/>
      <c r="F79" s="103"/>
      <c r="G79" s="103"/>
      <c r="H79" s="103"/>
      <c r="I79" s="103"/>
      <c r="J79" s="103"/>
    </row>
    <row r="80" spans="2:10">
      <c r="B80" s="103"/>
      <c r="C80" s="103"/>
      <c r="D80" s="103"/>
      <c r="E80" s="103"/>
      <c r="F80" s="103"/>
      <c r="G80" s="103"/>
      <c r="H80" s="103"/>
      <c r="I80" s="103"/>
      <c r="J80" s="103"/>
    </row>
    <row r="81" spans="2:10">
      <c r="B81" s="103"/>
      <c r="C81" s="103"/>
      <c r="D81" s="103"/>
      <c r="E81" s="103"/>
      <c r="F81" s="103"/>
      <c r="G81" s="103"/>
      <c r="H81" s="103"/>
      <c r="I81" s="103"/>
      <c r="J81" s="103"/>
    </row>
    <row r="82" spans="2:10">
      <c r="B82" s="103"/>
      <c r="C82" s="103"/>
      <c r="D82" s="103"/>
      <c r="E82" s="103"/>
      <c r="F82" s="103"/>
      <c r="G82" s="103"/>
      <c r="H82" s="103"/>
      <c r="I82" s="103"/>
      <c r="J82" s="103"/>
    </row>
    <row r="83" spans="2:10">
      <c r="B83" s="103"/>
      <c r="C83" s="103"/>
      <c r="D83" s="103"/>
      <c r="E83" s="103"/>
      <c r="F83" s="103"/>
      <c r="G83" s="103"/>
      <c r="H83" s="103"/>
      <c r="I83" s="103"/>
      <c r="J83" s="103"/>
    </row>
    <row r="84" spans="2:10">
      <c r="B84" s="103"/>
      <c r="C84" s="103"/>
      <c r="D84" s="103"/>
      <c r="E84" s="103"/>
      <c r="F84" s="103"/>
      <c r="G84" s="103"/>
      <c r="H84" s="103"/>
      <c r="I84" s="103"/>
      <c r="J84" s="103"/>
    </row>
    <row r="85" spans="2:10">
      <c r="B85" s="103"/>
      <c r="C85" s="103"/>
      <c r="D85" s="103"/>
      <c r="E85" s="103"/>
      <c r="F85" s="103"/>
      <c r="G85" s="103"/>
      <c r="H85" s="103"/>
      <c r="I85" s="103"/>
      <c r="J85" s="103"/>
    </row>
    <row r="86" spans="2:10">
      <c r="B86" s="103"/>
      <c r="C86" s="103"/>
      <c r="D86" s="103"/>
      <c r="E86" s="103"/>
      <c r="F86" s="103"/>
      <c r="G86" s="103"/>
      <c r="H86" s="103"/>
      <c r="I86" s="103"/>
      <c r="J86" s="103"/>
    </row>
    <row r="87" spans="2:10">
      <c r="B87" s="103"/>
      <c r="C87" s="103"/>
      <c r="D87" s="103"/>
      <c r="E87" s="103"/>
      <c r="F87" s="103"/>
      <c r="G87" s="103"/>
      <c r="H87" s="103"/>
      <c r="I87" s="103"/>
      <c r="J87" s="103"/>
    </row>
    <row r="88" spans="2:10">
      <c r="B88" s="103"/>
      <c r="C88" s="103"/>
      <c r="D88" s="103"/>
      <c r="E88" s="103"/>
      <c r="F88" s="103"/>
      <c r="G88" s="103"/>
      <c r="H88" s="103"/>
      <c r="I88" s="103"/>
      <c r="J88" s="103"/>
    </row>
    <row r="89" spans="2:10">
      <c r="B89" s="103"/>
      <c r="C89" s="103"/>
      <c r="D89" s="103"/>
      <c r="E89" s="103"/>
      <c r="F89" s="103"/>
      <c r="G89" s="103"/>
      <c r="H89" s="103"/>
      <c r="I89" s="103"/>
      <c r="J89" s="103"/>
    </row>
    <row r="90" spans="2:10">
      <c r="B90" s="103"/>
      <c r="C90" s="103"/>
      <c r="D90" s="103"/>
      <c r="E90" s="103"/>
      <c r="F90" s="103"/>
      <c r="G90" s="103"/>
      <c r="H90" s="103"/>
      <c r="I90" s="103"/>
      <c r="J90" s="103"/>
    </row>
    <row r="91" spans="2:10">
      <c r="B91" s="103"/>
      <c r="C91" s="103"/>
      <c r="D91" s="103"/>
      <c r="E91" s="103"/>
      <c r="F91" s="103"/>
      <c r="G91" s="103"/>
      <c r="H91" s="103"/>
      <c r="I91" s="103"/>
      <c r="J91" s="103"/>
    </row>
    <row r="92" spans="2:10">
      <c r="B92" s="103"/>
      <c r="C92" s="103"/>
      <c r="D92" s="103"/>
      <c r="E92" s="103"/>
      <c r="F92" s="103"/>
      <c r="G92" s="103"/>
      <c r="H92" s="103"/>
      <c r="I92" s="103"/>
      <c r="J92" s="103"/>
    </row>
    <row r="93" spans="2:10">
      <c r="B93" s="103"/>
      <c r="C93" s="103"/>
      <c r="D93" s="103"/>
      <c r="E93" s="103"/>
      <c r="F93" s="103"/>
      <c r="G93" s="103"/>
      <c r="H93" s="103"/>
      <c r="I93" s="103"/>
      <c r="J93" s="103"/>
    </row>
    <row r="94" spans="2:10">
      <c r="B94" s="103"/>
      <c r="C94" s="103"/>
      <c r="D94" s="103"/>
      <c r="E94" s="103"/>
      <c r="F94" s="103"/>
      <c r="G94" s="103"/>
      <c r="H94" s="103"/>
      <c r="I94" s="103"/>
      <c r="J94" s="103"/>
    </row>
    <row r="95" spans="2:10">
      <c r="B95" s="103"/>
      <c r="C95" s="103"/>
      <c r="D95" s="103"/>
      <c r="E95" s="103"/>
      <c r="F95" s="103"/>
      <c r="G95" s="103"/>
      <c r="H95" s="103"/>
      <c r="I95" s="103"/>
      <c r="J95" s="103"/>
    </row>
    <row r="96" spans="2:10">
      <c r="B96" s="103"/>
      <c r="C96" s="103"/>
      <c r="D96" s="103"/>
      <c r="E96" s="103"/>
      <c r="F96" s="103"/>
      <c r="G96" s="103"/>
      <c r="H96" s="103"/>
      <c r="I96" s="103"/>
      <c r="J96" s="103"/>
    </row>
    <row r="97" spans="2:10">
      <c r="B97" s="103"/>
      <c r="C97" s="103"/>
      <c r="D97" s="103"/>
      <c r="E97" s="103"/>
      <c r="F97" s="103"/>
      <c r="G97" s="103"/>
      <c r="H97" s="103"/>
      <c r="I97" s="103"/>
      <c r="J97" s="103"/>
    </row>
    <row r="98" spans="2:10">
      <c r="B98" s="103"/>
      <c r="C98" s="103"/>
      <c r="D98" s="103"/>
      <c r="E98" s="103"/>
      <c r="F98" s="103"/>
      <c r="G98" s="103"/>
      <c r="H98" s="103"/>
      <c r="I98" s="103"/>
      <c r="J98" s="103"/>
    </row>
    <row r="99" spans="2:10">
      <c r="B99" s="103"/>
      <c r="C99" s="103"/>
      <c r="D99" s="103"/>
      <c r="E99" s="103"/>
      <c r="F99" s="103"/>
      <c r="G99" s="103"/>
      <c r="H99" s="103"/>
      <c r="I99" s="103"/>
      <c r="J99" s="103"/>
    </row>
    <row r="100" spans="2:10">
      <c r="B100" s="103"/>
      <c r="C100" s="103"/>
      <c r="D100" s="103"/>
      <c r="E100" s="103"/>
      <c r="F100" s="103"/>
      <c r="G100" s="103"/>
      <c r="H100" s="103"/>
      <c r="I100" s="103"/>
      <c r="J100" s="103"/>
    </row>
    <row r="101" spans="2:10">
      <c r="B101" s="103"/>
      <c r="C101" s="103"/>
      <c r="D101" s="103"/>
      <c r="E101" s="103"/>
      <c r="F101" s="103"/>
      <c r="G101" s="103"/>
      <c r="H101" s="103"/>
      <c r="I101" s="103"/>
      <c r="J101" s="103"/>
    </row>
    <row r="102" spans="2:10">
      <c r="B102" s="103"/>
      <c r="C102" s="103"/>
      <c r="D102" s="103"/>
      <c r="E102" s="103"/>
      <c r="F102" s="103"/>
      <c r="G102" s="103"/>
      <c r="H102" s="103"/>
      <c r="I102" s="103"/>
      <c r="J102" s="103"/>
    </row>
    <row r="103" spans="2:10">
      <c r="B103" s="103"/>
      <c r="C103" s="103"/>
      <c r="D103" s="103"/>
      <c r="E103" s="103"/>
      <c r="F103" s="103"/>
      <c r="G103" s="103"/>
      <c r="H103" s="103"/>
      <c r="I103" s="103"/>
      <c r="J103" s="103"/>
    </row>
    <row r="104" spans="2:10">
      <c r="B104" s="103"/>
      <c r="C104" s="103"/>
      <c r="D104" s="103"/>
      <c r="E104" s="103"/>
      <c r="F104" s="103"/>
      <c r="G104" s="103"/>
      <c r="H104" s="103"/>
      <c r="I104" s="103"/>
      <c r="J104" s="103"/>
    </row>
    <row r="105" spans="2:10">
      <c r="B105" s="103"/>
      <c r="C105" s="103"/>
      <c r="D105" s="103"/>
      <c r="E105" s="103"/>
      <c r="F105" s="103"/>
      <c r="G105" s="103"/>
      <c r="H105" s="103"/>
      <c r="I105" s="103"/>
      <c r="J105" s="103"/>
    </row>
    <row r="106" spans="2:10">
      <c r="B106" s="103"/>
      <c r="C106" s="103"/>
      <c r="D106" s="103"/>
      <c r="E106" s="103"/>
      <c r="F106" s="103"/>
      <c r="G106" s="103"/>
      <c r="H106" s="103"/>
      <c r="I106" s="103"/>
      <c r="J106" s="103"/>
    </row>
    <row r="107" spans="2:10">
      <c r="B107" s="103"/>
      <c r="C107" s="103"/>
      <c r="D107" s="103"/>
      <c r="E107" s="103"/>
      <c r="F107" s="103"/>
      <c r="G107" s="103"/>
      <c r="H107" s="103"/>
      <c r="I107" s="103"/>
      <c r="J107" s="103"/>
    </row>
    <row r="108" spans="2:10">
      <c r="B108" s="103"/>
      <c r="C108" s="103"/>
      <c r="D108" s="103"/>
      <c r="E108" s="103"/>
      <c r="F108" s="103"/>
      <c r="G108" s="103"/>
      <c r="H108" s="103"/>
      <c r="I108" s="103"/>
      <c r="J108" s="103"/>
    </row>
    <row r="109" spans="2:10">
      <c r="B109" s="103"/>
      <c r="C109" s="103"/>
      <c r="D109" s="103"/>
      <c r="E109" s="103"/>
      <c r="F109" s="103"/>
      <c r="G109" s="103"/>
      <c r="H109" s="103"/>
      <c r="I109" s="103"/>
      <c r="J109" s="103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181</v>
      </c>
      <c r="C1" s="80" t="s" vm="1">
        <v>249</v>
      </c>
    </row>
    <row r="2" spans="2:60">
      <c r="B2" s="58" t="s">
        <v>180</v>
      </c>
      <c r="C2" s="80" t="s">
        <v>250</v>
      </c>
    </row>
    <row r="3" spans="2:60">
      <c r="B3" s="58" t="s">
        <v>182</v>
      </c>
      <c r="C3" s="80" t="s">
        <v>251</v>
      </c>
    </row>
    <row r="4" spans="2:60">
      <c r="B4" s="58" t="s">
        <v>183</v>
      </c>
      <c r="C4" s="80">
        <v>12152</v>
      </c>
    </row>
    <row r="6" spans="2:60" ht="26.25" customHeight="1">
      <c r="B6" s="161" t="s">
        <v>216</v>
      </c>
      <c r="C6" s="162"/>
      <c r="D6" s="162"/>
      <c r="E6" s="162"/>
      <c r="F6" s="162"/>
      <c r="G6" s="162"/>
      <c r="H6" s="162"/>
      <c r="I6" s="162"/>
      <c r="J6" s="162"/>
      <c r="K6" s="163"/>
    </row>
    <row r="7" spans="2:60" s="3" customFormat="1" ht="66">
      <c r="B7" s="61" t="s">
        <v>117</v>
      </c>
      <c r="C7" s="61" t="s">
        <v>118</v>
      </c>
      <c r="D7" s="61" t="s">
        <v>15</v>
      </c>
      <c r="E7" s="61" t="s">
        <v>16</v>
      </c>
      <c r="F7" s="61" t="s">
        <v>55</v>
      </c>
      <c r="G7" s="61" t="s">
        <v>101</v>
      </c>
      <c r="H7" s="61" t="s">
        <v>51</v>
      </c>
      <c r="I7" s="61" t="s">
        <v>110</v>
      </c>
      <c r="J7" s="61" t="s">
        <v>184</v>
      </c>
      <c r="K7" s="61" t="s">
        <v>185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236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6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16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F28" sqref="F28"/>
    </sheetView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41.7109375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181</v>
      </c>
      <c r="C1" s="80" t="s" vm="1">
        <v>249</v>
      </c>
    </row>
    <row r="2" spans="2:60">
      <c r="B2" s="58" t="s">
        <v>180</v>
      </c>
      <c r="C2" s="80" t="s">
        <v>250</v>
      </c>
    </row>
    <row r="3" spans="2:60">
      <c r="B3" s="58" t="s">
        <v>182</v>
      </c>
      <c r="C3" s="80" t="s">
        <v>251</v>
      </c>
    </row>
    <row r="4" spans="2:60">
      <c r="B4" s="58" t="s">
        <v>183</v>
      </c>
      <c r="C4" s="80">
        <v>12152</v>
      </c>
    </row>
    <row r="6" spans="2:60" ht="26.25" customHeight="1">
      <c r="B6" s="161" t="s">
        <v>217</v>
      </c>
      <c r="C6" s="162"/>
      <c r="D6" s="162"/>
      <c r="E6" s="162"/>
      <c r="F6" s="162"/>
      <c r="G6" s="162"/>
      <c r="H6" s="162"/>
      <c r="I6" s="162"/>
      <c r="J6" s="162"/>
      <c r="K6" s="163"/>
    </row>
    <row r="7" spans="2:60" s="3" customFormat="1" ht="63">
      <c r="B7" s="61" t="s">
        <v>117</v>
      </c>
      <c r="C7" s="63" t="s">
        <v>43</v>
      </c>
      <c r="D7" s="63" t="s">
        <v>15</v>
      </c>
      <c r="E7" s="63" t="s">
        <v>16</v>
      </c>
      <c r="F7" s="63" t="s">
        <v>55</v>
      </c>
      <c r="G7" s="63" t="s">
        <v>101</v>
      </c>
      <c r="H7" s="63" t="s">
        <v>51</v>
      </c>
      <c r="I7" s="63" t="s">
        <v>110</v>
      </c>
      <c r="J7" s="63" t="s">
        <v>184</v>
      </c>
      <c r="K7" s="65" t="s">
        <v>185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236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0" t="s">
        <v>54</v>
      </c>
      <c r="C10" s="121"/>
      <c r="D10" s="121"/>
      <c r="E10" s="121"/>
      <c r="F10" s="121"/>
      <c r="G10" s="121"/>
      <c r="H10" s="123">
        <v>0</v>
      </c>
      <c r="I10" s="122">
        <v>1.6141942229999999</v>
      </c>
      <c r="J10" s="123">
        <v>1</v>
      </c>
      <c r="K10" s="123">
        <f>I10/'סכום נכסי הקרן'!$C$42</f>
        <v>8.02283903168492E-5</v>
      </c>
      <c r="L10" s="135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02"/>
    </row>
    <row r="11" spans="2:60" s="102" customFormat="1" ht="21" customHeight="1">
      <c r="B11" s="124" t="s">
        <v>230</v>
      </c>
      <c r="C11" s="121"/>
      <c r="D11" s="121"/>
      <c r="E11" s="121"/>
      <c r="F11" s="121"/>
      <c r="G11" s="121"/>
      <c r="H11" s="123">
        <v>0</v>
      </c>
      <c r="I11" s="122">
        <v>1.6141942229999999</v>
      </c>
      <c r="J11" s="123">
        <v>1</v>
      </c>
      <c r="K11" s="123">
        <f>I11/'סכום נכסי הקרן'!$C$42</f>
        <v>8.02283903168492E-5</v>
      </c>
      <c r="L11" s="135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60">
      <c r="B12" s="85" t="s">
        <v>1373</v>
      </c>
      <c r="C12" s="86" t="s">
        <v>1374</v>
      </c>
      <c r="D12" s="86" t="s">
        <v>679</v>
      </c>
      <c r="E12" s="86" t="s">
        <v>317</v>
      </c>
      <c r="F12" s="100">
        <v>0</v>
      </c>
      <c r="G12" s="99" t="s">
        <v>166</v>
      </c>
      <c r="H12" s="97">
        <v>0</v>
      </c>
      <c r="I12" s="96">
        <v>1.6141942229999999</v>
      </c>
      <c r="J12" s="97">
        <v>1</v>
      </c>
      <c r="K12" s="97">
        <f>I12/'סכום נכסי הקרן'!$C$42</f>
        <v>8.02283903168492E-5</v>
      </c>
      <c r="L12" s="135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7"/>
      <c r="C13" s="86"/>
      <c r="D13" s="86"/>
      <c r="E13" s="86"/>
      <c r="F13" s="86"/>
      <c r="G13" s="86"/>
      <c r="H13" s="97"/>
      <c r="I13" s="86"/>
      <c r="J13" s="97"/>
      <c r="K13" s="86"/>
      <c r="L13" s="135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35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6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6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8" t="s">
        <v>181</v>
      </c>
      <c r="C1" s="80" t="s" vm="1">
        <v>249</v>
      </c>
    </row>
    <row r="2" spans="2:47">
      <c r="B2" s="58" t="s">
        <v>180</v>
      </c>
      <c r="C2" s="80" t="s">
        <v>250</v>
      </c>
    </row>
    <row r="3" spans="2:47">
      <c r="B3" s="58" t="s">
        <v>182</v>
      </c>
      <c r="C3" s="80" t="s">
        <v>251</v>
      </c>
    </row>
    <row r="4" spans="2:47">
      <c r="B4" s="58" t="s">
        <v>183</v>
      </c>
      <c r="C4" s="80">
        <v>12152</v>
      </c>
    </row>
    <row r="6" spans="2:47" ht="26.25" customHeight="1">
      <c r="B6" s="161" t="s">
        <v>218</v>
      </c>
      <c r="C6" s="162"/>
      <c r="D6" s="163"/>
    </row>
    <row r="7" spans="2:47" s="3" customFormat="1" ht="33">
      <c r="B7" s="61" t="s">
        <v>117</v>
      </c>
      <c r="C7" s="66" t="s">
        <v>107</v>
      </c>
      <c r="D7" s="67" t="s">
        <v>106</v>
      </c>
    </row>
    <row r="8" spans="2:47" s="3" customFormat="1">
      <c r="B8" s="16"/>
      <c r="C8" s="33" t="s">
        <v>236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3"/>
      <c r="C10" s="103"/>
      <c r="D10" s="10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16"/>
      <c r="C11" s="103"/>
      <c r="D11" s="103"/>
    </row>
    <row r="12" spans="2:47">
      <c r="B12" s="116"/>
      <c r="C12" s="103"/>
      <c r="D12" s="10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3"/>
      <c r="C13" s="103"/>
      <c r="D13" s="10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3"/>
      <c r="C14" s="103"/>
      <c r="D14" s="103"/>
    </row>
    <row r="15" spans="2:47">
      <c r="B15" s="103"/>
      <c r="C15" s="103"/>
      <c r="D15" s="10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3"/>
      <c r="C16" s="103"/>
      <c r="D16" s="10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3"/>
      <c r="C17" s="103"/>
      <c r="D17" s="103"/>
    </row>
    <row r="18" spans="2:4">
      <c r="B18" s="103"/>
      <c r="C18" s="103"/>
      <c r="D18" s="103"/>
    </row>
    <row r="19" spans="2:4">
      <c r="B19" s="103"/>
      <c r="C19" s="103"/>
      <c r="D19" s="103"/>
    </row>
    <row r="20" spans="2:4">
      <c r="B20" s="103"/>
      <c r="C20" s="103"/>
      <c r="D20" s="103"/>
    </row>
    <row r="21" spans="2:4">
      <c r="B21" s="103"/>
      <c r="C21" s="103"/>
      <c r="D21" s="103"/>
    </row>
    <row r="22" spans="2:4">
      <c r="B22" s="103"/>
      <c r="C22" s="103"/>
      <c r="D22" s="103"/>
    </row>
    <row r="23" spans="2:4">
      <c r="B23" s="103"/>
      <c r="C23" s="103"/>
      <c r="D23" s="103"/>
    </row>
    <row r="24" spans="2:4">
      <c r="B24" s="103"/>
      <c r="C24" s="103"/>
      <c r="D24" s="103"/>
    </row>
    <row r="25" spans="2:4">
      <c r="B25" s="103"/>
      <c r="C25" s="103"/>
      <c r="D25" s="103"/>
    </row>
    <row r="26" spans="2:4">
      <c r="B26" s="103"/>
      <c r="C26" s="103"/>
      <c r="D26" s="103"/>
    </row>
    <row r="27" spans="2:4">
      <c r="B27" s="103"/>
      <c r="C27" s="103"/>
      <c r="D27" s="103"/>
    </row>
    <row r="28" spans="2:4">
      <c r="B28" s="103"/>
      <c r="C28" s="103"/>
      <c r="D28" s="103"/>
    </row>
    <row r="29" spans="2:4">
      <c r="B29" s="103"/>
      <c r="C29" s="103"/>
      <c r="D29" s="103"/>
    </row>
    <row r="30" spans="2:4">
      <c r="B30" s="103"/>
      <c r="C30" s="103"/>
      <c r="D30" s="103"/>
    </row>
    <row r="31" spans="2:4">
      <c r="B31" s="103"/>
      <c r="C31" s="103"/>
      <c r="D31" s="103"/>
    </row>
    <row r="32" spans="2:4">
      <c r="B32" s="103"/>
      <c r="C32" s="103"/>
      <c r="D32" s="103"/>
    </row>
    <row r="33" spans="2:4">
      <c r="B33" s="103"/>
      <c r="C33" s="103"/>
      <c r="D33" s="103"/>
    </row>
    <row r="34" spans="2:4">
      <c r="B34" s="103"/>
      <c r="C34" s="103"/>
      <c r="D34" s="103"/>
    </row>
    <row r="35" spans="2:4">
      <c r="B35" s="103"/>
      <c r="C35" s="103"/>
      <c r="D35" s="103"/>
    </row>
    <row r="36" spans="2:4">
      <c r="B36" s="103"/>
      <c r="C36" s="103"/>
      <c r="D36" s="103"/>
    </row>
    <row r="37" spans="2:4">
      <c r="B37" s="103"/>
      <c r="C37" s="103"/>
      <c r="D37" s="103"/>
    </row>
    <row r="38" spans="2:4">
      <c r="B38" s="103"/>
      <c r="C38" s="103"/>
      <c r="D38" s="103"/>
    </row>
    <row r="39" spans="2:4">
      <c r="B39" s="103"/>
      <c r="C39" s="103"/>
      <c r="D39" s="103"/>
    </row>
    <row r="40" spans="2:4">
      <c r="B40" s="103"/>
      <c r="C40" s="103"/>
      <c r="D40" s="103"/>
    </row>
    <row r="41" spans="2:4">
      <c r="B41" s="103"/>
      <c r="C41" s="103"/>
      <c r="D41" s="103"/>
    </row>
    <row r="42" spans="2:4">
      <c r="B42" s="103"/>
      <c r="C42" s="103"/>
      <c r="D42" s="103"/>
    </row>
    <row r="43" spans="2:4">
      <c r="B43" s="103"/>
      <c r="C43" s="103"/>
      <c r="D43" s="103"/>
    </row>
    <row r="44" spans="2:4">
      <c r="B44" s="103"/>
      <c r="C44" s="103"/>
      <c r="D44" s="103"/>
    </row>
    <row r="45" spans="2:4">
      <c r="B45" s="103"/>
      <c r="C45" s="103"/>
      <c r="D45" s="103"/>
    </row>
    <row r="46" spans="2:4">
      <c r="B46" s="103"/>
      <c r="C46" s="103"/>
      <c r="D46" s="103"/>
    </row>
    <row r="47" spans="2:4">
      <c r="B47" s="103"/>
      <c r="C47" s="103"/>
      <c r="D47" s="103"/>
    </row>
    <row r="48" spans="2:4">
      <c r="B48" s="103"/>
      <c r="C48" s="103"/>
      <c r="D48" s="103"/>
    </row>
    <row r="49" spans="2:4">
      <c r="B49" s="103"/>
      <c r="C49" s="103"/>
      <c r="D49" s="103"/>
    </row>
    <row r="50" spans="2:4">
      <c r="B50" s="103"/>
      <c r="C50" s="103"/>
      <c r="D50" s="103"/>
    </row>
    <row r="51" spans="2:4">
      <c r="B51" s="103"/>
      <c r="C51" s="103"/>
      <c r="D51" s="103"/>
    </row>
    <row r="52" spans="2:4">
      <c r="B52" s="103"/>
      <c r="C52" s="103"/>
      <c r="D52" s="103"/>
    </row>
    <row r="53" spans="2:4">
      <c r="B53" s="103"/>
      <c r="C53" s="103"/>
      <c r="D53" s="103"/>
    </row>
    <row r="54" spans="2:4">
      <c r="B54" s="103"/>
      <c r="C54" s="103"/>
      <c r="D54" s="103"/>
    </row>
    <row r="55" spans="2:4">
      <c r="B55" s="103"/>
      <c r="C55" s="103"/>
      <c r="D55" s="103"/>
    </row>
    <row r="56" spans="2:4">
      <c r="B56" s="103"/>
      <c r="C56" s="103"/>
      <c r="D56" s="103"/>
    </row>
    <row r="57" spans="2:4">
      <c r="B57" s="103"/>
      <c r="C57" s="103"/>
      <c r="D57" s="103"/>
    </row>
    <row r="58" spans="2:4">
      <c r="B58" s="103"/>
      <c r="C58" s="103"/>
      <c r="D58" s="103"/>
    </row>
    <row r="59" spans="2:4">
      <c r="B59" s="103"/>
      <c r="C59" s="103"/>
      <c r="D59" s="103"/>
    </row>
    <row r="60" spans="2:4">
      <c r="B60" s="103"/>
      <c r="C60" s="103"/>
      <c r="D60" s="103"/>
    </row>
    <row r="61" spans="2:4">
      <c r="B61" s="103"/>
      <c r="C61" s="103"/>
      <c r="D61" s="103"/>
    </row>
    <row r="62" spans="2:4">
      <c r="B62" s="103"/>
      <c r="C62" s="103"/>
      <c r="D62" s="103"/>
    </row>
    <row r="63" spans="2:4">
      <c r="B63" s="103"/>
      <c r="C63" s="103"/>
      <c r="D63" s="103"/>
    </row>
    <row r="64" spans="2:4">
      <c r="B64" s="103"/>
      <c r="C64" s="103"/>
      <c r="D64" s="103"/>
    </row>
    <row r="65" spans="2:4">
      <c r="B65" s="103"/>
      <c r="C65" s="103"/>
      <c r="D65" s="103"/>
    </row>
    <row r="66" spans="2:4">
      <c r="B66" s="103"/>
      <c r="C66" s="103"/>
      <c r="D66" s="103"/>
    </row>
    <row r="67" spans="2:4">
      <c r="B67" s="103"/>
      <c r="C67" s="103"/>
      <c r="D67" s="103"/>
    </row>
    <row r="68" spans="2:4">
      <c r="B68" s="103"/>
      <c r="C68" s="103"/>
      <c r="D68" s="103"/>
    </row>
    <row r="69" spans="2:4">
      <c r="B69" s="103"/>
      <c r="C69" s="103"/>
      <c r="D69" s="103"/>
    </row>
    <row r="70" spans="2:4">
      <c r="B70" s="103"/>
      <c r="C70" s="103"/>
      <c r="D70" s="103"/>
    </row>
    <row r="71" spans="2:4">
      <c r="B71" s="103"/>
      <c r="C71" s="103"/>
      <c r="D71" s="103"/>
    </row>
    <row r="72" spans="2:4">
      <c r="B72" s="103"/>
      <c r="C72" s="103"/>
      <c r="D72" s="103"/>
    </row>
    <row r="73" spans="2:4">
      <c r="B73" s="103"/>
      <c r="C73" s="103"/>
      <c r="D73" s="103"/>
    </row>
    <row r="74" spans="2:4">
      <c r="B74" s="103"/>
      <c r="C74" s="103"/>
      <c r="D74" s="103"/>
    </row>
    <row r="75" spans="2:4">
      <c r="B75" s="103"/>
      <c r="C75" s="103"/>
      <c r="D75" s="103"/>
    </row>
    <row r="76" spans="2:4">
      <c r="B76" s="103"/>
      <c r="C76" s="103"/>
      <c r="D76" s="103"/>
    </row>
    <row r="77" spans="2:4">
      <c r="B77" s="103"/>
      <c r="C77" s="103"/>
      <c r="D77" s="103"/>
    </row>
    <row r="78" spans="2:4">
      <c r="B78" s="103"/>
      <c r="C78" s="103"/>
      <c r="D78" s="103"/>
    </row>
    <row r="79" spans="2:4">
      <c r="B79" s="103"/>
      <c r="C79" s="103"/>
      <c r="D79" s="103"/>
    </row>
    <row r="80" spans="2:4">
      <c r="B80" s="103"/>
      <c r="C80" s="103"/>
      <c r="D80" s="103"/>
    </row>
    <row r="81" spans="2:4">
      <c r="B81" s="103"/>
      <c r="C81" s="103"/>
      <c r="D81" s="103"/>
    </row>
    <row r="82" spans="2:4">
      <c r="B82" s="103"/>
      <c r="C82" s="103"/>
      <c r="D82" s="103"/>
    </row>
    <row r="83" spans="2:4">
      <c r="B83" s="103"/>
      <c r="C83" s="103"/>
      <c r="D83" s="103"/>
    </row>
    <row r="84" spans="2:4">
      <c r="B84" s="103"/>
      <c r="C84" s="103"/>
      <c r="D84" s="103"/>
    </row>
    <row r="85" spans="2:4">
      <c r="B85" s="103"/>
      <c r="C85" s="103"/>
      <c r="D85" s="103"/>
    </row>
    <row r="86" spans="2:4">
      <c r="B86" s="103"/>
      <c r="C86" s="103"/>
      <c r="D86" s="103"/>
    </row>
    <row r="87" spans="2:4">
      <c r="B87" s="103"/>
      <c r="C87" s="103"/>
      <c r="D87" s="103"/>
    </row>
    <row r="88" spans="2:4">
      <c r="B88" s="103"/>
      <c r="C88" s="103"/>
      <c r="D88" s="103"/>
    </row>
    <row r="89" spans="2:4">
      <c r="B89" s="103"/>
      <c r="C89" s="103"/>
      <c r="D89" s="103"/>
    </row>
    <row r="90" spans="2:4">
      <c r="B90" s="103"/>
      <c r="C90" s="103"/>
      <c r="D90" s="103"/>
    </row>
    <row r="91" spans="2:4">
      <c r="B91" s="103"/>
      <c r="C91" s="103"/>
      <c r="D91" s="103"/>
    </row>
    <row r="92" spans="2:4">
      <c r="B92" s="103"/>
      <c r="C92" s="103"/>
      <c r="D92" s="103"/>
    </row>
    <row r="93" spans="2:4">
      <c r="B93" s="103"/>
      <c r="C93" s="103"/>
      <c r="D93" s="103"/>
    </row>
    <row r="94" spans="2:4">
      <c r="B94" s="103"/>
      <c r="C94" s="103"/>
      <c r="D94" s="103"/>
    </row>
    <row r="95" spans="2:4">
      <c r="B95" s="103"/>
      <c r="C95" s="103"/>
      <c r="D95" s="103"/>
    </row>
    <row r="96" spans="2:4">
      <c r="B96" s="103"/>
      <c r="C96" s="103"/>
      <c r="D96" s="103"/>
    </row>
    <row r="97" spans="2:4">
      <c r="B97" s="103"/>
      <c r="C97" s="103"/>
      <c r="D97" s="103"/>
    </row>
    <row r="98" spans="2:4">
      <c r="B98" s="103"/>
      <c r="C98" s="103"/>
      <c r="D98" s="103"/>
    </row>
    <row r="99" spans="2:4">
      <c r="B99" s="103"/>
      <c r="C99" s="103"/>
      <c r="D99" s="103"/>
    </row>
    <row r="100" spans="2:4">
      <c r="B100" s="103"/>
      <c r="C100" s="103"/>
      <c r="D100" s="103"/>
    </row>
    <row r="101" spans="2:4">
      <c r="B101" s="103"/>
      <c r="C101" s="103"/>
      <c r="D101" s="103"/>
    </row>
    <row r="102" spans="2:4">
      <c r="B102" s="103"/>
      <c r="C102" s="103"/>
      <c r="D102" s="103"/>
    </row>
    <row r="103" spans="2:4">
      <c r="B103" s="103"/>
      <c r="C103" s="103"/>
      <c r="D103" s="103"/>
    </row>
    <row r="104" spans="2:4">
      <c r="B104" s="103"/>
      <c r="C104" s="103"/>
      <c r="D104" s="103"/>
    </row>
    <row r="105" spans="2:4">
      <c r="B105" s="103"/>
      <c r="C105" s="103"/>
      <c r="D105" s="103"/>
    </row>
    <row r="106" spans="2:4">
      <c r="B106" s="103"/>
      <c r="C106" s="103"/>
      <c r="D106" s="103"/>
    </row>
    <row r="107" spans="2:4">
      <c r="B107" s="103"/>
      <c r="C107" s="103"/>
      <c r="D107" s="103"/>
    </row>
    <row r="108" spans="2:4">
      <c r="B108" s="103"/>
      <c r="C108" s="103"/>
      <c r="D108" s="103"/>
    </row>
    <row r="109" spans="2:4">
      <c r="B109" s="103"/>
      <c r="C109" s="103"/>
      <c r="D109" s="103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181</v>
      </c>
      <c r="C1" s="80" t="s" vm="1">
        <v>249</v>
      </c>
    </row>
    <row r="2" spans="2:18">
      <c r="B2" s="58" t="s">
        <v>180</v>
      </c>
      <c r="C2" s="80" t="s">
        <v>250</v>
      </c>
    </row>
    <row r="3" spans="2:18">
      <c r="B3" s="58" t="s">
        <v>182</v>
      </c>
      <c r="C3" s="80" t="s">
        <v>251</v>
      </c>
    </row>
    <row r="4" spans="2:18">
      <c r="B4" s="58" t="s">
        <v>183</v>
      </c>
      <c r="C4" s="80">
        <v>12152</v>
      </c>
    </row>
    <row r="6" spans="2:18" ht="26.25" customHeight="1">
      <c r="B6" s="161" t="s">
        <v>221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3"/>
    </row>
    <row r="7" spans="2:18" s="3" customFormat="1" ht="78.75">
      <c r="B7" s="23" t="s">
        <v>117</v>
      </c>
      <c r="C7" s="31" t="s">
        <v>43</v>
      </c>
      <c r="D7" s="31" t="s">
        <v>62</v>
      </c>
      <c r="E7" s="31" t="s">
        <v>15</v>
      </c>
      <c r="F7" s="31" t="s">
        <v>63</v>
      </c>
      <c r="G7" s="31" t="s">
        <v>102</v>
      </c>
      <c r="H7" s="31" t="s">
        <v>18</v>
      </c>
      <c r="I7" s="31" t="s">
        <v>101</v>
      </c>
      <c r="J7" s="31" t="s">
        <v>17</v>
      </c>
      <c r="K7" s="31" t="s">
        <v>219</v>
      </c>
      <c r="L7" s="31" t="s">
        <v>238</v>
      </c>
      <c r="M7" s="31" t="s">
        <v>220</v>
      </c>
      <c r="N7" s="31" t="s">
        <v>57</v>
      </c>
      <c r="O7" s="31" t="s">
        <v>184</v>
      </c>
      <c r="P7" s="32" t="s">
        <v>186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240</v>
      </c>
      <c r="M8" s="33" t="s">
        <v>236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248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113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239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L519"/>
  <sheetViews>
    <sheetView rightToLeft="1" workbookViewId="0">
      <selection activeCell="C29" sqref="C29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36" width="5.7109375" style="1" customWidth="1"/>
    <col min="37" max="37" width="3.42578125" style="1" customWidth="1"/>
    <col min="38" max="38" width="5.7109375" style="1" hidden="1" customWidth="1"/>
    <col min="39" max="39" width="10.140625" style="1" customWidth="1"/>
    <col min="40" max="40" width="13.85546875" style="1" customWidth="1"/>
    <col min="41" max="41" width="5.7109375" style="1" customWidth="1"/>
    <col min="42" max="16384" width="9.140625" style="1"/>
  </cols>
  <sheetData>
    <row r="1" spans="2:21">
      <c r="B1" s="58" t="s">
        <v>181</v>
      </c>
      <c r="C1" s="80" t="s" vm="1">
        <v>249</v>
      </c>
    </row>
    <row r="2" spans="2:21">
      <c r="B2" s="58" t="s">
        <v>180</v>
      </c>
      <c r="C2" s="80" t="s">
        <v>250</v>
      </c>
    </row>
    <row r="3" spans="2:21">
      <c r="B3" s="58" t="s">
        <v>182</v>
      </c>
      <c r="C3" s="80" t="s">
        <v>251</v>
      </c>
    </row>
    <row r="4" spans="2:21">
      <c r="B4" s="58" t="s">
        <v>183</v>
      </c>
      <c r="C4" s="80">
        <v>12152</v>
      </c>
    </row>
    <row r="6" spans="2:21" ht="26.25" customHeight="1">
      <c r="B6" s="150" t="s">
        <v>210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</row>
    <row r="7" spans="2:21" s="3" customFormat="1" ht="63">
      <c r="B7" s="13" t="s">
        <v>116</v>
      </c>
      <c r="C7" s="14" t="s">
        <v>43</v>
      </c>
      <c r="D7" s="14" t="s">
        <v>118</v>
      </c>
      <c r="E7" s="14" t="s">
        <v>15</v>
      </c>
      <c r="F7" s="14" t="s">
        <v>63</v>
      </c>
      <c r="G7" s="14" t="s">
        <v>101</v>
      </c>
      <c r="H7" s="14" t="s">
        <v>17</v>
      </c>
      <c r="I7" s="14" t="s">
        <v>19</v>
      </c>
      <c r="J7" s="14" t="s">
        <v>59</v>
      </c>
      <c r="K7" s="14" t="s">
        <v>184</v>
      </c>
      <c r="L7" s="14" t="s">
        <v>185</v>
      </c>
      <c r="M7" s="1"/>
    </row>
    <row r="8" spans="2:21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236</v>
      </c>
      <c r="K8" s="17" t="s">
        <v>20</v>
      </c>
      <c r="L8" s="17" t="s">
        <v>20</v>
      </c>
    </row>
    <row r="9" spans="2:21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21" s="4" customFormat="1" ht="18" customHeight="1">
      <c r="B10" s="120" t="s">
        <v>42</v>
      </c>
      <c r="C10" s="121"/>
      <c r="D10" s="121"/>
      <c r="E10" s="121"/>
      <c r="F10" s="121"/>
      <c r="G10" s="121"/>
      <c r="H10" s="121"/>
      <c r="I10" s="121"/>
      <c r="J10" s="122">
        <f>J11</f>
        <v>883.35743536699999</v>
      </c>
      <c r="K10" s="123">
        <f>J10/$J$10</f>
        <v>1</v>
      </c>
      <c r="L10" s="123">
        <f>J10/'סכום נכסי הקרן'!$C$42</f>
        <v>4.3904472029518943E-2</v>
      </c>
      <c r="M10" s="131"/>
    </row>
    <row r="11" spans="2:21" s="102" customFormat="1">
      <c r="B11" s="124" t="s">
        <v>230</v>
      </c>
      <c r="C11" s="121"/>
      <c r="D11" s="121"/>
      <c r="E11" s="121"/>
      <c r="F11" s="121"/>
      <c r="G11" s="121"/>
      <c r="H11" s="121"/>
      <c r="I11" s="121"/>
      <c r="J11" s="122">
        <f>J12+J18</f>
        <v>883.35743536699999</v>
      </c>
      <c r="K11" s="123">
        <f t="shared" ref="K11:K16" si="0">J11/$J$10</f>
        <v>1</v>
      </c>
      <c r="L11" s="123">
        <f>J11/'סכום נכסי הקרן'!$C$42</f>
        <v>4.3904472029518943E-2</v>
      </c>
      <c r="M11" s="132"/>
    </row>
    <row r="12" spans="2:21">
      <c r="B12" s="104" t="s">
        <v>40</v>
      </c>
      <c r="C12" s="84"/>
      <c r="D12" s="84"/>
      <c r="E12" s="84"/>
      <c r="F12" s="84"/>
      <c r="G12" s="84"/>
      <c r="H12" s="84"/>
      <c r="I12" s="84"/>
      <c r="J12" s="93">
        <f>SUM(J13:J16)</f>
        <v>863.89876152900001</v>
      </c>
      <c r="K12" s="94">
        <f t="shared" si="0"/>
        <v>0.97797191367963565</v>
      </c>
      <c r="L12" s="94">
        <f>J12/'סכום נכסי הקרן'!$C$42</f>
        <v>4.2937340529802678E-2</v>
      </c>
      <c r="M12" s="133"/>
    </row>
    <row r="13" spans="2:21">
      <c r="B13" s="89" t="s">
        <v>1353</v>
      </c>
      <c r="C13" s="86" t="s">
        <v>1354</v>
      </c>
      <c r="D13" s="86">
        <v>12</v>
      </c>
      <c r="E13" s="86" t="s">
        <v>316</v>
      </c>
      <c r="F13" s="86" t="s">
        <v>317</v>
      </c>
      <c r="G13" s="99" t="s">
        <v>166</v>
      </c>
      <c r="H13" s="100">
        <v>0</v>
      </c>
      <c r="I13" s="100">
        <v>0</v>
      </c>
      <c r="J13" s="96">
        <v>4.0459477059999971</v>
      </c>
      <c r="K13" s="97">
        <f t="shared" si="0"/>
        <v>4.580193185693927E-3</v>
      </c>
      <c r="L13" s="97">
        <f>J13/'סכום נכסי הקרן'!$C$42</f>
        <v>2.010909636110923E-4</v>
      </c>
      <c r="M13" s="133"/>
    </row>
    <row r="14" spans="2:21">
      <c r="B14" s="89" t="s">
        <v>1355</v>
      </c>
      <c r="C14" s="86" t="s">
        <v>1356</v>
      </c>
      <c r="D14" s="86">
        <v>10</v>
      </c>
      <c r="E14" s="86" t="s">
        <v>316</v>
      </c>
      <c r="F14" s="86" t="s">
        <v>317</v>
      </c>
      <c r="G14" s="99" t="s">
        <v>166</v>
      </c>
      <c r="H14" s="100">
        <v>0</v>
      </c>
      <c r="I14" s="100">
        <v>0</v>
      </c>
      <c r="J14" s="96">
        <v>801.34</v>
      </c>
      <c r="K14" s="97">
        <f t="shared" si="0"/>
        <v>0.90715260654038088</v>
      </c>
      <c r="L14" s="97">
        <f>J14/'סכום נכסי הקרן'!$C$42</f>
        <v>3.9828056240357353E-2</v>
      </c>
      <c r="M14" s="133"/>
      <c r="U14" s="145"/>
    </row>
    <row r="15" spans="2:21">
      <c r="B15" s="89" t="s">
        <v>1357</v>
      </c>
      <c r="C15" s="86" t="s">
        <v>1358</v>
      </c>
      <c r="D15" s="86">
        <v>20</v>
      </c>
      <c r="E15" s="86" t="s">
        <v>316</v>
      </c>
      <c r="F15" s="86" t="s">
        <v>317</v>
      </c>
      <c r="G15" s="99" t="s">
        <v>166</v>
      </c>
      <c r="H15" s="100">
        <v>0</v>
      </c>
      <c r="I15" s="100">
        <v>0</v>
      </c>
      <c r="J15" s="96">
        <v>33.000165097999997</v>
      </c>
      <c r="K15" s="97">
        <f t="shared" si="0"/>
        <v>3.7357658153734492E-2</v>
      </c>
      <c r="L15" s="97">
        <f>J15/'סכום נכסי הקרן'!$C$42</f>
        <v>1.6401682574989662E-3</v>
      </c>
      <c r="M15" s="133"/>
    </row>
    <row r="16" spans="2:21">
      <c r="B16" s="89" t="s">
        <v>1359</v>
      </c>
      <c r="C16" s="86" t="s">
        <v>1360</v>
      </c>
      <c r="D16" s="86">
        <v>11</v>
      </c>
      <c r="E16" s="86" t="s">
        <v>353</v>
      </c>
      <c r="F16" s="86" t="s">
        <v>317</v>
      </c>
      <c r="G16" s="99" t="s">
        <v>166</v>
      </c>
      <c r="H16" s="100">
        <v>0</v>
      </c>
      <c r="I16" s="100">
        <v>0</v>
      </c>
      <c r="J16" s="96">
        <v>25.512648724999998</v>
      </c>
      <c r="K16" s="97">
        <f t="shared" si="0"/>
        <v>2.8881455799826379E-2</v>
      </c>
      <c r="L16" s="97">
        <f>J16/'סכום נכסי הקרן'!$C$42</f>
        <v>1.2680250683352648E-3</v>
      </c>
      <c r="M16" s="133"/>
    </row>
    <row r="17" spans="2:21">
      <c r="B17" s="85"/>
      <c r="C17" s="86"/>
      <c r="D17" s="86"/>
      <c r="E17" s="86"/>
      <c r="F17" s="86"/>
      <c r="G17" s="86"/>
      <c r="H17" s="86"/>
      <c r="I17" s="86"/>
      <c r="J17" s="86"/>
      <c r="K17" s="97"/>
      <c r="L17" s="86"/>
      <c r="M17" s="133"/>
    </row>
    <row r="18" spans="2:21">
      <c r="B18" s="104" t="s">
        <v>41</v>
      </c>
      <c r="C18" s="84"/>
      <c r="D18" s="84"/>
      <c r="E18" s="84"/>
      <c r="F18" s="84"/>
      <c r="G18" s="84"/>
      <c r="H18" s="84"/>
      <c r="I18" s="84"/>
      <c r="J18" s="93">
        <f>SUM(J19:J28)</f>
        <v>19.458673837999999</v>
      </c>
      <c r="K18" s="94">
        <f t="shared" ref="K18:K28" si="1">J18/$J$10</f>
        <v>2.2028086320364407E-2</v>
      </c>
      <c r="L18" s="94">
        <f>J18/'סכום נכסי הקרן'!$C$42</f>
        <v>9.6713149971626802E-4</v>
      </c>
      <c r="M18" s="133"/>
      <c r="U18" s="146"/>
    </row>
    <row r="19" spans="2:21">
      <c r="B19" s="89" t="s">
        <v>1353</v>
      </c>
      <c r="C19" s="86" t="s">
        <v>1361</v>
      </c>
      <c r="D19" s="86">
        <v>12</v>
      </c>
      <c r="E19" s="86" t="s">
        <v>316</v>
      </c>
      <c r="F19" s="86" t="s">
        <v>317</v>
      </c>
      <c r="G19" s="99" t="s">
        <v>165</v>
      </c>
      <c r="H19" s="100">
        <v>0</v>
      </c>
      <c r="I19" s="100">
        <v>0</v>
      </c>
      <c r="J19" s="96">
        <v>3.6399259999999996E-2</v>
      </c>
      <c r="K19" s="97">
        <f t="shared" si="1"/>
        <v>4.1205585126339649E-5</v>
      </c>
      <c r="L19" s="97">
        <f>J19/'סכום נכסי הקרן'!$C$42</f>
        <v>1.809109459639341E-6</v>
      </c>
      <c r="M19" s="133"/>
    </row>
    <row r="20" spans="2:21">
      <c r="B20" s="89" t="s">
        <v>1353</v>
      </c>
      <c r="C20" s="86">
        <v>31712200</v>
      </c>
      <c r="D20" s="86">
        <v>12</v>
      </c>
      <c r="E20" s="86" t="s">
        <v>316</v>
      </c>
      <c r="F20" s="86" t="s">
        <v>317</v>
      </c>
      <c r="G20" s="99" t="s">
        <v>175</v>
      </c>
      <c r="H20" s="100">
        <v>0</v>
      </c>
      <c r="I20" s="100">
        <v>0</v>
      </c>
      <c r="J20" s="96">
        <v>1.42</v>
      </c>
      <c r="K20" s="97">
        <f t="shared" ref="K20" si="2">J20/$J$10</f>
        <v>1.6075033085673255E-3</v>
      </c>
      <c r="L20" s="97">
        <f>J20/'סכום נכסי הקרן'!$C$42</f>
        <v>7.0576584048353297E-5</v>
      </c>
      <c r="M20" s="133"/>
    </row>
    <row r="21" spans="2:21">
      <c r="B21" s="89" t="s">
        <v>1355</v>
      </c>
      <c r="C21" s="86" t="s">
        <v>1362</v>
      </c>
      <c r="D21" s="86">
        <v>10</v>
      </c>
      <c r="E21" s="86" t="s">
        <v>316</v>
      </c>
      <c r="F21" s="86" t="s">
        <v>317</v>
      </c>
      <c r="G21" s="99" t="s">
        <v>165</v>
      </c>
      <c r="H21" s="100">
        <v>0</v>
      </c>
      <c r="I21" s="100">
        <v>0</v>
      </c>
      <c r="J21" s="96">
        <v>11.124680277</v>
      </c>
      <c r="K21" s="97">
        <f t="shared" si="1"/>
        <v>1.2593634050726178E-2</v>
      </c>
      <c r="L21" s="97">
        <f>J21/'סכום נכסי הקרן'!$C$42</f>
        <v>5.5291685393010477E-4</v>
      </c>
      <c r="M21" s="133"/>
    </row>
    <row r="22" spans="2:21">
      <c r="B22" s="89" t="s">
        <v>1355</v>
      </c>
      <c r="C22" s="86" t="s">
        <v>1363</v>
      </c>
      <c r="D22" s="86">
        <v>10</v>
      </c>
      <c r="E22" s="86" t="s">
        <v>316</v>
      </c>
      <c r="F22" s="86" t="s">
        <v>317</v>
      </c>
      <c r="G22" s="99" t="s">
        <v>167</v>
      </c>
      <c r="H22" s="100">
        <v>0</v>
      </c>
      <c r="I22" s="100">
        <v>0</v>
      </c>
      <c r="J22" s="96">
        <v>1.92622</v>
      </c>
      <c r="K22" s="97">
        <f t="shared" si="1"/>
        <v>2.1805669176257424E-3</v>
      </c>
      <c r="L22" s="97">
        <f>J22/'סכום נכסי הקרן'!$C$42</f>
        <v>9.5736639243393739E-5</v>
      </c>
      <c r="M22" s="133"/>
    </row>
    <row r="23" spans="2:21">
      <c r="B23" s="89" t="s">
        <v>1355</v>
      </c>
      <c r="C23" s="86" t="s">
        <v>1364</v>
      </c>
      <c r="D23" s="86">
        <v>10</v>
      </c>
      <c r="E23" s="86" t="s">
        <v>316</v>
      </c>
      <c r="F23" s="86" t="s">
        <v>317</v>
      </c>
      <c r="G23" s="99" t="s">
        <v>175</v>
      </c>
      <c r="H23" s="100">
        <v>0</v>
      </c>
      <c r="I23" s="100">
        <v>0</v>
      </c>
      <c r="J23" s="96">
        <v>4.67</v>
      </c>
      <c r="K23" s="97">
        <f t="shared" si="1"/>
        <v>5.2866482049362049E-3</v>
      </c>
      <c r="L23" s="97">
        <f>J23/'סכום נכסי הקרן'!$C$42</f>
        <v>2.3210749824352812E-4</v>
      </c>
      <c r="M23" s="133"/>
    </row>
    <row r="24" spans="2:21">
      <c r="B24" s="89" t="s">
        <v>1355</v>
      </c>
      <c r="C24" s="86" t="s">
        <v>1365</v>
      </c>
      <c r="D24" s="86">
        <v>10</v>
      </c>
      <c r="E24" s="86" t="s">
        <v>316</v>
      </c>
      <c r="F24" s="86" t="s">
        <v>317</v>
      </c>
      <c r="G24" s="99" t="s">
        <v>174</v>
      </c>
      <c r="H24" s="100">
        <v>0</v>
      </c>
      <c r="I24" s="100">
        <v>0</v>
      </c>
      <c r="J24" s="96">
        <v>9.3569999999999987E-2</v>
      </c>
      <c r="K24" s="97">
        <f t="shared" si="1"/>
        <v>1.0592541167791876E-4</v>
      </c>
      <c r="L24" s="97">
        <f>J24/'סכום נכסי הקרן'!$C$42</f>
        <v>4.6505992742284631E-6</v>
      </c>
      <c r="M24" s="133"/>
    </row>
    <row r="25" spans="2:21">
      <c r="B25" s="89" t="s">
        <v>1355</v>
      </c>
      <c r="C25" s="86" t="s">
        <v>1366</v>
      </c>
      <c r="D25" s="86">
        <v>10</v>
      </c>
      <c r="E25" s="86" t="s">
        <v>316</v>
      </c>
      <c r="F25" s="86" t="s">
        <v>317</v>
      </c>
      <c r="G25" s="99" t="s">
        <v>169</v>
      </c>
      <c r="H25" s="100">
        <v>0</v>
      </c>
      <c r="I25" s="100">
        <v>0</v>
      </c>
      <c r="J25" s="96">
        <v>0.14577999999999999</v>
      </c>
      <c r="K25" s="97">
        <f t="shared" si="1"/>
        <v>1.6502945938235545E-4</v>
      </c>
      <c r="L25" s="97">
        <f>J25/'סכום נכסי הקרן'!$C$42</f>
        <v>7.2455312834992569E-6</v>
      </c>
      <c r="M25" s="133"/>
    </row>
    <row r="26" spans="2:21">
      <c r="B26" s="89" t="s">
        <v>1355</v>
      </c>
      <c r="C26" s="144">
        <v>30810110</v>
      </c>
      <c r="D26" s="86">
        <v>10</v>
      </c>
      <c r="E26" s="86" t="s">
        <v>316</v>
      </c>
      <c r="F26" s="86" t="s">
        <v>317</v>
      </c>
      <c r="G26" s="99" t="s">
        <v>172</v>
      </c>
      <c r="H26" s="100">
        <v>0</v>
      </c>
      <c r="I26" s="100">
        <v>0</v>
      </c>
      <c r="J26" s="96">
        <v>0.03</v>
      </c>
      <c r="K26" s="97">
        <f t="shared" ref="K26" si="3">J26/$J$10</f>
        <v>3.3961337504943497E-5</v>
      </c>
      <c r="L26" s="97">
        <f>J26/'סכום נכסי הקרן'!$C$42</f>
        <v>1.4910545925708445E-6</v>
      </c>
      <c r="M26" s="133"/>
    </row>
    <row r="27" spans="2:21">
      <c r="B27" s="89" t="s">
        <v>1357</v>
      </c>
      <c r="C27" s="86" t="s">
        <v>1367</v>
      </c>
      <c r="D27" s="86">
        <v>20</v>
      </c>
      <c r="E27" s="86" t="s">
        <v>316</v>
      </c>
      <c r="F27" s="86" t="s">
        <v>317</v>
      </c>
      <c r="G27" s="99" t="s">
        <v>165</v>
      </c>
      <c r="H27" s="100">
        <v>0</v>
      </c>
      <c r="I27" s="100">
        <v>0</v>
      </c>
      <c r="J27" s="96">
        <v>4.7425870000000004E-3</v>
      </c>
      <c r="K27" s="97">
        <f t="shared" si="1"/>
        <v>5.3688199251185833E-6</v>
      </c>
      <c r="L27" s="97">
        <f>J27/'סכום נכסי הקרן'!$C$42</f>
        <v>2.3571520423389281E-7</v>
      </c>
      <c r="M27" s="133"/>
    </row>
    <row r="28" spans="2:21">
      <c r="B28" s="89" t="s">
        <v>1359</v>
      </c>
      <c r="C28" s="86" t="s">
        <v>1368</v>
      </c>
      <c r="D28" s="86">
        <v>11</v>
      </c>
      <c r="E28" s="86" t="s">
        <v>353</v>
      </c>
      <c r="F28" s="86" t="s">
        <v>317</v>
      </c>
      <c r="G28" s="99" t="s">
        <v>165</v>
      </c>
      <c r="H28" s="100">
        <v>0</v>
      </c>
      <c r="I28" s="100">
        <v>0</v>
      </c>
      <c r="J28" s="96">
        <v>7.281713999999999E-3</v>
      </c>
      <c r="K28" s="97">
        <f t="shared" si="1"/>
        <v>8.2432248922824044E-6</v>
      </c>
      <c r="L28" s="97">
        <f>J28/'סכום נכסי הקרן'!$C$42</f>
        <v>3.6191443671624708E-7</v>
      </c>
      <c r="M28" s="133"/>
    </row>
    <row r="29" spans="2:21">
      <c r="B29" s="85"/>
      <c r="C29" s="86"/>
      <c r="D29" s="86"/>
      <c r="E29" s="86"/>
      <c r="F29" s="86"/>
      <c r="G29" s="86"/>
      <c r="H29" s="86"/>
      <c r="I29" s="86"/>
      <c r="J29" s="86"/>
      <c r="K29" s="97"/>
      <c r="L29" s="86"/>
      <c r="M29" s="133"/>
    </row>
    <row r="30" spans="2:21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21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21">
      <c r="B32" s="101" t="s">
        <v>248</v>
      </c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16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</row>
    <row r="117" spans="2:12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</row>
    <row r="118" spans="2:12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</row>
    <row r="119" spans="2:12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</row>
    <row r="120" spans="2:12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</row>
    <row r="121" spans="2:12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</row>
    <row r="122" spans="2:12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</row>
    <row r="123" spans="2:12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</row>
    <row r="124" spans="2:12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</row>
    <row r="125" spans="2:12"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</row>
    <row r="126" spans="2:12"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</row>
    <row r="127" spans="2:12"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</row>
    <row r="128" spans="2:12"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D517" s="1"/>
    </row>
    <row r="518" spans="4:5">
      <c r="D518" s="1"/>
    </row>
    <row r="519" spans="4:5">
      <c r="E519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181</v>
      </c>
      <c r="C1" s="80" t="s" vm="1">
        <v>249</v>
      </c>
    </row>
    <row r="2" spans="2:18">
      <c r="B2" s="58" t="s">
        <v>180</v>
      </c>
      <c r="C2" s="80" t="s">
        <v>250</v>
      </c>
    </row>
    <row r="3" spans="2:18">
      <c r="B3" s="58" t="s">
        <v>182</v>
      </c>
      <c r="C3" s="80" t="s">
        <v>251</v>
      </c>
    </row>
    <row r="4" spans="2:18">
      <c r="B4" s="58" t="s">
        <v>183</v>
      </c>
      <c r="C4" s="80">
        <v>12152</v>
      </c>
    </row>
    <row r="6" spans="2:18" ht="26.25" customHeight="1">
      <c r="B6" s="161" t="s">
        <v>222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3"/>
    </row>
    <row r="7" spans="2:18" s="3" customFormat="1" ht="78.75">
      <c r="B7" s="23" t="s">
        <v>117</v>
      </c>
      <c r="C7" s="31" t="s">
        <v>43</v>
      </c>
      <c r="D7" s="31" t="s">
        <v>62</v>
      </c>
      <c r="E7" s="31" t="s">
        <v>15</v>
      </c>
      <c r="F7" s="31" t="s">
        <v>63</v>
      </c>
      <c r="G7" s="31" t="s">
        <v>102</v>
      </c>
      <c r="H7" s="31" t="s">
        <v>18</v>
      </c>
      <c r="I7" s="31" t="s">
        <v>101</v>
      </c>
      <c r="J7" s="31" t="s">
        <v>17</v>
      </c>
      <c r="K7" s="31" t="s">
        <v>219</v>
      </c>
      <c r="L7" s="31" t="s">
        <v>233</v>
      </c>
      <c r="M7" s="31" t="s">
        <v>220</v>
      </c>
      <c r="N7" s="31" t="s">
        <v>57</v>
      </c>
      <c r="O7" s="31" t="s">
        <v>184</v>
      </c>
      <c r="P7" s="32" t="s">
        <v>186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240</v>
      </c>
      <c r="M8" s="33" t="s">
        <v>236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248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113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239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181</v>
      </c>
      <c r="C1" s="80" t="s" vm="1">
        <v>249</v>
      </c>
    </row>
    <row r="2" spans="2:18">
      <c r="B2" s="58" t="s">
        <v>180</v>
      </c>
      <c r="C2" s="80" t="s">
        <v>250</v>
      </c>
    </row>
    <row r="3" spans="2:18">
      <c r="B3" s="58" t="s">
        <v>182</v>
      </c>
      <c r="C3" s="80" t="s">
        <v>251</v>
      </c>
    </row>
    <row r="4" spans="2:18">
      <c r="B4" s="58" t="s">
        <v>183</v>
      </c>
      <c r="C4" s="80">
        <v>12152</v>
      </c>
    </row>
    <row r="6" spans="2:18" ht="26.25" customHeight="1">
      <c r="B6" s="161" t="s">
        <v>224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3"/>
    </row>
    <row r="7" spans="2:18" s="3" customFormat="1" ht="78.75">
      <c r="B7" s="23" t="s">
        <v>117</v>
      </c>
      <c r="C7" s="31" t="s">
        <v>43</v>
      </c>
      <c r="D7" s="31" t="s">
        <v>62</v>
      </c>
      <c r="E7" s="31" t="s">
        <v>15</v>
      </c>
      <c r="F7" s="31" t="s">
        <v>63</v>
      </c>
      <c r="G7" s="31" t="s">
        <v>102</v>
      </c>
      <c r="H7" s="31" t="s">
        <v>18</v>
      </c>
      <c r="I7" s="31" t="s">
        <v>101</v>
      </c>
      <c r="J7" s="31" t="s">
        <v>17</v>
      </c>
      <c r="K7" s="31" t="s">
        <v>219</v>
      </c>
      <c r="L7" s="31" t="s">
        <v>233</v>
      </c>
      <c r="M7" s="31" t="s">
        <v>220</v>
      </c>
      <c r="N7" s="31" t="s">
        <v>57</v>
      </c>
      <c r="O7" s="31" t="s">
        <v>184</v>
      </c>
      <c r="P7" s="32" t="s">
        <v>186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240</v>
      </c>
      <c r="M8" s="33" t="s">
        <v>236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248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113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239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2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2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2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2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2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2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2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2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2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2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2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2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2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2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2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2"/>
      <c r="R31" s="2"/>
      <c r="S31" s="2"/>
      <c r="T31" s="2"/>
      <c r="U31" s="2"/>
      <c r="V31" s="2"/>
      <c r="W31" s="2"/>
    </row>
    <row r="32" spans="2:2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2"/>
      <c r="R32" s="2"/>
      <c r="S32" s="2"/>
      <c r="T32" s="2"/>
      <c r="U32" s="2"/>
      <c r="V32" s="2"/>
      <c r="W32" s="2"/>
    </row>
    <row r="33" spans="2:2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2"/>
      <c r="R33" s="2"/>
      <c r="S33" s="2"/>
      <c r="T33" s="2"/>
      <c r="U33" s="2"/>
      <c r="V33" s="2"/>
      <c r="W33" s="2"/>
    </row>
    <row r="34" spans="2:2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2"/>
      <c r="R34" s="2"/>
      <c r="S34" s="2"/>
      <c r="T34" s="2"/>
      <c r="U34" s="2"/>
      <c r="V34" s="2"/>
      <c r="W34" s="2"/>
    </row>
    <row r="35" spans="2:2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2"/>
      <c r="R35" s="2"/>
      <c r="S35" s="2"/>
      <c r="T35" s="2"/>
      <c r="U35" s="2"/>
      <c r="V35" s="2"/>
      <c r="W35" s="2"/>
    </row>
    <row r="36" spans="2:2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2"/>
      <c r="R36" s="2"/>
      <c r="S36" s="2"/>
      <c r="T36" s="2"/>
      <c r="U36" s="2"/>
      <c r="V36" s="2"/>
      <c r="W36" s="2"/>
    </row>
    <row r="37" spans="2:2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2"/>
      <c r="R37" s="2"/>
      <c r="S37" s="2"/>
      <c r="T37" s="2"/>
      <c r="U37" s="2"/>
      <c r="V37" s="2"/>
      <c r="W37" s="2"/>
    </row>
    <row r="38" spans="2:2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2"/>
      <c r="R38" s="2"/>
      <c r="S38" s="2"/>
      <c r="T38" s="2"/>
      <c r="U38" s="2"/>
      <c r="V38" s="2"/>
      <c r="W38" s="2"/>
    </row>
    <row r="39" spans="2:2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2"/>
      <c r="R39" s="2"/>
      <c r="S39" s="2"/>
      <c r="T39" s="2"/>
      <c r="U39" s="2"/>
      <c r="V39" s="2"/>
      <c r="W39" s="2"/>
    </row>
    <row r="40" spans="2:2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2"/>
      <c r="R40" s="2"/>
      <c r="S40" s="2"/>
      <c r="T40" s="2"/>
      <c r="U40" s="2"/>
      <c r="V40" s="2"/>
      <c r="W40" s="2"/>
    </row>
    <row r="41" spans="2:2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2"/>
      <c r="R41" s="2"/>
      <c r="S41" s="2"/>
      <c r="T41" s="2"/>
      <c r="U41" s="2"/>
      <c r="V41" s="2"/>
      <c r="W41" s="2"/>
    </row>
    <row r="42" spans="2:2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2"/>
      <c r="R42" s="2"/>
      <c r="S42" s="2"/>
      <c r="T42" s="2"/>
      <c r="U42" s="2"/>
      <c r="V42" s="2"/>
      <c r="W42" s="2"/>
    </row>
    <row r="43" spans="2:2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2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2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2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2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2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>
      <selection activeCell="D18" sqref="D18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1.28515625" style="1" bestFit="1" customWidth="1"/>
    <col min="13" max="13" width="7.285156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8" t="s">
        <v>181</v>
      </c>
      <c r="C1" s="80" t="s" vm="1">
        <v>249</v>
      </c>
    </row>
    <row r="2" spans="2:53">
      <c r="B2" s="58" t="s">
        <v>180</v>
      </c>
      <c r="C2" s="80" t="s">
        <v>250</v>
      </c>
    </row>
    <row r="3" spans="2:53">
      <c r="B3" s="58" t="s">
        <v>182</v>
      </c>
      <c r="C3" s="80" t="s">
        <v>251</v>
      </c>
    </row>
    <row r="4" spans="2:53">
      <c r="B4" s="58" t="s">
        <v>183</v>
      </c>
      <c r="C4" s="80">
        <v>12152</v>
      </c>
    </row>
    <row r="6" spans="2:53" ht="21.75" customHeight="1">
      <c r="B6" s="152" t="s">
        <v>211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4"/>
    </row>
    <row r="7" spans="2:53" ht="27.75" customHeight="1">
      <c r="B7" s="155" t="s">
        <v>86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7"/>
      <c r="AU7" s="3"/>
      <c r="AV7" s="3"/>
    </row>
    <row r="8" spans="2:53" s="3" customFormat="1" ht="66" customHeight="1">
      <c r="B8" s="23" t="s">
        <v>116</v>
      </c>
      <c r="C8" s="31" t="s">
        <v>43</v>
      </c>
      <c r="D8" s="31" t="s">
        <v>121</v>
      </c>
      <c r="E8" s="31" t="s">
        <v>15</v>
      </c>
      <c r="F8" s="31" t="s">
        <v>63</v>
      </c>
      <c r="G8" s="31" t="s">
        <v>102</v>
      </c>
      <c r="H8" s="31" t="s">
        <v>18</v>
      </c>
      <c r="I8" s="31" t="s">
        <v>101</v>
      </c>
      <c r="J8" s="31" t="s">
        <v>17</v>
      </c>
      <c r="K8" s="31" t="s">
        <v>19</v>
      </c>
      <c r="L8" s="31" t="s">
        <v>233</v>
      </c>
      <c r="M8" s="31" t="s">
        <v>232</v>
      </c>
      <c r="N8" s="31" t="s">
        <v>247</v>
      </c>
      <c r="O8" s="31" t="s">
        <v>59</v>
      </c>
      <c r="P8" s="31" t="s">
        <v>235</v>
      </c>
      <c r="Q8" s="31" t="s">
        <v>184</v>
      </c>
      <c r="R8" s="74" t="s">
        <v>186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240</v>
      </c>
      <c r="M9" s="33"/>
      <c r="N9" s="17" t="s">
        <v>236</v>
      </c>
      <c r="O9" s="33" t="s">
        <v>241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114</v>
      </c>
      <c r="R10" s="21" t="s">
        <v>115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31" customFormat="1" ht="18" customHeight="1">
      <c r="B11" s="81" t="s">
        <v>27</v>
      </c>
      <c r="C11" s="82"/>
      <c r="D11" s="82"/>
      <c r="E11" s="82"/>
      <c r="F11" s="82"/>
      <c r="G11" s="82"/>
      <c r="H11" s="90">
        <v>5.8443313151195948</v>
      </c>
      <c r="I11" s="82"/>
      <c r="J11" s="82"/>
      <c r="K11" s="91">
        <v>5.3746120677828132E-3</v>
      </c>
      <c r="L11" s="90"/>
      <c r="M11" s="92"/>
      <c r="N11" s="82"/>
      <c r="O11" s="90">
        <v>6550.7800168699996</v>
      </c>
      <c r="P11" s="82"/>
      <c r="Q11" s="91">
        <v>1</v>
      </c>
      <c r="R11" s="91">
        <f>O11/'סכום נכסי הקרן'!$C$42</f>
        <v>0.32558568763584422</v>
      </c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U11" s="133"/>
      <c r="AV11" s="133"/>
      <c r="AW11" s="135"/>
      <c r="BA11" s="133"/>
    </row>
    <row r="12" spans="2:53" s="133" customFormat="1" ht="22.5" customHeight="1">
      <c r="B12" s="83" t="s">
        <v>230</v>
      </c>
      <c r="C12" s="84"/>
      <c r="D12" s="84"/>
      <c r="E12" s="84"/>
      <c r="F12" s="84"/>
      <c r="G12" s="84"/>
      <c r="H12" s="93">
        <v>5.8443313151195939</v>
      </c>
      <c r="I12" s="84"/>
      <c r="J12" s="84"/>
      <c r="K12" s="94">
        <v>5.3746120677828132E-3</v>
      </c>
      <c r="L12" s="93"/>
      <c r="M12" s="95"/>
      <c r="N12" s="84"/>
      <c r="O12" s="93">
        <v>6550.7800168700005</v>
      </c>
      <c r="P12" s="84"/>
      <c r="Q12" s="94">
        <v>1.0000000000000002</v>
      </c>
      <c r="R12" s="94">
        <f>O12/'סכום נכסי הקרן'!$C$42</f>
        <v>0.32558568763584428</v>
      </c>
      <c r="AW12" s="131"/>
    </row>
    <row r="13" spans="2:53" s="132" customFormat="1">
      <c r="B13" s="125" t="s">
        <v>25</v>
      </c>
      <c r="C13" s="121"/>
      <c r="D13" s="121"/>
      <c r="E13" s="121"/>
      <c r="F13" s="121"/>
      <c r="G13" s="121"/>
      <c r="H13" s="122">
        <v>5.7861130952186999</v>
      </c>
      <c r="I13" s="121"/>
      <c r="J13" s="121"/>
      <c r="K13" s="123">
        <v>-5.1186871813877167E-3</v>
      </c>
      <c r="L13" s="122"/>
      <c r="M13" s="126"/>
      <c r="N13" s="121"/>
      <c r="O13" s="122">
        <v>2588.2927115479997</v>
      </c>
      <c r="P13" s="121"/>
      <c r="Q13" s="123">
        <v>0.39511214006308532</v>
      </c>
      <c r="R13" s="123">
        <f>O13/'סכום נכסי הקרן'!$C$42</f>
        <v>0.12864285781570964</v>
      </c>
    </row>
    <row r="14" spans="2:53" s="133" customFormat="1">
      <c r="B14" s="87" t="s">
        <v>24</v>
      </c>
      <c r="C14" s="84"/>
      <c r="D14" s="84"/>
      <c r="E14" s="84"/>
      <c r="F14" s="84"/>
      <c r="G14" s="84"/>
      <c r="H14" s="93">
        <v>5.7861130952186999</v>
      </c>
      <c r="I14" s="84"/>
      <c r="J14" s="84"/>
      <c r="K14" s="94">
        <v>-5.1186871813877167E-3</v>
      </c>
      <c r="L14" s="93"/>
      <c r="M14" s="95"/>
      <c r="N14" s="84"/>
      <c r="O14" s="93">
        <v>2588.2927115479997</v>
      </c>
      <c r="P14" s="84"/>
      <c r="Q14" s="94">
        <v>0.39511214006308532</v>
      </c>
      <c r="R14" s="94">
        <f>O14/'סכום נכסי הקרן'!$C$42</f>
        <v>0.12864285781570964</v>
      </c>
    </row>
    <row r="15" spans="2:53" s="133" customFormat="1">
      <c r="B15" s="88" t="s">
        <v>252</v>
      </c>
      <c r="C15" s="86" t="s">
        <v>253</v>
      </c>
      <c r="D15" s="99" t="s">
        <v>122</v>
      </c>
      <c r="E15" s="86" t="s">
        <v>254</v>
      </c>
      <c r="F15" s="86"/>
      <c r="G15" s="86"/>
      <c r="H15" s="96">
        <v>2.2300000000045586</v>
      </c>
      <c r="I15" s="99" t="s">
        <v>166</v>
      </c>
      <c r="J15" s="100">
        <v>0.04</v>
      </c>
      <c r="K15" s="97">
        <v>-1.1700000000028337E-2</v>
      </c>
      <c r="L15" s="96">
        <v>216305.04946499999</v>
      </c>
      <c r="M15" s="98">
        <v>150.09</v>
      </c>
      <c r="N15" s="86"/>
      <c r="O15" s="96">
        <v>324.65224552400002</v>
      </c>
      <c r="P15" s="97">
        <v>1.3912254600600586E-5</v>
      </c>
      <c r="Q15" s="97">
        <v>4.9559326475310451E-2</v>
      </c>
      <c r="R15" s="97">
        <f>O15/'סכום נכסי הקרן'!$C$42</f>
        <v>1.6135807389233255E-2</v>
      </c>
    </row>
    <row r="16" spans="2:53" s="133" customFormat="1" ht="20.25">
      <c r="B16" s="88" t="s">
        <v>255</v>
      </c>
      <c r="C16" s="86" t="s">
        <v>256</v>
      </c>
      <c r="D16" s="99" t="s">
        <v>122</v>
      </c>
      <c r="E16" s="86" t="s">
        <v>254</v>
      </c>
      <c r="F16" s="86"/>
      <c r="G16" s="86"/>
      <c r="H16" s="96">
        <v>4.8600000000174193</v>
      </c>
      <c r="I16" s="99" t="s">
        <v>166</v>
      </c>
      <c r="J16" s="100">
        <v>0.04</v>
      </c>
      <c r="K16" s="97">
        <v>-4.7000000000424688E-3</v>
      </c>
      <c r="L16" s="96">
        <v>88601.697293000005</v>
      </c>
      <c r="M16" s="98">
        <v>156.80000000000001</v>
      </c>
      <c r="N16" s="86"/>
      <c r="O16" s="96">
        <v>138.927465603</v>
      </c>
      <c r="P16" s="97">
        <v>7.6263131074358234E-6</v>
      </c>
      <c r="Q16" s="97">
        <v>2.120777453146417E-2</v>
      </c>
      <c r="R16" s="97">
        <f>O16/'סכום נכסי הקרן'!$C$42</f>
        <v>6.904947854052706E-3</v>
      </c>
      <c r="AU16" s="131"/>
    </row>
    <row r="17" spans="2:48" s="133" customFormat="1" ht="20.25">
      <c r="B17" s="88" t="s">
        <v>257</v>
      </c>
      <c r="C17" s="86" t="s">
        <v>258</v>
      </c>
      <c r="D17" s="99" t="s">
        <v>122</v>
      </c>
      <c r="E17" s="86" t="s">
        <v>254</v>
      </c>
      <c r="F17" s="86"/>
      <c r="G17" s="86"/>
      <c r="H17" s="96">
        <v>7.919999999991453</v>
      </c>
      <c r="I17" s="99" t="s">
        <v>166</v>
      </c>
      <c r="J17" s="100">
        <v>7.4999999999999997E-3</v>
      </c>
      <c r="K17" s="97">
        <v>-3.9999999999304383E-4</v>
      </c>
      <c r="L17" s="96">
        <v>371704.07679399999</v>
      </c>
      <c r="M17" s="98">
        <v>108.29</v>
      </c>
      <c r="N17" s="86"/>
      <c r="O17" s="96">
        <v>402.51835133200001</v>
      </c>
      <c r="P17" s="97">
        <v>2.6667699671336009E-5</v>
      </c>
      <c r="Q17" s="97">
        <v>6.1445866033572841E-2</v>
      </c>
      <c r="R17" s="97">
        <f>O17/'סכום נכסי הקרן'!$C$42</f>
        <v>2.0005894544920778E-2</v>
      </c>
      <c r="AV17" s="131"/>
    </row>
    <row r="18" spans="2:48" s="133" customFormat="1">
      <c r="B18" s="88" t="s">
        <v>259</v>
      </c>
      <c r="C18" s="86" t="s">
        <v>260</v>
      </c>
      <c r="D18" s="99" t="s">
        <v>122</v>
      </c>
      <c r="E18" s="86" t="s">
        <v>254</v>
      </c>
      <c r="F18" s="86"/>
      <c r="G18" s="86"/>
      <c r="H18" s="96">
        <v>13.359999999980902</v>
      </c>
      <c r="I18" s="99" t="s">
        <v>166</v>
      </c>
      <c r="J18" s="100">
        <v>0.04</v>
      </c>
      <c r="K18" s="97">
        <v>8.6999999999799772E-3</v>
      </c>
      <c r="L18" s="96">
        <v>178270.01872399999</v>
      </c>
      <c r="M18" s="98">
        <v>182.1</v>
      </c>
      <c r="N18" s="86"/>
      <c r="O18" s="96">
        <v>324.62969549499996</v>
      </c>
      <c r="P18" s="97">
        <v>1.0989667218708287E-5</v>
      </c>
      <c r="Q18" s="97">
        <v>4.9555884132728045E-2</v>
      </c>
      <c r="R18" s="97">
        <f>O18/'סכום נכסי הקרן'!$C$42</f>
        <v>1.6134686611756485E-2</v>
      </c>
      <c r="AU18" s="135"/>
    </row>
    <row r="19" spans="2:48" s="133" customFormat="1">
      <c r="B19" s="88" t="s">
        <v>261</v>
      </c>
      <c r="C19" s="86" t="s">
        <v>262</v>
      </c>
      <c r="D19" s="99" t="s">
        <v>122</v>
      </c>
      <c r="E19" s="86" t="s">
        <v>254</v>
      </c>
      <c r="F19" s="86"/>
      <c r="G19" s="86"/>
      <c r="H19" s="96">
        <v>17.589999999939312</v>
      </c>
      <c r="I19" s="99" t="s">
        <v>166</v>
      </c>
      <c r="J19" s="100">
        <v>2.75E-2</v>
      </c>
      <c r="K19" s="97">
        <v>1.2000000000041713E-2</v>
      </c>
      <c r="L19" s="96">
        <v>33951.380198999999</v>
      </c>
      <c r="M19" s="98">
        <v>141.22999999999999</v>
      </c>
      <c r="N19" s="86"/>
      <c r="O19" s="96">
        <v>47.949536948999999</v>
      </c>
      <c r="P19" s="97">
        <v>1.9208628854985387E-6</v>
      </c>
      <c r="Q19" s="97">
        <v>7.3196683182029003E-3</v>
      </c>
      <c r="R19" s="97">
        <f>O19/'סכום נכסי הקרן'!$C$42</f>
        <v>2.3831792426483949E-3</v>
      </c>
      <c r="AV19" s="135"/>
    </row>
    <row r="20" spans="2:48" s="133" customFormat="1">
      <c r="B20" s="88" t="s">
        <v>263</v>
      </c>
      <c r="C20" s="86" t="s">
        <v>264</v>
      </c>
      <c r="D20" s="99" t="s">
        <v>122</v>
      </c>
      <c r="E20" s="86" t="s">
        <v>254</v>
      </c>
      <c r="F20" s="86"/>
      <c r="G20" s="86"/>
      <c r="H20" s="96">
        <v>4.3399999999985779</v>
      </c>
      <c r="I20" s="99" t="s">
        <v>166</v>
      </c>
      <c r="J20" s="100">
        <v>1.7500000000000002E-2</v>
      </c>
      <c r="K20" s="97">
        <v>-6.3000000000189692E-3</v>
      </c>
      <c r="L20" s="96">
        <v>148307.36066999999</v>
      </c>
      <c r="M20" s="98">
        <v>113.75</v>
      </c>
      <c r="N20" s="86"/>
      <c r="O20" s="96">
        <v>168.69962463599998</v>
      </c>
      <c r="P20" s="97">
        <v>1.0355878234742073E-5</v>
      </c>
      <c r="Q20" s="97">
        <v>2.575260109506862E-2</v>
      </c>
      <c r="R20" s="97">
        <f>O20/'סכום נכסי הקרן'!$C$42</f>
        <v>8.3846783359495126E-3</v>
      </c>
    </row>
    <row r="21" spans="2:48" s="133" customFormat="1">
      <c r="B21" s="88" t="s">
        <v>265</v>
      </c>
      <c r="C21" s="86" t="s">
        <v>266</v>
      </c>
      <c r="D21" s="99" t="s">
        <v>122</v>
      </c>
      <c r="E21" s="86" t="s">
        <v>254</v>
      </c>
      <c r="F21" s="86"/>
      <c r="G21" s="86"/>
      <c r="H21" s="96">
        <v>0.57999999999477203</v>
      </c>
      <c r="I21" s="99" t="s">
        <v>166</v>
      </c>
      <c r="J21" s="100">
        <v>0.03</v>
      </c>
      <c r="K21" s="97">
        <v>-2.0599999999861344E-2</v>
      </c>
      <c r="L21" s="96">
        <v>76577.323489999995</v>
      </c>
      <c r="M21" s="98">
        <v>114.9</v>
      </c>
      <c r="N21" s="86"/>
      <c r="O21" s="96">
        <v>87.987339636999991</v>
      </c>
      <c r="P21" s="97">
        <v>4.9951748036350852E-6</v>
      </c>
      <c r="Q21" s="97">
        <v>1.3431582103262391E-2</v>
      </c>
      <c r="R21" s="97">
        <f>O21/'סכום נכסי הקרן'!$C$42</f>
        <v>4.373130895127985E-3</v>
      </c>
    </row>
    <row r="22" spans="2:48" s="133" customFormat="1">
      <c r="B22" s="88" t="s">
        <v>267</v>
      </c>
      <c r="C22" s="86" t="s">
        <v>268</v>
      </c>
      <c r="D22" s="99" t="s">
        <v>122</v>
      </c>
      <c r="E22" s="86" t="s">
        <v>254</v>
      </c>
      <c r="F22" s="86"/>
      <c r="G22" s="86"/>
      <c r="H22" s="96">
        <v>1.5800000000008536</v>
      </c>
      <c r="I22" s="99" t="s">
        <v>166</v>
      </c>
      <c r="J22" s="100">
        <v>1E-3</v>
      </c>
      <c r="K22" s="97">
        <v>-1.3500000000004741E-2</v>
      </c>
      <c r="L22" s="96">
        <v>408204.60186699999</v>
      </c>
      <c r="M22" s="98">
        <v>103.3</v>
      </c>
      <c r="N22" s="86"/>
      <c r="O22" s="96">
        <v>421.67535190800004</v>
      </c>
      <c r="P22" s="97">
        <v>2.6934528380669144E-5</v>
      </c>
      <c r="Q22" s="97">
        <v>6.4370250691074035E-2</v>
      </c>
      <c r="R22" s="97">
        <f>O22/'סכום נכסי הקרן'!$C$42</f>
        <v>2.0958032334545015E-2</v>
      </c>
    </row>
    <row r="23" spans="2:48" s="133" customFormat="1">
      <c r="B23" s="88" t="s">
        <v>269</v>
      </c>
      <c r="C23" s="86" t="s">
        <v>270</v>
      </c>
      <c r="D23" s="99" t="s">
        <v>122</v>
      </c>
      <c r="E23" s="86" t="s">
        <v>254</v>
      </c>
      <c r="F23" s="86"/>
      <c r="G23" s="86"/>
      <c r="H23" s="96">
        <v>6.4400000000028079</v>
      </c>
      <c r="I23" s="99" t="s">
        <v>166</v>
      </c>
      <c r="J23" s="100">
        <v>7.4999999999999997E-3</v>
      </c>
      <c r="K23" s="97">
        <v>-2.6999999999833281E-3</v>
      </c>
      <c r="L23" s="96">
        <v>105914.119865</v>
      </c>
      <c r="M23" s="98">
        <v>107.6</v>
      </c>
      <c r="N23" s="86"/>
      <c r="O23" s="96">
        <v>113.96359969699999</v>
      </c>
      <c r="P23" s="97">
        <v>7.6514164664910457E-6</v>
      </c>
      <c r="Q23" s="97">
        <v>1.7396951111701725E-2</v>
      </c>
      <c r="R23" s="97">
        <f>O23/'סכום נכסי הקרן'!$C$42</f>
        <v>5.6641982904705717E-3</v>
      </c>
    </row>
    <row r="24" spans="2:48" s="133" customFormat="1">
      <c r="B24" s="88" t="s">
        <v>271</v>
      </c>
      <c r="C24" s="86" t="s">
        <v>272</v>
      </c>
      <c r="D24" s="99" t="s">
        <v>122</v>
      </c>
      <c r="E24" s="86" t="s">
        <v>254</v>
      </c>
      <c r="F24" s="86"/>
      <c r="G24" s="86"/>
      <c r="H24" s="96">
        <v>9.9399999999464246</v>
      </c>
      <c r="I24" s="99" t="s">
        <v>166</v>
      </c>
      <c r="J24" s="100">
        <v>5.0000000000000001E-3</v>
      </c>
      <c r="K24" s="97">
        <v>2.6000000000216462E-3</v>
      </c>
      <c r="L24" s="96">
        <v>72085.356891999996</v>
      </c>
      <c r="M24" s="98">
        <v>102.54</v>
      </c>
      <c r="N24" s="86"/>
      <c r="O24" s="96">
        <v>73.916319184000002</v>
      </c>
      <c r="P24" s="97">
        <v>3.4587014755965668E-5</v>
      </c>
      <c r="Q24" s="97">
        <v>1.1283590502756288E-2</v>
      </c>
      <c r="R24" s="97">
        <f>O24/'סכום נכסי הקרן'!$C$42</f>
        <v>3.6737755728411875E-3</v>
      </c>
    </row>
    <row r="25" spans="2:48" s="133" customFormat="1">
      <c r="B25" s="88" t="s">
        <v>273</v>
      </c>
      <c r="C25" s="86" t="s">
        <v>274</v>
      </c>
      <c r="D25" s="99" t="s">
        <v>122</v>
      </c>
      <c r="E25" s="86" t="s">
        <v>254</v>
      </c>
      <c r="F25" s="86"/>
      <c r="G25" s="86"/>
      <c r="H25" s="96">
        <v>22.74000000005293</v>
      </c>
      <c r="I25" s="99" t="s">
        <v>166</v>
      </c>
      <c r="J25" s="100">
        <v>0.01</v>
      </c>
      <c r="K25" s="97">
        <v>1.4799999999895294E-2</v>
      </c>
      <c r="L25" s="96">
        <v>37638.504947000001</v>
      </c>
      <c r="M25" s="98">
        <v>91.35</v>
      </c>
      <c r="N25" s="86"/>
      <c r="O25" s="96">
        <v>34.382774207000004</v>
      </c>
      <c r="P25" s="97">
        <v>3.1612612981994963E-6</v>
      </c>
      <c r="Q25" s="97">
        <v>5.2486534608787386E-3</v>
      </c>
      <c r="R25" s="97">
        <f>O25/'סכום נכסי הקרן'!$C$42</f>
        <v>1.7088864462224578E-3</v>
      </c>
    </row>
    <row r="26" spans="2:48" s="133" customFormat="1">
      <c r="B26" s="88" t="s">
        <v>275</v>
      </c>
      <c r="C26" s="86" t="s">
        <v>276</v>
      </c>
      <c r="D26" s="99" t="s">
        <v>122</v>
      </c>
      <c r="E26" s="86" t="s">
        <v>254</v>
      </c>
      <c r="F26" s="86"/>
      <c r="G26" s="86"/>
      <c r="H26" s="96">
        <v>3.3600000000014258</v>
      </c>
      <c r="I26" s="99" t="s">
        <v>166</v>
      </c>
      <c r="J26" s="100">
        <v>2.75E-2</v>
      </c>
      <c r="K26" s="97">
        <v>-8.600000000014256E-3</v>
      </c>
      <c r="L26" s="96">
        <v>378958.81859600003</v>
      </c>
      <c r="M26" s="98">
        <v>118.48</v>
      </c>
      <c r="N26" s="86"/>
      <c r="O26" s="96">
        <v>448.99040737599995</v>
      </c>
      <c r="P26" s="97">
        <v>2.2854673027831456E-5</v>
      </c>
      <c r="Q26" s="97">
        <v>6.8539991607065157E-2</v>
      </c>
      <c r="R26" s="97">
        <f>O26/'סכום נכסי הקרן'!$C$42</f>
        <v>2.2315640297941305E-2</v>
      </c>
    </row>
    <row r="27" spans="2:48" s="133" customFormat="1">
      <c r="B27" s="89"/>
      <c r="C27" s="86"/>
      <c r="D27" s="86"/>
      <c r="E27" s="86"/>
      <c r="F27" s="86"/>
      <c r="G27" s="86"/>
      <c r="H27" s="86"/>
      <c r="I27" s="86"/>
      <c r="J27" s="86"/>
      <c r="K27" s="97"/>
      <c r="L27" s="96"/>
      <c r="M27" s="98"/>
      <c r="N27" s="86"/>
      <c r="O27" s="86"/>
      <c r="P27" s="86"/>
      <c r="Q27" s="97"/>
      <c r="R27" s="86"/>
    </row>
    <row r="28" spans="2:48" s="132" customFormat="1">
      <c r="B28" s="125" t="s">
        <v>44</v>
      </c>
      <c r="C28" s="121"/>
      <c r="D28" s="121"/>
      <c r="E28" s="121"/>
      <c r="F28" s="121"/>
      <c r="G28" s="121"/>
      <c r="H28" s="122">
        <v>5.88235939764402</v>
      </c>
      <c r="I28" s="121"/>
      <c r="J28" s="121"/>
      <c r="K28" s="123">
        <v>1.222882455453124E-2</v>
      </c>
      <c r="L28" s="122"/>
      <c r="M28" s="126"/>
      <c r="N28" s="121"/>
      <c r="O28" s="122">
        <v>3962.4873053219999</v>
      </c>
      <c r="P28" s="121"/>
      <c r="Q28" s="123">
        <v>0.60488785993691463</v>
      </c>
      <c r="R28" s="123">
        <f>O28/'סכום נכסי הקרן'!$C$42</f>
        <v>0.19694282982013461</v>
      </c>
    </row>
    <row r="29" spans="2:48" s="133" customFormat="1">
      <c r="B29" s="87" t="s">
        <v>23</v>
      </c>
      <c r="C29" s="84"/>
      <c r="D29" s="84"/>
      <c r="E29" s="84"/>
      <c r="F29" s="84"/>
      <c r="G29" s="84"/>
      <c r="H29" s="93">
        <v>5.88235939764402</v>
      </c>
      <c r="I29" s="84"/>
      <c r="J29" s="84"/>
      <c r="K29" s="94">
        <v>1.222882455453124E-2</v>
      </c>
      <c r="L29" s="93"/>
      <c r="M29" s="95"/>
      <c r="N29" s="84"/>
      <c r="O29" s="93">
        <v>3962.4873053219999</v>
      </c>
      <c r="P29" s="84"/>
      <c r="Q29" s="94">
        <v>0.60488785993691463</v>
      </c>
      <c r="R29" s="94">
        <f>O29/'סכום נכסי הקרן'!$C$42</f>
        <v>0.19694282982013461</v>
      </c>
    </row>
    <row r="30" spans="2:48" s="133" customFormat="1">
      <c r="B30" s="88" t="s">
        <v>277</v>
      </c>
      <c r="C30" s="86" t="s">
        <v>278</v>
      </c>
      <c r="D30" s="99" t="s">
        <v>122</v>
      </c>
      <c r="E30" s="86" t="s">
        <v>254</v>
      </c>
      <c r="F30" s="86"/>
      <c r="G30" s="86"/>
      <c r="H30" s="96">
        <v>6.3500000000180021</v>
      </c>
      <c r="I30" s="99" t="s">
        <v>166</v>
      </c>
      <c r="J30" s="100">
        <v>6.25E-2</v>
      </c>
      <c r="K30" s="97">
        <v>1.520000000002125E-2</v>
      </c>
      <c r="L30" s="96">
        <v>124332.96191400001</v>
      </c>
      <c r="M30" s="98">
        <v>136.28</v>
      </c>
      <c r="N30" s="86"/>
      <c r="O30" s="96">
        <v>169.44096015699998</v>
      </c>
      <c r="P30" s="97">
        <v>7.3299196145398125E-6</v>
      </c>
      <c r="Q30" s="97">
        <v>2.5865768613912307E-2</v>
      </c>
      <c r="R30" s="97">
        <f>O30/'סכום נכסי הקרן'!$C$42</f>
        <v>8.4215240603902758E-3</v>
      </c>
    </row>
    <row r="31" spans="2:48" s="133" customFormat="1">
      <c r="B31" s="88" t="s">
        <v>279</v>
      </c>
      <c r="C31" s="86" t="s">
        <v>280</v>
      </c>
      <c r="D31" s="99" t="s">
        <v>122</v>
      </c>
      <c r="E31" s="86" t="s">
        <v>254</v>
      </c>
      <c r="F31" s="86"/>
      <c r="G31" s="86"/>
      <c r="H31" s="96">
        <v>4.6799999999868911</v>
      </c>
      <c r="I31" s="99" t="s">
        <v>166</v>
      </c>
      <c r="J31" s="100">
        <v>3.7499999999999999E-2</v>
      </c>
      <c r="K31" s="97">
        <v>1.1099999999955187E-2</v>
      </c>
      <c r="L31" s="96">
        <v>132563.608828</v>
      </c>
      <c r="M31" s="98">
        <v>112.79</v>
      </c>
      <c r="N31" s="86"/>
      <c r="O31" s="96">
        <v>149.51849439700001</v>
      </c>
      <c r="P31" s="97">
        <v>8.1693303259151137E-6</v>
      </c>
      <c r="Q31" s="97">
        <v>2.2824532958205E-2</v>
      </c>
      <c r="R31" s="97">
        <f>O31/'סכום נכסי הקרן'!$C$42</f>
        <v>7.4313412581641647E-3</v>
      </c>
    </row>
    <row r="32" spans="2:48" s="133" customFormat="1">
      <c r="B32" s="88" t="s">
        <v>281</v>
      </c>
      <c r="C32" s="86" t="s">
        <v>282</v>
      </c>
      <c r="D32" s="99" t="s">
        <v>122</v>
      </c>
      <c r="E32" s="86" t="s">
        <v>254</v>
      </c>
      <c r="F32" s="86"/>
      <c r="G32" s="86"/>
      <c r="H32" s="96">
        <v>18.409999999985295</v>
      </c>
      <c r="I32" s="99" t="s">
        <v>166</v>
      </c>
      <c r="J32" s="100">
        <v>3.7499999999999999E-2</v>
      </c>
      <c r="K32" s="97">
        <v>3.0999999999974496E-2</v>
      </c>
      <c r="L32" s="96">
        <v>314838.34875900001</v>
      </c>
      <c r="M32" s="98">
        <v>112.1</v>
      </c>
      <c r="N32" s="86"/>
      <c r="O32" s="96">
        <v>352.93378895900003</v>
      </c>
      <c r="P32" s="97">
        <v>2.982821672382256E-5</v>
      </c>
      <c r="Q32" s="97">
        <v>5.3876605236338533E-2</v>
      </c>
      <c r="R32" s="97">
        <f>O32/'סכום נכסי הקרן'!$C$42</f>
        <v>1.7541451563358207E-2</v>
      </c>
    </row>
    <row r="33" spans="2:18" s="133" customFormat="1">
      <c r="B33" s="88" t="s">
        <v>283</v>
      </c>
      <c r="C33" s="86" t="s">
        <v>284</v>
      </c>
      <c r="D33" s="99" t="s">
        <v>122</v>
      </c>
      <c r="E33" s="86" t="s">
        <v>254</v>
      </c>
      <c r="F33" s="86"/>
      <c r="G33" s="86"/>
      <c r="H33" s="96">
        <v>0.16000000000368644</v>
      </c>
      <c r="I33" s="99" t="s">
        <v>166</v>
      </c>
      <c r="J33" s="100">
        <v>2.2499999999999999E-2</v>
      </c>
      <c r="K33" s="97">
        <v>2.3999999999631356E-3</v>
      </c>
      <c r="L33" s="96">
        <v>53079.68398200001</v>
      </c>
      <c r="M33" s="98">
        <v>102.21</v>
      </c>
      <c r="N33" s="86"/>
      <c r="O33" s="96">
        <v>54.252746379999998</v>
      </c>
      <c r="P33" s="97">
        <v>3.5638896711847495E-6</v>
      </c>
      <c r="Q33" s="97">
        <v>8.2818757827746864E-3</v>
      </c>
      <c r="R33" s="97">
        <f>O33/'סכום נכסי הקרן'!$C$42</f>
        <v>2.696460221649342E-3</v>
      </c>
    </row>
    <row r="34" spans="2:18" s="133" customFormat="1">
      <c r="B34" s="88" t="s">
        <v>285</v>
      </c>
      <c r="C34" s="86" t="s">
        <v>286</v>
      </c>
      <c r="D34" s="99" t="s">
        <v>122</v>
      </c>
      <c r="E34" s="86" t="s">
        <v>254</v>
      </c>
      <c r="F34" s="86"/>
      <c r="G34" s="86"/>
      <c r="H34" s="96">
        <v>0.66000000000084902</v>
      </c>
      <c r="I34" s="99" t="s">
        <v>166</v>
      </c>
      <c r="J34" s="100">
        <v>0</v>
      </c>
      <c r="K34" s="97">
        <v>3.2000000000169796E-3</v>
      </c>
      <c r="L34" s="96">
        <v>141641.061495</v>
      </c>
      <c r="M34" s="98">
        <v>99.79</v>
      </c>
      <c r="N34" s="86"/>
      <c r="O34" s="96">
        <v>141.34361526800001</v>
      </c>
      <c r="P34" s="97">
        <v>1.2344792373461161E-4</v>
      </c>
      <c r="Q34" s="97">
        <v>2.1576608419761101E-2</v>
      </c>
      <c r="R34" s="97">
        <f>O34/'סכום נכסי הקרן'!$C$42</f>
        <v>7.0250348891972647E-3</v>
      </c>
    </row>
    <row r="35" spans="2:18" s="133" customFormat="1">
      <c r="B35" s="88" t="s">
        <v>287</v>
      </c>
      <c r="C35" s="86" t="s">
        <v>288</v>
      </c>
      <c r="D35" s="99" t="s">
        <v>122</v>
      </c>
      <c r="E35" s="86" t="s">
        <v>254</v>
      </c>
      <c r="F35" s="86"/>
      <c r="G35" s="86"/>
      <c r="H35" s="96">
        <v>3.6000000000000005</v>
      </c>
      <c r="I35" s="99" t="s">
        <v>166</v>
      </c>
      <c r="J35" s="100">
        <v>1.2500000000000001E-2</v>
      </c>
      <c r="K35" s="97">
        <v>8.700000000014611E-3</v>
      </c>
      <c r="L35" s="96">
        <v>134524.04593399999</v>
      </c>
      <c r="M35" s="98">
        <v>101.77</v>
      </c>
      <c r="N35" s="86"/>
      <c r="O35" s="96">
        <v>136.90512633999998</v>
      </c>
      <c r="P35" s="97">
        <v>1.1578712061764556E-5</v>
      </c>
      <c r="Q35" s="97">
        <v>2.0899057209589223E-2</v>
      </c>
      <c r="R35" s="97">
        <f>O35/'סכום נכסי הקרן'!$C$42</f>
        <v>6.8044339125249553E-3</v>
      </c>
    </row>
    <row r="36" spans="2:18" s="133" customFormat="1">
      <c r="B36" s="88" t="s">
        <v>289</v>
      </c>
      <c r="C36" s="86" t="s">
        <v>290</v>
      </c>
      <c r="D36" s="99" t="s">
        <v>122</v>
      </c>
      <c r="E36" s="86" t="s">
        <v>254</v>
      </c>
      <c r="F36" s="86"/>
      <c r="G36" s="86"/>
      <c r="H36" s="96">
        <v>4.5199999999116498</v>
      </c>
      <c r="I36" s="99" t="s">
        <v>166</v>
      </c>
      <c r="J36" s="100">
        <v>1.4999999999999999E-2</v>
      </c>
      <c r="K36" s="97">
        <v>1.0799999999621356E-2</v>
      </c>
      <c r="L36" s="96">
        <v>24761.696520000001</v>
      </c>
      <c r="M36" s="98">
        <v>102.39</v>
      </c>
      <c r="N36" s="86"/>
      <c r="O36" s="96">
        <v>25.353501136999999</v>
      </c>
      <c r="P36" s="97">
        <v>3.4650590398050072E-6</v>
      </c>
      <c r="Q36" s="97">
        <v>3.8703026313977869E-3</v>
      </c>
      <c r="R36" s="97">
        <f>O36/'סכום נכסי הקרן'!$C$42</f>
        <v>1.2601151436024659E-3</v>
      </c>
    </row>
    <row r="37" spans="2:18" s="133" customFormat="1">
      <c r="B37" s="88" t="s">
        <v>291</v>
      </c>
      <c r="C37" s="86" t="s">
        <v>292</v>
      </c>
      <c r="D37" s="99" t="s">
        <v>122</v>
      </c>
      <c r="E37" s="86" t="s">
        <v>254</v>
      </c>
      <c r="F37" s="86"/>
      <c r="G37" s="86"/>
      <c r="H37" s="96">
        <v>1.8300000000012056</v>
      </c>
      <c r="I37" s="99" t="s">
        <v>166</v>
      </c>
      <c r="J37" s="100">
        <v>5.0000000000000001E-3</v>
      </c>
      <c r="K37" s="97">
        <v>4.8000000000120559E-3</v>
      </c>
      <c r="L37" s="96">
        <v>331409.61842299998</v>
      </c>
      <c r="M37" s="98">
        <v>100.12</v>
      </c>
      <c r="N37" s="86"/>
      <c r="O37" s="96">
        <v>331.80731631999998</v>
      </c>
      <c r="P37" s="97">
        <v>2.3756030385260159E-5</v>
      </c>
      <c r="Q37" s="97">
        <v>5.0651573624134527E-2</v>
      </c>
      <c r="R37" s="97">
        <f>O37/'סכום נכסי הקרן'!$C$42</f>
        <v>1.649142742825143E-2</v>
      </c>
    </row>
    <row r="38" spans="2:18" s="133" customFormat="1">
      <c r="B38" s="88" t="s">
        <v>293</v>
      </c>
      <c r="C38" s="86" t="s">
        <v>294</v>
      </c>
      <c r="D38" s="99" t="s">
        <v>122</v>
      </c>
      <c r="E38" s="86" t="s">
        <v>254</v>
      </c>
      <c r="F38" s="86"/>
      <c r="G38" s="86"/>
      <c r="H38" s="96">
        <v>2.699999999998826</v>
      </c>
      <c r="I38" s="99" t="s">
        <v>166</v>
      </c>
      <c r="J38" s="100">
        <v>5.5E-2</v>
      </c>
      <c r="K38" s="97">
        <v>6.7999999999835657E-3</v>
      </c>
      <c r="L38" s="96">
        <v>297794.633347</v>
      </c>
      <c r="M38" s="98">
        <v>114.42</v>
      </c>
      <c r="N38" s="86"/>
      <c r="O38" s="96">
        <v>340.73662274199995</v>
      </c>
      <c r="P38" s="97">
        <v>1.6583482318035239E-5</v>
      </c>
      <c r="Q38" s="97">
        <v>5.2014664187243743E-2</v>
      </c>
      <c r="R38" s="97">
        <f>O38/'סכום נכסי הקרן'!$C$42</f>
        <v>1.6935230206551275E-2</v>
      </c>
    </row>
    <row r="39" spans="2:18" s="133" customFormat="1">
      <c r="B39" s="88" t="s">
        <v>295</v>
      </c>
      <c r="C39" s="86" t="s">
        <v>296</v>
      </c>
      <c r="D39" s="99" t="s">
        <v>122</v>
      </c>
      <c r="E39" s="86" t="s">
        <v>254</v>
      </c>
      <c r="F39" s="86"/>
      <c r="G39" s="86"/>
      <c r="H39" s="96">
        <v>15.099999999998632</v>
      </c>
      <c r="I39" s="99" t="s">
        <v>166</v>
      </c>
      <c r="J39" s="100">
        <v>5.5E-2</v>
      </c>
      <c r="K39" s="97">
        <v>2.7700000000004107E-2</v>
      </c>
      <c r="L39" s="96">
        <v>249198.333786</v>
      </c>
      <c r="M39" s="98">
        <v>146.6</v>
      </c>
      <c r="N39" s="86"/>
      <c r="O39" s="96">
        <v>365.32475630499999</v>
      </c>
      <c r="P39" s="97">
        <v>1.3629590420740394E-5</v>
      </c>
      <c r="Q39" s="97">
        <v>5.5768130720951041E-2</v>
      </c>
      <c r="R39" s="97">
        <f>O39/'סכום נכסי הקרן'!$C$42</f>
        <v>1.8157305188946492E-2</v>
      </c>
    </row>
    <row r="40" spans="2:18" s="133" customFormat="1">
      <c r="B40" s="88" t="s">
        <v>297</v>
      </c>
      <c r="C40" s="86" t="s">
        <v>298</v>
      </c>
      <c r="D40" s="99" t="s">
        <v>122</v>
      </c>
      <c r="E40" s="86" t="s">
        <v>254</v>
      </c>
      <c r="F40" s="86"/>
      <c r="G40" s="86"/>
      <c r="H40" s="96">
        <v>3.7799999999922296</v>
      </c>
      <c r="I40" s="99" t="s">
        <v>166</v>
      </c>
      <c r="J40" s="100">
        <v>4.2500000000000003E-2</v>
      </c>
      <c r="K40" s="97">
        <v>9.3999999999888999E-3</v>
      </c>
      <c r="L40" s="96">
        <v>79747.407590000003</v>
      </c>
      <c r="M40" s="98">
        <v>112.96</v>
      </c>
      <c r="N40" s="86"/>
      <c r="O40" s="96">
        <v>90.082671614999995</v>
      </c>
      <c r="P40" s="97">
        <v>4.4511762452330331E-6</v>
      </c>
      <c r="Q40" s="97">
        <v>1.3751442024157913E-2</v>
      </c>
      <c r="R40" s="97">
        <f>O40/'סכום נכסי הקרן'!$C$42</f>
        <v>4.4772727074198996E-3</v>
      </c>
    </row>
    <row r="41" spans="2:18" s="133" customFormat="1">
      <c r="B41" s="88" t="s">
        <v>299</v>
      </c>
      <c r="C41" s="86" t="s">
        <v>300</v>
      </c>
      <c r="D41" s="99" t="s">
        <v>122</v>
      </c>
      <c r="E41" s="86" t="s">
        <v>254</v>
      </c>
      <c r="F41" s="86"/>
      <c r="G41" s="86"/>
      <c r="H41" s="96">
        <v>7.4800000000038649</v>
      </c>
      <c r="I41" s="99" t="s">
        <v>166</v>
      </c>
      <c r="J41" s="100">
        <v>0.02</v>
      </c>
      <c r="K41" s="97">
        <v>1.6200000000002341E-2</v>
      </c>
      <c r="L41" s="96">
        <v>332164.557745</v>
      </c>
      <c r="M41" s="98">
        <v>102.81</v>
      </c>
      <c r="N41" s="86"/>
      <c r="O41" s="96">
        <v>341.49838181600001</v>
      </c>
      <c r="P41" s="97">
        <v>2.3286472834271611E-5</v>
      </c>
      <c r="Q41" s="97">
        <v>5.2130949434502596E-2</v>
      </c>
      <c r="R41" s="97">
        <f>O41/'סכום נכסי הקרן'!$C$42</f>
        <v>1.6973091018741952E-2</v>
      </c>
    </row>
    <row r="42" spans="2:18" s="133" customFormat="1">
      <c r="B42" s="88" t="s">
        <v>301</v>
      </c>
      <c r="C42" s="86" t="s">
        <v>302</v>
      </c>
      <c r="D42" s="99" t="s">
        <v>122</v>
      </c>
      <c r="E42" s="86" t="s">
        <v>254</v>
      </c>
      <c r="F42" s="86"/>
      <c r="G42" s="86"/>
      <c r="H42" s="96">
        <v>2.0499999999986231</v>
      </c>
      <c r="I42" s="99" t="s">
        <v>166</v>
      </c>
      <c r="J42" s="100">
        <v>0.01</v>
      </c>
      <c r="K42" s="97">
        <v>5.0999999999933095E-3</v>
      </c>
      <c r="L42" s="96">
        <v>249283.54762100001</v>
      </c>
      <c r="M42" s="98">
        <v>101.93</v>
      </c>
      <c r="N42" s="86"/>
      <c r="O42" s="96">
        <v>254.09473116699996</v>
      </c>
      <c r="P42" s="97">
        <v>1.7116887051988439E-5</v>
      </c>
      <c r="Q42" s="97">
        <v>3.8788469542961064E-2</v>
      </c>
      <c r="R42" s="97">
        <f>O42/'סכום נכסי הקרן'!$C$42</f>
        <v>1.262897052848698E-2</v>
      </c>
    </row>
    <row r="43" spans="2:18" s="133" customFormat="1">
      <c r="B43" s="88" t="s">
        <v>303</v>
      </c>
      <c r="C43" s="86" t="s">
        <v>304</v>
      </c>
      <c r="D43" s="99" t="s">
        <v>122</v>
      </c>
      <c r="E43" s="86" t="s">
        <v>254</v>
      </c>
      <c r="F43" s="86"/>
      <c r="G43" s="86"/>
      <c r="H43" s="96">
        <v>0.41</v>
      </c>
      <c r="I43" s="99" t="s">
        <v>166</v>
      </c>
      <c r="J43" s="100">
        <v>0</v>
      </c>
      <c r="K43" s="97">
        <v>2.8999999999999998E-3</v>
      </c>
      <c r="L43" s="96">
        <v>228347</v>
      </c>
      <c r="M43" s="98">
        <v>99.88</v>
      </c>
      <c r="N43" s="86"/>
      <c r="O43" s="96">
        <v>228.07298360000001</v>
      </c>
      <c r="P43" s="97">
        <v>1.0447254511456902E-4</v>
      </c>
      <c r="Q43" s="97">
        <v>3.4816156703881287E-2</v>
      </c>
      <c r="R43" s="97">
        <f>O43/'סכום נכסי הקרן'!$C$42</f>
        <v>1.1335642321270498E-2</v>
      </c>
    </row>
    <row r="44" spans="2:18" s="133" customFormat="1">
      <c r="B44" s="88" t="s">
        <v>305</v>
      </c>
      <c r="C44" s="86" t="s">
        <v>306</v>
      </c>
      <c r="D44" s="99" t="s">
        <v>122</v>
      </c>
      <c r="E44" s="86" t="s">
        <v>254</v>
      </c>
      <c r="F44" s="86"/>
      <c r="G44" s="86"/>
      <c r="H44" s="96">
        <v>6.080000000006784</v>
      </c>
      <c r="I44" s="99" t="s">
        <v>166</v>
      </c>
      <c r="J44" s="100">
        <v>1.7500000000000002E-2</v>
      </c>
      <c r="K44" s="97">
        <v>1.3999999999999999E-2</v>
      </c>
      <c r="L44" s="96">
        <v>228656.13117100002</v>
      </c>
      <c r="M44" s="98">
        <v>103.15</v>
      </c>
      <c r="N44" s="86"/>
      <c r="O44" s="96">
        <v>235.85880588000001</v>
      </c>
      <c r="P44" s="97">
        <v>1.2436922651595034E-5</v>
      </c>
      <c r="Q44" s="97">
        <v>3.6004690322770858E-2</v>
      </c>
      <c r="R44" s="97">
        <f>O44/'סכום נכסי הקרן'!$C$42</f>
        <v>1.1722611856854977E-2</v>
      </c>
    </row>
    <row r="45" spans="2:18" s="133" customFormat="1">
      <c r="B45" s="88" t="s">
        <v>307</v>
      </c>
      <c r="C45" s="86" t="s">
        <v>308</v>
      </c>
      <c r="D45" s="99" t="s">
        <v>122</v>
      </c>
      <c r="E45" s="86" t="s">
        <v>254</v>
      </c>
      <c r="F45" s="86"/>
      <c r="G45" s="86"/>
      <c r="H45" s="96">
        <v>8.5899999999815879</v>
      </c>
      <c r="I45" s="99" t="s">
        <v>166</v>
      </c>
      <c r="J45" s="100">
        <v>2.2499999999999999E-2</v>
      </c>
      <c r="K45" s="97">
        <v>1.829999999997331E-2</v>
      </c>
      <c r="L45" s="96">
        <v>211010.89576000001</v>
      </c>
      <c r="M45" s="98">
        <v>104.76</v>
      </c>
      <c r="N45" s="86"/>
      <c r="O45" s="96">
        <v>221.05500977299999</v>
      </c>
      <c r="P45" s="97">
        <v>2.2781373028311898E-5</v>
      </c>
      <c r="Q45" s="97">
        <v>3.3744837897735018E-2</v>
      </c>
      <c r="R45" s="97">
        <f>O45/'סכום נכסי הקרן'!$C$42</f>
        <v>1.0986836251094152E-2</v>
      </c>
    </row>
    <row r="46" spans="2:18" s="133" customFormat="1">
      <c r="B46" s="88" t="s">
        <v>309</v>
      </c>
      <c r="C46" s="86" t="s">
        <v>310</v>
      </c>
      <c r="D46" s="99" t="s">
        <v>122</v>
      </c>
      <c r="E46" s="86" t="s">
        <v>254</v>
      </c>
      <c r="F46" s="86"/>
      <c r="G46" s="86"/>
      <c r="H46" s="96">
        <v>0.84000000000106811</v>
      </c>
      <c r="I46" s="99" t="s">
        <v>166</v>
      </c>
      <c r="J46" s="100">
        <v>0.05</v>
      </c>
      <c r="K46" s="97">
        <v>2.8999999999973288E-3</v>
      </c>
      <c r="L46" s="96">
        <v>500437.03826200002</v>
      </c>
      <c r="M46" s="98">
        <v>104.75</v>
      </c>
      <c r="N46" s="86"/>
      <c r="O46" s="96">
        <v>524.20779346600011</v>
      </c>
      <c r="P46" s="97">
        <v>2.7037249010193327E-5</v>
      </c>
      <c r="Q46" s="97">
        <v>8.0022194626598014E-2</v>
      </c>
      <c r="R46" s="97">
        <f>O46/'סכום נכסי הקרן'!$C$42</f>
        <v>2.6054081263630274E-2</v>
      </c>
    </row>
    <row r="47" spans="2:18" s="133" customFormat="1">
      <c r="B47" s="136"/>
    </row>
    <row r="48" spans="2:18" s="133" customFormat="1">
      <c r="B48" s="136"/>
    </row>
    <row r="49" spans="2:4" s="133" customFormat="1">
      <c r="B49" s="136"/>
    </row>
    <row r="50" spans="2:4" s="133" customFormat="1">
      <c r="B50" s="137" t="s">
        <v>113</v>
      </c>
      <c r="C50" s="132"/>
      <c r="D50" s="132"/>
    </row>
    <row r="51" spans="2:4" s="133" customFormat="1">
      <c r="B51" s="137" t="s">
        <v>231</v>
      </c>
      <c r="C51" s="132"/>
      <c r="D51" s="132"/>
    </row>
    <row r="52" spans="2:4" s="133" customFormat="1">
      <c r="B52" s="158" t="s">
        <v>239</v>
      </c>
      <c r="C52" s="158"/>
      <c r="D52" s="158"/>
    </row>
    <row r="53" spans="2:4" s="133" customFormat="1">
      <c r="B53" s="136"/>
    </row>
    <row r="54" spans="2:4" s="133" customFormat="1">
      <c r="B54" s="136"/>
    </row>
    <row r="55" spans="2:4" s="133" customFormat="1">
      <c r="B55" s="136"/>
    </row>
    <row r="56" spans="2:4" s="133" customFormat="1">
      <c r="B56" s="136"/>
    </row>
    <row r="57" spans="2:4" s="133" customFormat="1">
      <c r="B57" s="136"/>
    </row>
    <row r="58" spans="2:4" s="133" customFormat="1">
      <c r="B58" s="136"/>
    </row>
    <row r="59" spans="2:4" s="133" customFormat="1">
      <c r="B59" s="136"/>
    </row>
    <row r="60" spans="2:4" s="133" customFormat="1">
      <c r="B60" s="136"/>
    </row>
    <row r="61" spans="2:4" s="133" customFormat="1">
      <c r="B61" s="136"/>
    </row>
    <row r="62" spans="2:4" s="133" customFormat="1">
      <c r="B62" s="136"/>
    </row>
    <row r="63" spans="2:4" s="133" customFormat="1">
      <c r="B63" s="136"/>
    </row>
    <row r="64" spans="2:4" s="133" customFormat="1">
      <c r="B64" s="136"/>
    </row>
    <row r="65" spans="2:2" s="133" customFormat="1">
      <c r="B65" s="136"/>
    </row>
    <row r="66" spans="2:2" s="133" customFormat="1">
      <c r="B66" s="136"/>
    </row>
    <row r="67" spans="2:2" s="133" customFormat="1">
      <c r="B67" s="136"/>
    </row>
    <row r="68" spans="2:2" s="133" customFormat="1">
      <c r="B68" s="136"/>
    </row>
    <row r="69" spans="2:2" s="133" customFormat="1">
      <c r="B69" s="136"/>
    </row>
    <row r="70" spans="2:2" s="133" customFormat="1">
      <c r="B70" s="136"/>
    </row>
    <row r="71" spans="2:2" s="133" customFormat="1">
      <c r="B71" s="136"/>
    </row>
    <row r="72" spans="2:2" s="133" customFormat="1">
      <c r="B72" s="136"/>
    </row>
    <row r="73" spans="2:2" s="133" customFormat="1">
      <c r="B73" s="136"/>
    </row>
    <row r="74" spans="2:2" s="133" customFormat="1">
      <c r="B74" s="136"/>
    </row>
    <row r="75" spans="2:2" s="133" customFormat="1">
      <c r="B75" s="136"/>
    </row>
    <row r="76" spans="2:2" s="133" customFormat="1">
      <c r="B76" s="136"/>
    </row>
    <row r="77" spans="2:2" s="133" customFormat="1">
      <c r="B77" s="136"/>
    </row>
    <row r="78" spans="2:2" s="133" customFormat="1">
      <c r="B78" s="136"/>
    </row>
    <row r="79" spans="2:2" s="133" customFormat="1">
      <c r="B79" s="136"/>
    </row>
    <row r="80" spans="2:2" s="133" customFormat="1">
      <c r="B80" s="136"/>
    </row>
    <row r="81" spans="2:4" s="133" customFormat="1">
      <c r="B81" s="136"/>
    </row>
    <row r="82" spans="2:4" s="133" customFormat="1">
      <c r="B82" s="136"/>
    </row>
    <row r="83" spans="2:4" s="133" customFormat="1">
      <c r="B83" s="136"/>
    </row>
    <row r="84" spans="2:4">
      <c r="C84" s="1"/>
      <c r="D84" s="1"/>
    </row>
    <row r="85" spans="2:4">
      <c r="C85" s="1"/>
      <c r="D85" s="1"/>
    </row>
    <row r="86" spans="2:4">
      <c r="C86" s="1"/>
      <c r="D86" s="1"/>
    </row>
    <row r="87" spans="2:4">
      <c r="C87" s="1"/>
      <c r="D87" s="1"/>
    </row>
    <row r="88" spans="2:4">
      <c r="C88" s="1"/>
      <c r="D88" s="1"/>
    </row>
    <row r="89" spans="2:4">
      <c r="C89" s="1"/>
      <c r="D89" s="1"/>
    </row>
    <row r="90" spans="2:4">
      <c r="C90" s="1"/>
      <c r="D90" s="1"/>
    </row>
    <row r="91" spans="2:4">
      <c r="C91" s="1"/>
      <c r="D91" s="1"/>
    </row>
    <row r="92" spans="2:4">
      <c r="C92" s="1"/>
      <c r="D92" s="1"/>
    </row>
    <row r="93" spans="2:4">
      <c r="C93" s="1"/>
      <c r="D93" s="1"/>
    </row>
    <row r="94" spans="2:4">
      <c r="C94" s="1"/>
      <c r="D94" s="1"/>
    </row>
    <row r="95" spans="2:4">
      <c r="C95" s="1"/>
      <c r="D95" s="1"/>
    </row>
    <row r="96" spans="2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52:D52"/>
  </mergeCells>
  <phoneticPr fontId="3" type="noConversion"/>
  <dataValidations count="1">
    <dataValidation allowBlank="1" showInputMessage="1" showErrorMessage="1" sqref="N10:Q10 N9 N1:N7 N32:N1048576 C5:C29 O1:Q9 O11:Q1048576 B53:B1048576 J1:M1048576 E1:I30 B50:B52 D1:D29 R1:AF1048576 AJ1:XFD1048576 AG1:AI27 AG31:AI1048576 C50:D51 A1:A1048576 B1:B49 E32:I1048576 C32:D49 C53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181</v>
      </c>
      <c r="C1" s="80" t="s" vm="1">
        <v>249</v>
      </c>
    </row>
    <row r="2" spans="2:67">
      <c r="B2" s="58" t="s">
        <v>180</v>
      </c>
      <c r="C2" s="80" t="s">
        <v>250</v>
      </c>
    </row>
    <row r="3" spans="2:67">
      <c r="B3" s="58" t="s">
        <v>182</v>
      </c>
      <c r="C3" s="80" t="s">
        <v>251</v>
      </c>
    </row>
    <row r="4" spans="2:67">
      <c r="B4" s="58" t="s">
        <v>183</v>
      </c>
      <c r="C4" s="80">
        <v>12152</v>
      </c>
    </row>
    <row r="6" spans="2:67" ht="26.25" customHeight="1">
      <c r="B6" s="155" t="s">
        <v>211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60"/>
      <c r="BO6" s="3"/>
    </row>
    <row r="7" spans="2:67" ht="26.25" customHeight="1">
      <c r="B7" s="155" t="s">
        <v>87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60"/>
      <c r="AZ7" s="45"/>
      <c r="BJ7" s="3"/>
      <c r="BO7" s="3"/>
    </row>
    <row r="8" spans="2:67" s="3" customFormat="1" ht="78.75">
      <c r="B8" s="39" t="s">
        <v>116</v>
      </c>
      <c r="C8" s="14" t="s">
        <v>43</v>
      </c>
      <c r="D8" s="14" t="s">
        <v>121</v>
      </c>
      <c r="E8" s="14" t="s">
        <v>227</v>
      </c>
      <c r="F8" s="14" t="s">
        <v>118</v>
      </c>
      <c r="G8" s="14" t="s">
        <v>62</v>
      </c>
      <c r="H8" s="14" t="s">
        <v>15</v>
      </c>
      <c r="I8" s="14" t="s">
        <v>63</v>
      </c>
      <c r="J8" s="14" t="s">
        <v>102</v>
      </c>
      <c r="K8" s="14" t="s">
        <v>18</v>
      </c>
      <c r="L8" s="14" t="s">
        <v>101</v>
      </c>
      <c r="M8" s="14" t="s">
        <v>17</v>
      </c>
      <c r="N8" s="14" t="s">
        <v>19</v>
      </c>
      <c r="O8" s="14" t="s">
        <v>233</v>
      </c>
      <c r="P8" s="14" t="s">
        <v>232</v>
      </c>
      <c r="Q8" s="14" t="s">
        <v>59</v>
      </c>
      <c r="R8" s="14" t="s">
        <v>57</v>
      </c>
      <c r="S8" s="14" t="s">
        <v>184</v>
      </c>
      <c r="T8" s="40" t="s">
        <v>186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240</v>
      </c>
      <c r="P9" s="17"/>
      <c r="Q9" s="17" t="s">
        <v>236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114</v>
      </c>
      <c r="R10" s="20" t="s">
        <v>115</v>
      </c>
      <c r="S10" s="47" t="s">
        <v>187</v>
      </c>
      <c r="T10" s="75" t="s">
        <v>228</v>
      </c>
      <c r="U10" s="5"/>
      <c r="BJ10" s="1"/>
      <c r="BK10" s="3"/>
      <c r="BL10" s="1"/>
      <c r="BO10" s="1"/>
    </row>
    <row r="11" spans="2:67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5"/>
      <c r="BJ11" s="1"/>
      <c r="BK11" s="3"/>
      <c r="BL11" s="1"/>
      <c r="BO11" s="1"/>
    </row>
    <row r="12" spans="2:67" ht="20.25">
      <c r="B12" s="101" t="s">
        <v>248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BK12" s="4"/>
    </row>
    <row r="13" spans="2:67">
      <c r="B13" s="101" t="s">
        <v>113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</row>
    <row r="14" spans="2:67">
      <c r="B14" s="101" t="s">
        <v>231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</row>
    <row r="15" spans="2:67">
      <c r="B15" s="101" t="s">
        <v>239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</row>
    <row r="16" spans="2:67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BJ16" s="4"/>
    </row>
    <row r="17" spans="2:2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</row>
    <row r="18" spans="2:2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</row>
    <row r="19" spans="2:2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</row>
    <row r="20" spans="2:2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</row>
    <row r="21" spans="2:2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</row>
    <row r="22" spans="2:2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</row>
    <row r="23" spans="2:2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</row>
    <row r="24" spans="2:2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</row>
    <row r="25" spans="2:2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</row>
    <row r="26" spans="2:2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</row>
    <row r="27" spans="2:2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</row>
    <row r="28" spans="2:2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</row>
    <row r="29" spans="2:2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</row>
    <row r="30" spans="2:2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</row>
    <row r="31" spans="2:2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</row>
    <row r="32" spans="2:20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</row>
    <row r="33" spans="2:20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</row>
    <row r="34" spans="2:20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</row>
    <row r="35" spans="2:20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</row>
    <row r="36" spans="2:20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</row>
    <row r="37" spans="2:20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</row>
    <row r="38" spans="2:20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</row>
    <row r="39" spans="2:20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</row>
    <row r="40" spans="2:20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</row>
    <row r="41" spans="2:20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</row>
    <row r="42" spans="2:20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</row>
    <row r="43" spans="2:20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</row>
    <row r="44" spans="2:20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</row>
    <row r="45" spans="2:20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</row>
    <row r="46" spans="2:20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</row>
    <row r="47" spans="2:20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</row>
    <row r="48" spans="2:20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</row>
    <row r="49" spans="2:20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</row>
    <row r="50" spans="2:20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</row>
    <row r="51" spans="2:20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</row>
    <row r="52" spans="2:20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</row>
    <row r="53" spans="2:20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</row>
    <row r="54" spans="2:20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</row>
    <row r="55" spans="2:20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</row>
    <row r="56" spans="2:20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</row>
    <row r="57" spans="2:20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</row>
    <row r="58" spans="2:20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</row>
    <row r="59" spans="2:20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</row>
    <row r="60" spans="2:20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</row>
    <row r="61" spans="2:20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</row>
    <row r="62" spans="2:20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</row>
    <row r="63" spans="2:20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</row>
    <row r="64" spans="2:20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</row>
    <row r="65" spans="2:20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</row>
    <row r="66" spans="2:20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</row>
    <row r="67" spans="2:20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2:20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</row>
    <row r="69" spans="2:20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</row>
    <row r="70" spans="2:20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</row>
    <row r="71" spans="2:20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</row>
    <row r="72" spans="2:20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</row>
    <row r="73" spans="2:20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</row>
    <row r="74" spans="2:20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</row>
    <row r="75" spans="2:20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</row>
    <row r="76" spans="2:20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2:20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</row>
    <row r="78" spans="2:20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</row>
    <row r="79" spans="2:20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</row>
    <row r="80" spans="2:20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</row>
    <row r="81" spans="2:20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</row>
    <row r="82" spans="2:20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</row>
    <row r="83" spans="2:20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</row>
    <row r="84" spans="2:20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</row>
    <row r="85" spans="2:20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</row>
    <row r="86" spans="2:20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</row>
    <row r="87" spans="2:20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</row>
    <row r="88" spans="2:20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</row>
    <row r="89" spans="2:20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</row>
    <row r="90" spans="2:20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</row>
    <row r="91" spans="2:20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</row>
    <row r="92" spans="2:20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</row>
    <row r="93" spans="2:20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</row>
    <row r="94" spans="2:20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</row>
    <row r="95" spans="2:20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</row>
    <row r="96" spans="2:20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</row>
    <row r="97" spans="2:20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</row>
    <row r="98" spans="2:20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</row>
    <row r="99" spans="2:20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</row>
    <row r="100" spans="2:20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</row>
    <row r="101" spans="2:20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</row>
    <row r="102" spans="2:20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</row>
    <row r="103" spans="2:20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</row>
    <row r="104" spans="2:20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</row>
    <row r="105" spans="2:20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</row>
    <row r="106" spans="2:20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</row>
    <row r="107" spans="2:20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</row>
    <row r="108" spans="2:20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</row>
    <row r="109" spans="2:20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</row>
    <row r="110" spans="2:20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zoomScale="80" zoomScaleNormal="80" workbookViewId="0">
      <selection activeCell="C34" sqref="C34"/>
    </sheetView>
  </sheetViews>
  <sheetFormatPr defaultColWidth="9.140625" defaultRowHeight="18"/>
  <cols>
    <col min="1" max="1" width="6.28515625" style="1" customWidth="1"/>
    <col min="2" max="2" width="34.285156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16.42578125" style="1" bestFit="1" customWidth="1"/>
    <col min="8" max="8" width="8.7109375" style="1" bestFit="1" customWidth="1"/>
    <col min="9" max="9" width="11.42578125" style="1" bestFit="1" customWidth="1"/>
    <col min="10" max="10" width="7.28515625" style="1" bestFit="1" customWidth="1"/>
    <col min="11" max="11" width="6.7109375" style="1" bestFit="1" customWidth="1"/>
    <col min="12" max="12" width="9.28515625" style="1" bestFit="1" customWidth="1"/>
    <col min="13" max="13" width="7.42578125" style="1" bestFit="1" customWidth="1"/>
    <col min="14" max="14" width="10" style="1" bestFit="1" customWidth="1"/>
    <col min="15" max="15" width="12.28515625" style="1" bestFit="1" customWidth="1"/>
    <col min="16" max="16" width="13" style="1" bestFit="1" customWidth="1"/>
    <col min="17" max="17" width="8.85546875" style="1" bestFit="1" customWidth="1"/>
    <col min="18" max="18" width="9.85546875" style="1" bestFit="1" customWidth="1"/>
    <col min="19" max="19" width="11.42578125" style="1" bestFit="1" customWidth="1"/>
    <col min="20" max="20" width="13" style="1" bestFit="1" customWidth="1"/>
    <col min="21" max="21" width="10.7109375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8" t="s">
        <v>181</v>
      </c>
      <c r="C1" s="80" t="s" vm="1">
        <v>249</v>
      </c>
    </row>
    <row r="2" spans="2:66">
      <c r="B2" s="58" t="s">
        <v>180</v>
      </c>
      <c r="C2" s="80" t="s">
        <v>250</v>
      </c>
    </row>
    <row r="3" spans="2:66">
      <c r="B3" s="58" t="s">
        <v>182</v>
      </c>
      <c r="C3" s="80" t="s">
        <v>251</v>
      </c>
    </row>
    <row r="4" spans="2:66">
      <c r="B4" s="58" t="s">
        <v>183</v>
      </c>
      <c r="C4" s="80">
        <v>12152</v>
      </c>
    </row>
    <row r="6" spans="2:66" ht="26.25" customHeight="1">
      <c r="B6" s="161" t="s">
        <v>211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3"/>
    </row>
    <row r="7" spans="2:66" ht="26.25" customHeight="1">
      <c r="B7" s="161" t="s">
        <v>88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3"/>
      <c r="BN7" s="3"/>
    </row>
    <row r="8" spans="2:66" s="3" customFormat="1" ht="78.75">
      <c r="B8" s="23" t="s">
        <v>116</v>
      </c>
      <c r="C8" s="31" t="s">
        <v>43</v>
      </c>
      <c r="D8" s="31" t="s">
        <v>121</v>
      </c>
      <c r="E8" s="31" t="s">
        <v>227</v>
      </c>
      <c r="F8" s="31" t="s">
        <v>118</v>
      </c>
      <c r="G8" s="31" t="s">
        <v>62</v>
      </c>
      <c r="H8" s="31" t="s">
        <v>15</v>
      </c>
      <c r="I8" s="31" t="s">
        <v>63</v>
      </c>
      <c r="J8" s="31" t="s">
        <v>102</v>
      </c>
      <c r="K8" s="31" t="s">
        <v>18</v>
      </c>
      <c r="L8" s="31" t="s">
        <v>101</v>
      </c>
      <c r="M8" s="31" t="s">
        <v>17</v>
      </c>
      <c r="N8" s="31" t="s">
        <v>19</v>
      </c>
      <c r="O8" s="14" t="s">
        <v>233</v>
      </c>
      <c r="P8" s="31" t="s">
        <v>232</v>
      </c>
      <c r="Q8" s="31" t="s">
        <v>247</v>
      </c>
      <c r="R8" s="31" t="s">
        <v>59</v>
      </c>
      <c r="S8" s="14" t="s">
        <v>57</v>
      </c>
      <c r="T8" s="31" t="s">
        <v>184</v>
      </c>
      <c r="U8" s="15" t="s">
        <v>186</v>
      </c>
      <c r="V8" s="1"/>
      <c r="W8" s="1"/>
      <c r="BJ8" s="1"/>
      <c r="BK8" s="1"/>
    </row>
    <row r="9" spans="2:66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240</v>
      </c>
      <c r="P9" s="33"/>
      <c r="Q9" s="17" t="s">
        <v>236</v>
      </c>
      <c r="R9" s="33" t="s">
        <v>236</v>
      </c>
      <c r="S9" s="17" t="s">
        <v>20</v>
      </c>
      <c r="T9" s="33" t="s">
        <v>236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114</v>
      </c>
      <c r="R10" s="20" t="s">
        <v>115</v>
      </c>
      <c r="S10" s="20" t="s">
        <v>187</v>
      </c>
      <c r="T10" s="21" t="s">
        <v>228</v>
      </c>
      <c r="U10" s="21" t="s">
        <v>242</v>
      </c>
      <c r="V10" s="5"/>
      <c r="BI10" s="1"/>
      <c r="BJ10" s="3"/>
      <c r="BK10" s="1"/>
    </row>
    <row r="11" spans="2:66" s="131" customFormat="1" ht="18" customHeight="1">
      <c r="B11" s="81" t="s">
        <v>33</v>
      </c>
      <c r="C11" s="82"/>
      <c r="D11" s="82"/>
      <c r="E11" s="82"/>
      <c r="F11" s="82"/>
      <c r="G11" s="82"/>
      <c r="H11" s="82"/>
      <c r="I11" s="82"/>
      <c r="J11" s="82"/>
      <c r="K11" s="90">
        <v>4.3015579233376009</v>
      </c>
      <c r="L11" s="82"/>
      <c r="M11" s="82"/>
      <c r="N11" s="105">
        <v>1.2953289115314688E-2</v>
      </c>
      <c r="O11" s="90"/>
      <c r="P11" s="92"/>
      <c r="Q11" s="90">
        <v>13.309052815999999</v>
      </c>
      <c r="R11" s="90">
        <v>6304.3073658610019</v>
      </c>
      <c r="S11" s="82"/>
      <c r="T11" s="91">
        <v>1</v>
      </c>
      <c r="U11" s="91">
        <f>R11/'סכום נכסי הקרן'!$C$42</f>
        <v>0.31333554836150834</v>
      </c>
      <c r="V11" s="134"/>
      <c r="BI11" s="133"/>
      <c r="BJ11" s="135"/>
      <c r="BK11" s="133"/>
      <c r="BN11" s="133"/>
    </row>
    <row r="12" spans="2:66" s="133" customFormat="1">
      <c r="B12" s="83" t="s">
        <v>230</v>
      </c>
      <c r="C12" s="84"/>
      <c r="D12" s="84"/>
      <c r="E12" s="84"/>
      <c r="F12" s="84"/>
      <c r="G12" s="84"/>
      <c r="H12" s="84"/>
      <c r="I12" s="84"/>
      <c r="J12" s="84"/>
      <c r="K12" s="93">
        <v>4.3015579233376018</v>
      </c>
      <c r="L12" s="84"/>
      <c r="M12" s="84"/>
      <c r="N12" s="106">
        <v>1.2953289115314686E-2</v>
      </c>
      <c r="O12" s="93"/>
      <c r="P12" s="95"/>
      <c r="Q12" s="93">
        <v>13.309052815999999</v>
      </c>
      <c r="R12" s="93">
        <v>6304.307365861001</v>
      </c>
      <c r="S12" s="84"/>
      <c r="T12" s="94">
        <v>0.99999999999999989</v>
      </c>
      <c r="U12" s="94">
        <f>R12/'סכום נכסי הקרן'!$C$42</f>
        <v>0.31333554836150829</v>
      </c>
      <c r="BJ12" s="135"/>
    </row>
    <row r="13" spans="2:66" s="133" customFormat="1" ht="20.25">
      <c r="B13" s="104" t="s">
        <v>32</v>
      </c>
      <c r="C13" s="84"/>
      <c r="D13" s="84"/>
      <c r="E13" s="84"/>
      <c r="F13" s="84"/>
      <c r="G13" s="84"/>
      <c r="H13" s="84"/>
      <c r="I13" s="84"/>
      <c r="J13" s="84"/>
      <c r="K13" s="93">
        <v>4.3673301363451431</v>
      </c>
      <c r="L13" s="84"/>
      <c r="M13" s="84"/>
      <c r="N13" s="106">
        <v>7.7589151425014082E-3</v>
      </c>
      <c r="O13" s="93"/>
      <c r="P13" s="95"/>
      <c r="Q13" s="93">
        <v>11.873677218000001</v>
      </c>
      <c r="R13" s="93">
        <v>4752.3012043770032</v>
      </c>
      <c r="S13" s="84"/>
      <c r="T13" s="94">
        <v>0.75381813236321549</v>
      </c>
      <c r="U13" s="94">
        <f>R13/'סכום נכסי הקרן'!$C$42</f>
        <v>0.2361980178688762</v>
      </c>
      <c r="BJ13" s="131"/>
    </row>
    <row r="14" spans="2:66" s="133" customFormat="1">
      <c r="B14" s="89" t="s">
        <v>311</v>
      </c>
      <c r="C14" s="86" t="s">
        <v>312</v>
      </c>
      <c r="D14" s="99" t="s">
        <v>122</v>
      </c>
      <c r="E14" s="99" t="s">
        <v>313</v>
      </c>
      <c r="F14" s="86" t="s">
        <v>314</v>
      </c>
      <c r="G14" s="99" t="s">
        <v>315</v>
      </c>
      <c r="H14" s="86" t="s">
        <v>316</v>
      </c>
      <c r="I14" s="86" t="s">
        <v>317</v>
      </c>
      <c r="J14" s="86"/>
      <c r="K14" s="96">
        <v>3.5500000000110679</v>
      </c>
      <c r="L14" s="99" t="s">
        <v>166</v>
      </c>
      <c r="M14" s="100">
        <v>6.1999999999999998E-3</v>
      </c>
      <c r="N14" s="100">
        <v>-6.9999999998567725E-4</v>
      </c>
      <c r="O14" s="96">
        <v>74089.408964000002</v>
      </c>
      <c r="P14" s="98">
        <v>103.66</v>
      </c>
      <c r="Q14" s="86"/>
      <c r="R14" s="96">
        <v>76.801077472999992</v>
      </c>
      <c r="S14" s="97">
        <v>1.5717654650948179E-5</v>
      </c>
      <c r="T14" s="97">
        <v>1.2182318059061037E-2</v>
      </c>
      <c r="U14" s="97">
        <f>R14/'סכום נכסי הקרן'!$C$42</f>
        <v>3.8171533093501954E-3</v>
      </c>
    </row>
    <row r="15" spans="2:66" s="133" customFormat="1">
      <c r="B15" s="89" t="s">
        <v>318</v>
      </c>
      <c r="C15" s="86" t="s">
        <v>319</v>
      </c>
      <c r="D15" s="99" t="s">
        <v>122</v>
      </c>
      <c r="E15" s="99" t="s">
        <v>313</v>
      </c>
      <c r="F15" s="86" t="s">
        <v>320</v>
      </c>
      <c r="G15" s="99" t="s">
        <v>321</v>
      </c>
      <c r="H15" s="86" t="s">
        <v>316</v>
      </c>
      <c r="I15" s="86" t="s">
        <v>162</v>
      </c>
      <c r="J15" s="86"/>
      <c r="K15" s="96">
        <v>1.2399999999916373</v>
      </c>
      <c r="L15" s="99" t="s">
        <v>166</v>
      </c>
      <c r="M15" s="100">
        <v>5.8999999999999999E-3</v>
      </c>
      <c r="N15" s="100">
        <v>-9.8999999999438808E-3</v>
      </c>
      <c r="O15" s="96">
        <v>88810.201363999993</v>
      </c>
      <c r="P15" s="98">
        <v>102.33</v>
      </c>
      <c r="Q15" s="86"/>
      <c r="R15" s="96">
        <v>90.879477848999997</v>
      </c>
      <c r="S15" s="97">
        <v>1.66368844500652E-5</v>
      </c>
      <c r="T15" s="97">
        <v>1.4415457967853739E-2</v>
      </c>
      <c r="U15" s="97">
        <f>R15/'סכום נכסי הקרן'!$C$42</f>
        <v>4.5168754272397263E-3</v>
      </c>
    </row>
    <row r="16" spans="2:66" s="133" customFormat="1">
      <c r="B16" s="89" t="s">
        <v>322</v>
      </c>
      <c r="C16" s="86" t="s">
        <v>323</v>
      </c>
      <c r="D16" s="99" t="s">
        <v>122</v>
      </c>
      <c r="E16" s="99" t="s">
        <v>313</v>
      </c>
      <c r="F16" s="86" t="s">
        <v>320</v>
      </c>
      <c r="G16" s="99" t="s">
        <v>321</v>
      </c>
      <c r="H16" s="86" t="s">
        <v>316</v>
      </c>
      <c r="I16" s="86" t="s">
        <v>162</v>
      </c>
      <c r="J16" s="86"/>
      <c r="K16" s="96">
        <v>6.0799999999480541</v>
      </c>
      <c r="L16" s="99" t="s">
        <v>166</v>
      </c>
      <c r="M16" s="100">
        <v>8.3000000000000001E-3</v>
      </c>
      <c r="N16" s="100">
        <v>4.299999999805201E-3</v>
      </c>
      <c r="O16" s="96">
        <v>29871.960855000001</v>
      </c>
      <c r="P16" s="98">
        <v>103.11</v>
      </c>
      <c r="Q16" s="86"/>
      <c r="R16" s="96">
        <v>30.800978620000002</v>
      </c>
      <c r="S16" s="97">
        <v>2.3229127316344862E-5</v>
      </c>
      <c r="T16" s="97">
        <v>4.8857038263700522E-3</v>
      </c>
      <c r="U16" s="97">
        <f>R16/'סכום נכסי הקרן'!$C$42</f>
        <v>1.53086468756758E-3</v>
      </c>
    </row>
    <row r="17" spans="2:61" s="133" customFormat="1" ht="20.25">
      <c r="B17" s="89" t="s">
        <v>324</v>
      </c>
      <c r="C17" s="86" t="s">
        <v>325</v>
      </c>
      <c r="D17" s="99" t="s">
        <v>122</v>
      </c>
      <c r="E17" s="99" t="s">
        <v>313</v>
      </c>
      <c r="F17" s="86" t="s">
        <v>326</v>
      </c>
      <c r="G17" s="99" t="s">
        <v>321</v>
      </c>
      <c r="H17" s="86" t="s">
        <v>316</v>
      </c>
      <c r="I17" s="86" t="s">
        <v>162</v>
      </c>
      <c r="J17" s="86"/>
      <c r="K17" s="96">
        <v>2.2299999999905111</v>
      </c>
      <c r="L17" s="99" t="s">
        <v>166</v>
      </c>
      <c r="M17" s="100">
        <v>0.04</v>
      </c>
      <c r="N17" s="100">
        <v>-4.7000000000755266E-3</v>
      </c>
      <c r="O17" s="96">
        <v>44941.1057</v>
      </c>
      <c r="P17" s="98">
        <v>114.9</v>
      </c>
      <c r="Q17" s="86"/>
      <c r="R17" s="96">
        <v>51.637329862999998</v>
      </c>
      <c r="S17" s="97">
        <v>2.1692905571087649E-5</v>
      </c>
      <c r="T17" s="97">
        <v>8.1908014419832618E-3</v>
      </c>
      <c r="U17" s="97">
        <f>R17/'סכום נכסי הקרן'!$C$42</f>
        <v>2.5664692613440588E-3</v>
      </c>
      <c r="BI17" s="131"/>
    </row>
    <row r="18" spans="2:61" s="133" customFormat="1">
      <c r="B18" s="89" t="s">
        <v>327</v>
      </c>
      <c r="C18" s="86" t="s">
        <v>328</v>
      </c>
      <c r="D18" s="99" t="s">
        <v>122</v>
      </c>
      <c r="E18" s="99" t="s">
        <v>313</v>
      </c>
      <c r="F18" s="86" t="s">
        <v>326</v>
      </c>
      <c r="G18" s="99" t="s">
        <v>321</v>
      </c>
      <c r="H18" s="86" t="s">
        <v>316</v>
      </c>
      <c r="I18" s="86" t="s">
        <v>162</v>
      </c>
      <c r="J18" s="86"/>
      <c r="K18" s="96">
        <v>3.4300000000143052</v>
      </c>
      <c r="L18" s="99" t="s">
        <v>166</v>
      </c>
      <c r="M18" s="100">
        <v>9.8999999999999991E-3</v>
      </c>
      <c r="N18" s="100">
        <v>-2.2000000000096439E-3</v>
      </c>
      <c r="O18" s="96">
        <v>58861.102515999999</v>
      </c>
      <c r="P18" s="98">
        <v>105.7</v>
      </c>
      <c r="Q18" s="86"/>
      <c r="R18" s="96">
        <v>62.216186977</v>
      </c>
      <c r="S18" s="97">
        <v>1.9530047545451467E-5</v>
      </c>
      <c r="T18" s="97">
        <v>9.8688378225199221E-3</v>
      </c>
      <c r="U18" s="97">
        <f>R18/'סכום נכסי הקרן'!$C$42</f>
        <v>3.0922577108100737E-3</v>
      </c>
    </row>
    <row r="19" spans="2:61" s="133" customFormat="1">
      <c r="B19" s="89" t="s">
        <v>329</v>
      </c>
      <c r="C19" s="86" t="s">
        <v>330</v>
      </c>
      <c r="D19" s="99" t="s">
        <v>122</v>
      </c>
      <c r="E19" s="99" t="s">
        <v>313</v>
      </c>
      <c r="F19" s="86" t="s">
        <v>326</v>
      </c>
      <c r="G19" s="99" t="s">
        <v>321</v>
      </c>
      <c r="H19" s="86" t="s">
        <v>316</v>
      </c>
      <c r="I19" s="86" t="s">
        <v>162</v>
      </c>
      <c r="J19" s="86"/>
      <c r="K19" s="96">
        <v>5.3800000000279251</v>
      </c>
      <c r="L19" s="99" t="s">
        <v>166</v>
      </c>
      <c r="M19" s="100">
        <v>8.6E-3</v>
      </c>
      <c r="N19" s="100">
        <v>3.7000000001085973E-3</v>
      </c>
      <c r="O19" s="96">
        <v>49511.924679000003</v>
      </c>
      <c r="P19" s="98">
        <v>104.15</v>
      </c>
      <c r="Q19" s="86"/>
      <c r="R19" s="96">
        <v>51.566667512000002</v>
      </c>
      <c r="S19" s="97">
        <v>1.9794073154467327E-5</v>
      </c>
      <c r="T19" s="97">
        <v>8.1795928592002208E-3</v>
      </c>
      <c r="U19" s="97">
        <f>R19/'סכום נכסי הקרן'!$C$42</f>
        <v>2.5629572139113789E-3</v>
      </c>
      <c r="BI19" s="135"/>
    </row>
    <row r="20" spans="2:61" s="133" customFormat="1">
      <c r="B20" s="89" t="s">
        <v>331</v>
      </c>
      <c r="C20" s="86" t="s">
        <v>332</v>
      </c>
      <c r="D20" s="99" t="s">
        <v>122</v>
      </c>
      <c r="E20" s="99" t="s">
        <v>313</v>
      </c>
      <c r="F20" s="86" t="s">
        <v>326</v>
      </c>
      <c r="G20" s="99" t="s">
        <v>321</v>
      </c>
      <c r="H20" s="86" t="s">
        <v>316</v>
      </c>
      <c r="I20" s="86" t="s">
        <v>162</v>
      </c>
      <c r="J20" s="86"/>
      <c r="K20" s="96">
        <v>8.0799999998363248</v>
      </c>
      <c r="L20" s="99" t="s">
        <v>166</v>
      </c>
      <c r="M20" s="100">
        <v>1.2199999999999999E-2</v>
      </c>
      <c r="N20" s="100">
        <v>8.8999999984143811E-3</v>
      </c>
      <c r="O20" s="96">
        <v>1874.11</v>
      </c>
      <c r="P20" s="98">
        <v>104.32</v>
      </c>
      <c r="Q20" s="86"/>
      <c r="R20" s="96">
        <v>1.9550714789999997</v>
      </c>
      <c r="S20" s="97">
        <v>2.3379382441292999E-6</v>
      </c>
      <c r="T20" s="97">
        <v>3.1011677660056292E-4</v>
      </c>
      <c r="U20" s="97">
        <f>R20/'סכום נכסי הקרן'!$C$42</f>
        <v>9.7170610252240769E-5</v>
      </c>
    </row>
    <row r="21" spans="2:61" s="133" customFormat="1">
      <c r="B21" s="89" t="s">
        <v>333</v>
      </c>
      <c r="C21" s="86" t="s">
        <v>334</v>
      </c>
      <c r="D21" s="99" t="s">
        <v>122</v>
      </c>
      <c r="E21" s="99" t="s">
        <v>313</v>
      </c>
      <c r="F21" s="86" t="s">
        <v>326</v>
      </c>
      <c r="G21" s="99" t="s">
        <v>321</v>
      </c>
      <c r="H21" s="86" t="s">
        <v>316</v>
      </c>
      <c r="I21" s="86" t="s">
        <v>162</v>
      </c>
      <c r="J21" s="86"/>
      <c r="K21" s="96">
        <v>10.85000000002533</v>
      </c>
      <c r="L21" s="99" t="s">
        <v>166</v>
      </c>
      <c r="M21" s="100">
        <v>5.6000000000000008E-3</v>
      </c>
      <c r="N21" s="100">
        <v>4.4999999999638142E-3</v>
      </c>
      <c r="O21" s="96">
        <v>27048.016110999997</v>
      </c>
      <c r="P21" s="98">
        <v>102.17</v>
      </c>
      <c r="Q21" s="86"/>
      <c r="R21" s="96">
        <v>27.634957578000002</v>
      </c>
      <c r="S21" s="97">
        <v>3.8533944571159108E-5</v>
      </c>
      <c r="T21" s="97">
        <v>4.3835041621936837E-3</v>
      </c>
      <c r="U21" s="97">
        <f>R21/'סכום נכסי הקרן'!$C$42</f>
        <v>1.3735076804059121E-3</v>
      </c>
    </row>
    <row r="22" spans="2:61" s="133" customFormat="1">
      <c r="B22" s="89" t="s">
        <v>335</v>
      </c>
      <c r="C22" s="86" t="s">
        <v>336</v>
      </c>
      <c r="D22" s="99" t="s">
        <v>122</v>
      </c>
      <c r="E22" s="99" t="s">
        <v>313</v>
      </c>
      <c r="F22" s="86" t="s">
        <v>326</v>
      </c>
      <c r="G22" s="99" t="s">
        <v>321</v>
      </c>
      <c r="H22" s="86" t="s">
        <v>316</v>
      </c>
      <c r="I22" s="86" t="s">
        <v>162</v>
      </c>
      <c r="J22" s="86"/>
      <c r="K22" s="96">
        <v>1.4500000000593216</v>
      </c>
      <c r="L22" s="99" t="s">
        <v>166</v>
      </c>
      <c r="M22" s="100">
        <v>4.0999999999999995E-3</v>
      </c>
      <c r="N22" s="100">
        <v>-8.9000000005500738E-3</v>
      </c>
      <c r="O22" s="96">
        <v>9104.8528600000009</v>
      </c>
      <c r="P22" s="98">
        <v>101.83</v>
      </c>
      <c r="Q22" s="86"/>
      <c r="R22" s="96">
        <v>9.2714720410000009</v>
      </c>
      <c r="S22" s="97">
        <v>7.3852849564200558E-6</v>
      </c>
      <c r="T22" s="97">
        <v>1.4706567276853834E-3</v>
      </c>
      <c r="U22" s="97">
        <f>R22/'סכום נכסי הקרן'!$C$42</f>
        <v>4.6080903222084108E-4</v>
      </c>
    </row>
    <row r="23" spans="2:61" s="133" customFormat="1">
      <c r="B23" s="89" t="s">
        <v>337</v>
      </c>
      <c r="C23" s="86" t="s">
        <v>338</v>
      </c>
      <c r="D23" s="99" t="s">
        <v>122</v>
      </c>
      <c r="E23" s="99" t="s">
        <v>313</v>
      </c>
      <c r="F23" s="86" t="s">
        <v>326</v>
      </c>
      <c r="G23" s="99" t="s">
        <v>321</v>
      </c>
      <c r="H23" s="86" t="s">
        <v>316</v>
      </c>
      <c r="I23" s="86" t="s">
        <v>162</v>
      </c>
      <c r="J23" s="86"/>
      <c r="K23" s="96">
        <v>0.84000000000124986</v>
      </c>
      <c r="L23" s="99" t="s">
        <v>166</v>
      </c>
      <c r="M23" s="100">
        <v>6.4000000000000003E-3</v>
      </c>
      <c r="N23" s="100">
        <v>-1.1400000000028124E-2</v>
      </c>
      <c r="O23" s="96">
        <v>62990.41472999999</v>
      </c>
      <c r="P23" s="98">
        <v>101.61</v>
      </c>
      <c r="Q23" s="86"/>
      <c r="R23" s="96">
        <v>64.004558462999995</v>
      </c>
      <c r="S23" s="97">
        <v>1.9996353992498637E-5</v>
      </c>
      <c r="T23" s="97">
        <v>1.0152512361563554E-2</v>
      </c>
      <c r="U23" s="97">
        <f>R23/'סכום נכסי הקרן'!$C$42</f>
        <v>3.1811430280575086E-3</v>
      </c>
    </row>
    <row r="24" spans="2:61" s="133" customFormat="1">
      <c r="B24" s="89" t="s">
        <v>339</v>
      </c>
      <c r="C24" s="86" t="s">
        <v>340</v>
      </c>
      <c r="D24" s="99" t="s">
        <v>122</v>
      </c>
      <c r="E24" s="99" t="s">
        <v>313</v>
      </c>
      <c r="F24" s="86" t="s">
        <v>341</v>
      </c>
      <c r="G24" s="99" t="s">
        <v>321</v>
      </c>
      <c r="H24" s="86" t="s">
        <v>316</v>
      </c>
      <c r="I24" s="86" t="s">
        <v>162</v>
      </c>
      <c r="J24" s="86"/>
      <c r="K24" s="96">
        <v>3.1500000000125294</v>
      </c>
      <c r="L24" s="99" t="s">
        <v>166</v>
      </c>
      <c r="M24" s="100">
        <v>0.05</v>
      </c>
      <c r="N24" s="100">
        <v>-3.0999999999874717E-3</v>
      </c>
      <c r="O24" s="96">
        <v>78153.028617999997</v>
      </c>
      <c r="P24" s="98">
        <v>122.55</v>
      </c>
      <c r="Q24" s="86"/>
      <c r="R24" s="96">
        <v>95.77653785199999</v>
      </c>
      <c r="S24" s="97">
        <v>2.4797834443825005E-5</v>
      </c>
      <c r="T24" s="97">
        <v>1.5192237988053655E-2</v>
      </c>
      <c r="U24" s="97">
        <f>R24/'סכום נכסי הקרן'!$C$42</f>
        <v>4.76026822082533E-3</v>
      </c>
    </row>
    <row r="25" spans="2:61" s="133" customFormat="1">
      <c r="B25" s="89" t="s">
        <v>342</v>
      </c>
      <c r="C25" s="86" t="s">
        <v>343</v>
      </c>
      <c r="D25" s="99" t="s">
        <v>122</v>
      </c>
      <c r="E25" s="99" t="s">
        <v>313</v>
      </c>
      <c r="F25" s="86" t="s">
        <v>341</v>
      </c>
      <c r="G25" s="99" t="s">
        <v>321</v>
      </c>
      <c r="H25" s="86" t="s">
        <v>316</v>
      </c>
      <c r="I25" s="86" t="s">
        <v>162</v>
      </c>
      <c r="J25" s="86"/>
      <c r="K25" s="96">
        <v>0.9600000000724056</v>
      </c>
      <c r="L25" s="99" t="s">
        <v>166</v>
      </c>
      <c r="M25" s="100">
        <v>1.6E-2</v>
      </c>
      <c r="N25" s="100">
        <v>-1.0500000000791933E-2</v>
      </c>
      <c r="O25" s="96">
        <v>4285.4181010000002</v>
      </c>
      <c r="P25" s="98">
        <v>103.13</v>
      </c>
      <c r="Q25" s="86"/>
      <c r="R25" s="96">
        <v>4.4195517330000005</v>
      </c>
      <c r="S25" s="97">
        <v>2.0414433413351346E-6</v>
      </c>
      <c r="T25" s="97">
        <v>7.0103684298971464E-4</v>
      </c>
      <c r="U25" s="97">
        <f>R25/'סכום נכסי הקרן'!$C$42</f>
        <v>2.1965976361980284E-4</v>
      </c>
    </row>
    <row r="26" spans="2:61" s="133" customFormat="1">
      <c r="B26" s="89" t="s">
        <v>344</v>
      </c>
      <c r="C26" s="86" t="s">
        <v>345</v>
      </c>
      <c r="D26" s="99" t="s">
        <v>122</v>
      </c>
      <c r="E26" s="99" t="s">
        <v>313</v>
      </c>
      <c r="F26" s="86" t="s">
        <v>341</v>
      </c>
      <c r="G26" s="99" t="s">
        <v>321</v>
      </c>
      <c r="H26" s="86" t="s">
        <v>316</v>
      </c>
      <c r="I26" s="86" t="s">
        <v>162</v>
      </c>
      <c r="J26" s="86"/>
      <c r="K26" s="96">
        <v>2.4799999999975659</v>
      </c>
      <c r="L26" s="99" t="s">
        <v>166</v>
      </c>
      <c r="M26" s="100">
        <v>6.9999999999999993E-3</v>
      </c>
      <c r="N26" s="100">
        <v>-3.29999999994524E-3</v>
      </c>
      <c r="O26" s="96">
        <v>31533.680198999999</v>
      </c>
      <c r="P26" s="98">
        <v>104.24</v>
      </c>
      <c r="Q26" s="86"/>
      <c r="R26" s="96">
        <v>32.870707946000003</v>
      </c>
      <c r="S26" s="97">
        <v>1.1090193629580533E-5</v>
      </c>
      <c r="T26" s="97">
        <v>5.2140078264586217E-3</v>
      </c>
      <c r="U26" s="97">
        <f>R26/'סכום נכסי הקרן'!$C$42</f>
        <v>1.6337340014646086E-3</v>
      </c>
    </row>
    <row r="27" spans="2:61" s="133" customFormat="1">
      <c r="B27" s="89" t="s">
        <v>346</v>
      </c>
      <c r="C27" s="86" t="s">
        <v>347</v>
      </c>
      <c r="D27" s="99" t="s">
        <v>122</v>
      </c>
      <c r="E27" s="99" t="s">
        <v>313</v>
      </c>
      <c r="F27" s="86" t="s">
        <v>341</v>
      </c>
      <c r="G27" s="99" t="s">
        <v>321</v>
      </c>
      <c r="H27" s="86" t="s">
        <v>316</v>
      </c>
      <c r="I27" s="86" t="s">
        <v>162</v>
      </c>
      <c r="J27" s="86"/>
      <c r="K27" s="96">
        <v>4.5300000002212837</v>
      </c>
      <c r="L27" s="99" t="s">
        <v>166</v>
      </c>
      <c r="M27" s="100">
        <v>6.0000000000000001E-3</v>
      </c>
      <c r="N27" s="100">
        <v>1.3999999999999998E-3</v>
      </c>
      <c r="O27" s="96">
        <v>6550.0144499999997</v>
      </c>
      <c r="P27" s="98">
        <v>103.49</v>
      </c>
      <c r="Q27" s="86"/>
      <c r="R27" s="96">
        <v>6.7786102500000007</v>
      </c>
      <c r="S27" s="97">
        <v>2.9449583772640721E-6</v>
      </c>
      <c r="T27" s="97">
        <v>1.0752347334312153E-3</v>
      </c>
      <c r="U27" s="97">
        <f>R27/'סכום נכסי הקרן'!$C$42</f>
        <v>3.3690926481701005E-4</v>
      </c>
    </row>
    <row r="28" spans="2:61" s="133" customFormat="1">
      <c r="B28" s="89" t="s">
        <v>348</v>
      </c>
      <c r="C28" s="86" t="s">
        <v>349</v>
      </c>
      <c r="D28" s="99" t="s">
        <v>122</v>
      </c>
      <c r="E28" s="99" t="s">
        <v>313</v>
      </c>
      <c r="F28" s="86" t="s">
        <v>341</v>
      </c>
      <c r="G28" s="99" t="s">
        <v>321</v>
      </c>
      <c r="H28" s="86" t="s">
        <v>316</v>
      </c>
      <c r="I28" s="86" t="s">
        <v>162</v>
      </c>
      <c r="J28" s="86"/>
      <c r="K28" s="96">
        <v>5.9300000000360775</v>
      </c>
      <c r="L28" s="99" t="s">
        <v>166</v>
      </c>
      <c r="M28" s="100">
        <v>1.7500000000000002E-2</v>
      </c>
      <c r="N28" s="100">
        <v>4.8999999999952736E-3</v>
      </c>
      <c r="O28" s="96">
        <v>59034.464999999997</v>
      </c>
      <c r="P28" s="98">
        <v>107.52</v>
      </c>
      <c r="Q28" s="86"/>
      <c r="R28" s="96">
        <v>63.473859547000004</v>
      </c>
      <c r="S28" s="97">
        <v>2.9491471699470512E-5</v>
      </c>
      <c r="T28" s="97">
        <v>1.0068331993253179E-2</v>
      </c>
      <c r="U28" s="97">
        <f>R28/'סכום נכסי הקרן'!$C$42</f>
        <v>3.1547663261917032E-3</v>
      </c>
    </row>
    <row r="29" spans="2:61" s="133" customFormat="1">
      <c r="B29" s="89" t="s">
        <v>350</v>
      </c>
      <c r="C29" s="86" t="s">
        <v>351</v>
      </c>
      <c r="D29" s="99" t="s">
        <v>122</v>
      </c>
      <c r="E29" s="99" t="s">
        <v>313</v>
      </c>
      <c r="F29" s="86" t="s">
        <v>352</v>
      </c>
      <c r="G29" s="99" t="s">
        <v>321</v>
      </c>
      <c r="H29" s="86" t="s">
        <v>353</v>
      </c>
      <c r="I29" s="86" t="s">
        <v>162</v>
      </c>
      <c r="J29" s="86"/>
      <c r="K29" s="96">
        <v>1.5000000000274289</v>
      </c>
      <c r="L29" s="99" t="s">
        <v>166</v>
      </c>
      <c r="M29" s="100">
        <v>8.0000000000000002E-3</v>
      </c>
      <c r="N29" s="100">
        <v>-5.4000000001645735E-3</v>
      </c>
      <c r="O29" s="96">
        <v>17583.650232</v>
      </c>
      <c r="P29" s="98">
        <v>103.67</v>
      </c>
      <c r="Q29" s="86"/>
      <c r="R29" s="96">
        <v>18.228969805000002</v>
      </c>
      <c r="S29" s="97">
        <v>4.0921373648365791E-5</v>
      </c>
      <c r="T29" s="97">
        <v>2.8915103193910352E-3</v>
      </c>
      <c r="U29" s="97">
        <f>R29/'סכום נכסי הקרן'!$C$42</f>
        <v>9.060129715193502E-4</v>
      </c>
    </row>
    <row r="30" spans="2:61" s="133" customFormat="1">
      <c r="B30" s="89" t="s">
        <v>354</v>
      </c>
      <c r="C30" s="86" t="s">
        <v>355</v>
      </c>
      <c r="D30" s="99" t="s">
        <v>122</v>
      </c>
      <c r="E30" s="99" t="s">
        <v>313</v>
      </c>
      <c r="F30" s="86" t="s">
        <v>320</v>
      </c>
      <c r="G30" s="99" t="s">
        <v>321</v>
      </c>
      <c r="H30" s="86" t="s">
        <v>353</v>
      </c>
      <c r="I30" s="86" t="s">
        <v>162</v>
      </c>
      <c r="J30" s="86"/>
      <c r="K30" s="96">
        <v>1.5799999999944347</v>
      </c>
      <c r="L30" s="99" t="s">
        <v>166</v>
      </c>
      <c r="M30" s="100">
        <v>3.4000000000000002E-2</v>
      </c>
      <c r="N30" s="100">
        <v>-6.3999999999026155E-3</v>
      </c>
      <c r="O30" s="96">
        <v>25805.141672999998</v>
      </c>
      <c r="P30" s="98">
        <v>111.42</v>
      </c>
      <c r="Q30" s="86"/>
      <c r="R30" s="96">
        <v>28.752089852000001</v>
      </c>
      <c r="S30" s="97">
        <v>1.3794045512883903E-5</v>
      </c>
      <c r="T30" s="97">
        <v>4.5607055911800745E-3</v>
      </c>
      <c r="U30" s="97">
        <f>R30/'סכום נכסי הקרן'!$C$42</f>
        <v>1.4290311873278057E-3</v>
      </c>
    </row>
    <row r="31" spans="2:61" s="133" customFormat="1">
      <c r="B31" s="89" t="s">
        <v>356</v>
      </c>
      <c r="C31" s="86" t="s">
        <v>357</v>
      </c>
      <c r="D31" s="99" t="s">
        <v>122</v>
      </c>
      <c r="E31" s="99" t="s">
        <v>313</v>
      </c>
      <c r="F31" s="86" t="s">
        <v>326</v>
      </c>
      <c r="G31" s="99" t="s">
        <v>321</v>
      </c>
      <c r="H31" s="86" t="s">
        <v>353</v>
      </c>
      <c r="I31" s="86" t="s">
        <v>162</v>
      </c>
      <c r="J31" s="86"/>
      <c r="K31" s="96">
        <v>0.47000000003450582</v>
      </c>
      <c r="L31" s="99" t="s">
        <v>166</v>
      </c>
      <c r="M31" s="100">
        <v>0.03</v>
      </c>
      <c r="N31" s="100">
        <v>-1.9500000000496318E-2</v>
      </c>
      <c r="O31" s="96">
        <v>19091.984418</v>
      </c>
      <c r="P31" s="98">
        <v>110.81</v>
      </c>
      <c r="Q31" s="86"/>
      <c r="R31" s="96">
        <v>21.155827041000002</v>
      </c>
      <c r="S31" s="97">
        <v>3.9774967537499997E-5</v>
      </c>
      <c r="T31" s="97">
        <v>3.355773412248702E-3</v>
      </c>
      <c r="U31" s="97">
        <f>R31/'סכום נכסי הקרן'!$C$42</f>
        <v>1.051483102303917E-3</v>
      </c>
    </row>
    <row r="32" spans="2:61" s="133" customFormat="1">
      <c r="B32" s="89" t="s">
        <v>358</v>
      </c>
      <c r="C32" s="86" t="s">
        <v>359</v>
      </c>
      <c r="D32" s="99" t="s">
        <v>122</v>
      </c>
      <c r="E32" s="99" t="s">
        <v>313</v>
      </c>
      <c r="F32" s="86" t="s">
        <v>360</v>
      </c>
      <c r="G32" s="99" t="s">
        <v>361</v>
      </c>
      <c r="H32" s="86" t="s">
        <v>353</v>
      </c>
      <c r="I32" s="86" t="s">
        <v>162</v>
      </c>
      <c r="J32" s="86"/>
      <c r="K32" s="96">
        <v>6.2200000000145241</v>
      </c>
      <c r="L32" s="99" t="s">
        <v>166</v>
      </c>
      <c r="M32" s="100">
        <v>8.3000000000000001E-3</v>
      </c>
      <c r="N32" s="100">
        <v>4.7000000000173882E-3</v>
      </c>
      <c r="O32" s="96">
        <v>94548.542839000002</v>
      </c>
      <c r="P32" s="98">
        <v>103.4</v>
      </c>
      <c r="Q32" s="86"/>
      <c r="R32" s="96">
        <v>97.763189989000011</v>
      </c>
      <c r="S32" s="97">
        <v>6.1739052226623362E-5</v>
      </c>
      <c r="T32" s="97">
        <v>1.5507364142555278E-2</v>
      </c>
      <c r="U32" s="97">
        <f>R32/'סכום נכסי הקרן'!$C$42</f>
        <v>4.8590084472491489E-3</v>
      </c>
    </row>
    <row r="33" spans="2:21" s="133" customFormat="1">
      <c r="B33" s="89" t="s">
        <v>362</v>
      </c>
      <c r="C33" s="86" t="s">
        <v>363</v>
      </c>
      <c r="D33" s="99" t="s">
        <v>122</v>
      </c>
      <c r="E33" s="99" t="s">
        <v>313</v>
      </c>
      <c r="F33" s="86" t="s">
        <v>360</v>
      </c>
      <c r="G33" s="99" t="s">
        <v>361</v>
      </c>
      <c r="H33" s="86" t="s">
        <v>353</v>
      </c>
      <c r="I33" s="86" t="s">
        <v>162</v>
      </c>
      <c r="J33" s="86"/>
      <c r="K33" s="96">
        <v>9.8699999999710251</v>
      </c>
      <c r="L33" s="99" t="s">
        <v>166</v>
      </c>
      <c r="M33" s="100">
        <v>1.6500000000000001E-2</v>
      </c>
      <c r="N33" s="100">
        <v>1.399999999959568E-2</v>
      </c>
      <c r="O33" s="96">
        <v>14286.772499999999</v>
      </c>
      <c r="P33" s="98">
        <v>103.87</v>
      </c>
      <c r="Q33" s="86"/>
      <c r="R33" s="96">
        <v>14.839670588999997</v>
      </c>
      <c r="S33" s="97">
        <v>3.3785658543506791E-5</v>
      </c>
      <c r="T33" s="97">
        <v>2.3538938899710974E-3</v>
      </c>
      <c r="U33" s="97">
        <f>R33/'סכום נכסי הקרן'!$C$42</f>
        <v>7.3755863279889784E-4</v>
      </c>
    </row>
    <row r="34" spans="2:21" s="133" customFormat="1">
      <c r="B34" s="89" t="s">
        <v>364</v>
      </c>
      <c r="C34" s="86" t="s">
        <v>365</v>
      </c>
      <c r="D34" s="99" t="s">
        <v>122</v>
      </c>
      <c r="E34" s="99" t="s">
        <v>313</v>
      </c>
      <c r="F34" s="86" t="s">
        <v>366</v>
      </c>
      <c r="G34" s="99" t="s">
        <v>367</v>
      </c>
      <c r="H34" s="86" t="s">
        <v>353</v>
      </c>
      <c r="I34" s="86" t="s">
        <v>162</v>
      </c>
      <c r="J34" s="86"/>
      <c r="K34" s="96">
        <v>9.540000000384488</v>
      </c>
      <c r="L34" s="99" t="s">
        <v>166</v>
      </c>
      <c r="M34" s="100">
        <v>2.6499999999999999E-2</v>
      </c>
      <c r="N34" s="100">
        <v>1.4099999998614056E-2</v>
      </c>
      <c r="O34" s="96">
        <v>1967.0598680000001</v>
      </c>
      <c r="P34" s="98">
        <v>113.71</v>
      </c>
      <c r="Q34" s="86"/>
      <c r="R34" s="96">
        <v>2.2367437909999999</v>
      </c>
      <c r="S34" s="97">
        <v>1.6747605582478809E-6</v>
      </c>
      <c r="T34" s="97">
        <v>3.5479611973115142E-4</v>
      </c>
      <c r="U34" s="97">
        <f>R34/'סכום נכסי הקרן'!$C$42</f>
        <v>1.111702367324957E-4</v>
      </c>
    </row>
    <row r="35" spans="2:21" s="133" customFormat="1">
      <c r="B35" s="89" t="s">
        <v>368</v>
      </c>
      <c r="C35" s="86" t="s">
        <v>369</v>
      </c>
      <c r="D35" s="99" t="s">
        <v>122</v>
      </c>
      <c r="E35" s="99" t="s">
        <v>313</v>
      </c>
      <c r="F35" s="86" t="s">
        <v>370</v>
      </c>
      <c r="G35" s="99" t="s">
        <v>371</v>
      </c>
      <c r="H35" s="86" t="s">
        <v>353</v>
      </c>
      <c r="I35" s="86" t="s">
        <v>317</v>
      </c>
      <c r="J35" s="86"/>
      <c r="K35" s="96">
        <v>3.4799999999526499</v>
      </c>
      <c r="L35" s="99" t="s">
        <v>166</v>
      </c>
      <c r="M35" s="100">
        <v>6.5000000000000006E-3</v>
      </c>
      <c r="N35" s="97">
        <v>-1E-4</v>
      </c>
      <c r="O35" s="96">
        <v>32472.289429</v>
      </c>
      <c r="P35" s="98">
        <v>102.25</v>
      </c>
      <c r="Q35" s="96">
        <v>5.5351722079999996</v>
      </c>
      <c r="R35" s="96">
        <v>38.859859233000002</v>
      </c>
      <c r="S35" s="97">
        <v>4.1825010570425401E-5</v>
      </c>
      <c r="T35" s="97">
        <v>6.1640172310495796E-3</v>
      </c>
      <c r="U35" s="97">
        <f>R35/'סכום נכסי הקרן'!$C$42</f>
        <v>1.9314057192007063E-3</v>
      </c>
    </row>
    <row r="36" spans="2:21" s="133" customFormat="1">
      <c r="B36" s="89" t="s">
        <v>372</v>
      </c>
      <c r="C36" s="86" t="s">
        <v>373</v>
      </c>
      <c r="D36" s="99" t="s">
        <v>122</v>
      </c>
      <c r="E36" s="99" t="s">
        <v>313</v>
      </c>
      <c r="F36" s="86" t="s">
        <v>370</v>
      </c>
      <c r="G36" s="99" t="s">
        <v>371</v>
      </c>
      <c r="H36" s="86" t="s">
        <v>353</v>
      </c>
      <c r="I36" s="86" t="s">
        <v>317</v>
      </c>
      <c r="J36" s="86"/>
      <c r="K36" s="96">
        <v>4.1500000000089008</v>
      </c>
      <c r="L36" s="99" t="s">
        <v>166</v>
      </c>
      <c r="M36" s="100">
        <v>1.6399999999999998E-2</v>
      </c>
      <c r="N36" s="100">
        <v>3.0000000000410831E-3</v>
      </c>
      <c r="O36" s="96">
        <v>68870.713992000005</v>
      </c>
      <c r="P36" s="98">
        <v>106.03</v>
      </c>
      <c r="Q36" s="86"/>
      <c r="R36" s="96">
        <v>73.023618048999992</v>
      </c>
      <c r="S36" s="97">
        <v>6.4622792863623299E-5</v>
      </c>
      <c r="T36" s="97">
        <v>1.1583130994601639E-2</v>
      </c>
      <c r="U36" s="97">
        <f>R36/'סכום נכסי הקרן'!$C$42</f>
        <v>3.6294067019366884E-3</v>
      </c>
    </row>
    <row r="37" spans="2:21" s="133" customFormat="1">
      <c r="B37" s="89" t="s">
        <v>374</v>
      </c>
      <c r="C37" s="86" t="s">
        <v>375</v>
      </c>
      <c r="D37" s="99" t="s">
        <v>122</v>
      </c>
      <c r="E37" s="99" t="s">
        <v>313</v>
      </c>
      <c r="F37" s="86" t="s">
        <v>370</v>
      </c>
      <c r="G37" s="99" t="s">
        <v>371</v>
      </c>
      <c r="H37" s="86" t="s">
        <v>353</v>
      </c>
      <c r="I37" s="86" t="s">
        <v>162</v>
      </c>
      <c r="J37" s="86"/>
      <c r="K37" s="96">
        <v>5.55</v>
      </c>
      <c r="L37" s="99" t="s">
        <v>166</v>
      </c>
      <c r="M37" s="100">
        <v>1.34E-2</v>
      </c>
      <c r="N37" s="100">
        <v>7.6999999999834189E-3</v>
      </c>
      <c r="O37" s="96">
        <v>230064.89499600002</v>
      </c>
      <c r="P37" s="98">
        <v>104.85</v>
      </c>
      <c r="Q37" s="86"/>
      <c r="R37" s="96">
        <v>241.22303622000001</v>
      </c>
      <c r="S37" s="97">
        <v>5.5024264999457064E-5</v>
      </c>
      <c r="T37" s="97">
        <v>3.8263209932667255E-2</v>
      </c>
      <c r="U37" s="97">
        <f>R37/'סכום נכסי הקרן'!$C$42</f>
        <v>1.1989223866323806E-2</v>
      </c>
    </row>
    <row r="38" spans="2:21" s="133" customFormat="1">
      <c r="B38" s="89" t="s">
        <v>376</v>
      </c>
      <c r="C38" s="86" t="s">
        <v>377</v>
      </c>
      <c r="D38" s="99" t="s">
        <v>122</v>
      </c>
      <c r="E38" s="99" t="s">
        <v>313</v>
      </c>
      <c r="F38" s="86" t="s">
        <v>370</v>
      </c>
      <c r="G38" s="99" t="s">
        <v>371</v>
      </c>
      <c r="H38" s="86" t="s">
        <v>353</v>
      </c>
      <c r="I38" s="86" t="s">
        <v>162</v>
      </c>
      <c r="J38" s="86"/>
      <c r="K38" s="96">
        <v>6.879999999989554</v>
      </c>
      <c r="L38" s="99" t="s">
        <v>166</v>
      </c>
      <c r="M38" s="100">
        <v>1.77E-2</v>
      </c>
      <c r="N38" s="100">
        <v>1.1900000000034818E-2</v>
      </c>
      <c r="O38" s="96">
        <v>55024.614304000002</v>
      </c>
      <c r="P38" s="98">
        <v>104.39</v>
      </c>
      <c r="Q38" s="86"/>
      <c r="R38" s="96">
        <v>57.440194720000001</v>
      </c>
      <c r="S38" s="97">
        <v>4.5252030951701502E-5</v>
      </c>
      <c r="T38" s="97">
        <v>9.1112617749333335E-3</v>
      </c>
      <c r="U38" s="97">
        <f>R38/'סכום נכסי הקרן'!$C$42</f>
        <v>2.854882204513986E-3</v>
      </c>
    </row>
    <row r="39" spans="2:21" s="133" customFormat="1">
      <c r="B39" s="89" t="s">
        <v>378</v>
      </c>
      <c r="C39" s="86" t="s">
        <v>379</v>
      </c>
      <c r="D39" s="99" t="s">
        <v>122</v>
      </c>
      <c r="E39" s="99" t="s">
        <v>313</v>
      </c>
      <c r="F39" s="86" t="s">
        <v>370</v>
      </c>
      <c r="G39" s="99" t="s">
        <v>371</v>
      </c>
      <c r="H39" s="86" t="s">
        <v>353</v>
      </c>
      <c r="I39" s="86" t="s">
        <v>162</v>
      </c>
      <c r="J39" s="86"/>
      <c r="K39" s="96">
        <v>10.040000000207591</v>
      </c>
      <c r="L39" s="99" t="s">
        <v>166</v>
      </c>
      <c r="M39" s="100">
        <v>2.4799999999999999E-2</v>
      </c>
      <c r="N39" s="100">
        <v>1.8800000000541543E-2</v>
      </c>
      <c r="O39" s="96">
        <v>4153.8697199999997</v>
      </c>
      <c r="P39" s="98">
        <v>106.69</v>
      </c>
      <c r="Q39" s="86"/>
      <c r="R39" s="96">
        <v>4.4317634770000005</v>
      </c>
      <c r="S39" s="97">
        <v>1.5771214239339667E-5</v>
      </c>
      <c r="T39" s="97">
        <v>7.0297389067652772E-4</v>
      </c>
      <c r="U39" s="97">
        <f>R39/'סכום נכסי הקרן'!$C$42</f>
        <v>2.2026670951895284E-4</v>
      </c>
    </row>
    <row r="40" spans="2:21" s="133" customFormat="1">
      <c r="B40" s="89" t="s">
        <v>380</v>
      </c>
      <c r="C40" s="86" t="s">
        <v>381</v>
      </c>
      <c r="D40" s="99" t="s">
        <v>122</v>
      </c>
      <c r="E40" s="99" t="s">
        <v>313</v>
      </c>
      <c r="F40" s="86" t="s">
        <v>341</v>
      </c>
      <c r="G40" s="99" t="s">
        <v>321</v>
      </c>
      <c r="H40" s="86" t="s">
        <v>353</v>
      </c>
      <c r="I40" s="86" t="s">
        <v>162</v>
      </c>
      <c r="J40" s="86"/>
      <c r="K40" s="96">
        <v>2.9600000001171933</v>
      </c>
      <c r="L40" s="99" t="s">
        <v>166</v>
      </c>
      <c r="M40" s="100">
        <v>4.2000000000000003E-2</v>
      </c>
      <c r="N40" s="100">
        <v>-3.2000000003906443E-3</v>
      </c>
      <c r="O40" s="96">
        <v>8514.4651730000005</v>
      </c>
      <c r="P40" s="98">
        <v>120.26</v>
      </c>
      <c r="Q40" s="86"/>
      <c r="R40" s="96">
        <v>10.239495530000001</v>
      </c>
      <c r="S40" s="97">
        <v>8.5338027700769953E-6</v>
      </c>
      <c r="T40" s="97">
        <v>1.6242062665676447E-3</v>
      </c>
      <c r="U40" s="97">
        <f>R40/'סכום נכסי הקרן'!$C$42</f>
        <v>5.0892156118717113E-4</v>
      </c>
    </row>
    <row r="41" spans="2:21" s="133" customFormat="1">
      <c r="B41" s="89" t="s">
        <v>382</v>
      </c>
      <c r="C41" s="86" t="s">
        <v>383</v>
      </c>
      <c r="D41" s="99" t="s">
        <v>122</v>
      </c>
      <c r="E41" s="99" t="s">
        <v>313</v>
      </c>
      <c r="F41" s="86" t="s">
        <v>341</v>
      </c>
      <c r="G41" s="99" t="s">
        <v>321</v>
      </c>
      <c r="H41" s="86" t="s">
        <v>353</v>
      </c>
      <c r="I41" s="86" t="s">
        <v>162</v>
      </c>
      <c r="J41" s="86"/>
      <c r="K41" s="96">
        <v>1.4900000000108247</v>
      </c>
      <c r="L41" s="99" t="s">
        <v>166</v>
      </c>
      <c r="M41" s="100">
        <v>4.0999999999999995E-2</v>
      </c>
      <c r="N41" s="100">
        <v>-4.4000000000695878E-3</v>
      </c>
      <c r="O41" s="96">
        <v>39901.778462000002</v>
      </c>
      <c r="P41" s="98">
        <v>129.65</v>
      </c>
      <c r="Q41" s="86"/>
      <c r="R41" s="96">
        <v>51.732655156000007</v>
      </c>
      <c r="S41" s="97">
        <v>2.5607235667453977E-5</v>
      </c>
      <c r="T41" s="97">
        <v>8.205922102742319E-3</v>
      </c>
      <c r="U41" s="97">
        <f>R41/'סכום נכסי הקרן'!$C$42</f>
        <v>2.5712071018745863E-3</v>
      </c>
    </row>
    <row r="42" spans="2:21" s="133" customFormat="1">
      <c r="B42" s="89" t="s">
        <v>384</v>
      </c>
      <c r="C42" s="86" t="s">
        <v>385</v>
      </c>
      <c r="D42" s="99" t="s">
        <v>122</v>
      </c>
      <c r="E42" s="99" t="s">
        <v>313</v>
      </c>
      <c r="F42" s="86" t="s">
        <v>341</v>
      </c>
      <c r="G42" s="99" t="s">
        <v>321</v>
      </c>
      <c r="H42" s="86" t="s">
        <v>353</v>
      </c>
      <c r="I42" s="86" t="s">
        <v>162</v>
      </c>
      <c r="J42" s="86"/>
      <c r="K42" s="96">
        <v>2.1199999999696888</v>
      </c>
      <c r="L42" s="99" t="s">
        <v>166</v>
      </c>
      <c r="M42" s="100">
        <v>0.04</v>
      </c>
      <c r="N42" s="100">
        <v>-4.6000000000615705E-3</v>
      </c>
      <c r="O42" s="96">
        <v>35862.844397000001</v>
      </c>
      <c r="P42" s="98">
        <v>117.75</v>
      </c>
      <c r="Q42" s="86"/>
      <c r="R42" s="96">
        <v>42.228499668999994</v>
      </c>
      <c r="S42" s="97">
        <v>1.2346637012185571E-5</v>
      </c>
      <c r="T42" s="97">
        <v>6.6983567295076981E-3</v>
      </c>
      <c r="U42" s="97">
        <f>R42/'סכום נכסי הקרן'!$C$42</f>
        <v>2.0988332789612942E-3</v>
      </c>
    </row>
    <row r="43" spans="2:21" s="133" customFormat="1">
      <c r="B43" s="89" t="s">
        <v>386</v>
      </c>
      <c r="C43" s="86" t="s">
        <v>387</v>
      </c>
      <c r="D43" s="99" t="s">
        <v>122</v>
      </c>
      <c r="E43" s="99" t="s">
        <v>313</v>
      </c>
      <c r="F43" s="86" t="s">
        <v>388</v>
      </c>
      <c r="G43" s="99" t="s">
        <v>371</v>
      </c>
      <c r="H43" s="86" t="s">
        <v>389</v>
      </c>
      <c r="I43" s="86" t="s">
        <v>317</v>
      </c>
      <c r="J43" s="86"/>
      <c r="K43" s="96">
        <v>0.87999999996598555</v>
      </c>
      <c r="L43" s="99" t="s">
        <v>166</v>
      </c>
      <c r="M43" s="100">
        <v>1.6399999999999998E-2</v>
      </c>
      <c r="N43" s="100">
        <v>-6.5999999999084239E-3</v>
      </c>
      <c r="O43" s="96">
        <v>14990.857074</v>
      </c>
      <c r="P43" s="98">
        <v>101.98</v>
      </c>
      <c r="Q43" s="86"/>
      <c r="R43" s="96">
        <v>15.287676379000001</v>
      </c>
      <c r="S43" s="97">
        <v>3.0434336954971399E-5</v>
      </c>
      <c r="T43" s="97">
        <v>2.4249573334234327E-3</v>
      </c>
      <c r="U43" s="97">
        <f>R43/'סכום נכסי הקרן'!$C$42</f>
        <v>7.5982533582149236E-4</v>
      </c>
    </row>
    <row r="44" spans="2:21" s="133" customFormat="1">
      <c r="B44" s="89" t="s">
        <v>390</v>
      </c>
      <c r="C44" s="86" t="s">
        <v>391</v>
      </c>
      <c r="D44" s="99" t="s">
        <v>122</v>
      </c>
      <c r="E44" s="99" t="s">
        <v>313</v>
      </c>
      <c r="F44" s="86" t="s">
        <v>388</v>
      </c>
      <c r="G44" s="99" t="s">
        <v>371</v>
      </c>
      <c r="H44" s="86" t="s">
        <v>389</v>
      </c>
      <c r="I44" s="86" t="s">
        <v>317</v>
      </c>
      <c r="J44" s="86"/>
      <c r="K44" s="96">
        <v>5.2499999999835927</v>
      </c>
      <c r="L44" s="99" t="s">
        <v>166</v>
      </c>
      <c r="M44" s="100">
        <v>2.3399999999999997E-2</v>
      </c>
      <c r="N44" s="100">
        <v>8.0999999999540623E-3</v>
      </c>
      <c r="O44" s="96">
        <v>112721.11400899998</v>
      </c>
      <c r="P44" s="98">
        <v>108.15</v>
      </c>
      <c r="Q44" s="86"/>
      <c r="R44" s="96">
        <v>121.90788557600001</v>
      </c>
      <c r="S44" s="97">
        <v>4.7469298018459549E-5</v>
      </c>
      <c r="T44" s="97">
        <v>1.9337236987548214E-2</v>
      </c>
      <c r="U44" s="97">
        <f>R44/'סכום נכסי הקרן'!$C$42</f>
        <v>6.0590437552898611E-3</v>
      </c>
    </row>
    <row r="45" spans="2:21" s="133" customFormat="1">
      <c r="B45" s="89" t="s">
        <v>392</v>
      </c>
      <c r="C45" s="86" t="s">
        <v>393</v>
      </c>
      <c r="D45" s="99" t="s">
        <v>122</v>
      </c>
      <c r="E45" s="99" t="s">
        <v>313</v>
      </c>
      <c r="F45" s="86" t="s">
        <v>388</v>
      </c>
      <c r="G45" s="99" t="s">
        <v>371</v>
      </c>
      <c r="H45" s="86" t="s">
        <v>389</v>
      </c>
      <c r="I45" s="86" t="s">
        <v>317</v>
      </c>
      <c r="J45" s="86"/>
      <c r="K45" s="96">
        <v>2.0800000000189409</v>
      </c>
      <c r="L45" s="99" t="s">
        <v>166</v>
      </c>
      <c r="M45" s="100">
        <v>0.03</v>
      </c>
      <c r="N45" s="100">
        <v>-4.3000000000523366E-3</v>
      </c>
      <c r="O45" s="96">
        <v>36811.763897999997</v>
      </c>
      <c r="P45" s="98">
        <v>109</v>
      </c>
      <c r="Q45" s="86"/>
      <c r="R45" s="96">
        <v>40.124822153000004</v>
      </c>
      <c r="S45" s="97">
        <v>7.6501081712116652E-5</v>
      </c>
      <c r="T45" s="97">
        <v>6.3646678095492914E-3</v>
      </c>
      <c r="U45" s="97">
        <f>R45/'סכום נכסי הקרן'!$C$42</f>
        <v>1.9942766782439672E-3</v>
      </c>
    </row>
    <row r="46" spans="2:21" s="133" customFormat="1">
      <c r="B46" s="89" t="s">
        <v>394</v>
      </c>
      <c r="C46" s="86" t="s">
        <v>395</v>
      </c>
      <c r="D46" s="99" t="s">
        <v>122</v>
      </c>
      <c r="E46" s="99" t="s">
        <v>313</v>
      </c>
      <c r="F46" s="86" t="s">
        <v>396</v>
      </c>
      <c r="G46" s="99" t="s">
        <v>371</v>
      </c>
      <c r="H46" s="86" t="s">
        <v>389</v>
      </c>
      <c r="I46" s="86" t="s">
        <v>162</v>
      </c>
      <c r="J46" s="86"/>
      <c r="K46" s="96">
        <v>0.25999999995909889</v>
      </c>
      <c r="L46" s="99" t="s">
        <v>166</v>
      </c>
      <c r="M46" s="100">
        <v>4.9500000000000002E-2</v>
      </c>
      <c r="N46" s="100">
        <v>-2.5799999993319483E-2</v>
      </c>
      <c r="O46" s="96">
        <v>1167.026928</v>
      </c>
      <c r="P46" s="98">
        <v>125.7</v>
      </c>
      <c r="Q46" s="86"/>
      <c r="R46" s="96">
        <v>1.4669528810000001</v>
      </c>
      <c r="S46" s="97">
        <v>9.0478166308057329E-6</v>
      </c>
      <c r="T46" s="97">
        <v>2.3269057104414404E-4</v>
      </c>
      <c r="U46" s="97">
        <f>R46/'סכום נכסי הקרן'!$C$42</f>
        <v>7.2910227676669393E-5</v>
      </c>
    </row>
    <row r="47" spans="2:21" s="133" customFormat="1">
      <c r="B47" s="89" t="s">
        <v>397</v>
      </c>
      <c r="C47" s="86" t="s">
        <v>398</v>
      </c>
      <c r="D47" s="99" t="s">
        <v>122</v>
      </c>
      <c r="E47" s="99" t="s">
        <v>313</v>
      </c>
      <c r="F47" s="86" t="s">
        <v>396</v>
      </c>
      <c r="G47" s="99" t="s">
        <v>371</v>
      </c>
      <c r="H47" s="86" t="s">
        <v>389</v>
      </c>
      <c r="I47" s="86" t="s">
        <v>162</v>
      </c>
      <c r="J47" s="86"/>
      <c r="K47" s="96">
        <v>1.970000000003076</v>
      </c>
      <c r="L47" s="99" t="s">
        <v>166</v>
      </c>
      <c r="M47" s="100">
        <v>4.8000000000000001E-2</v>
      </c>
      <c r="N47" s="100">
        <v>-4.699999999991324E-3</v>
      </c>
      <c r="O47" s="96">
        <v>108568.868615</v>
      </c>
      <c r="P47" s="98">
        <v>116.78</v>
      </c>
      <c r="Q47" s="86"/>
      <c r="R47" s="96">
        <v>126.786723513</v>
      </c>
      <c r="S47" s="97">
        <v>7.9856708500484724E-5</v>
      </c>
      <c r="T47" s="97">
        <v>2.0111126592522077E-2</v>
      </c>
      <c r="U47" s="97">
        <f>R47/'סכום נכסי הקרן'!$C$42</f>
        <v>6.3015308790356174E-3</v>
      </c>
    </row>
    <row r="48" spans="2:21" s="133" customFormat="1">
      <c r="B48" s="89" t="s">
        <v>399</v>
      </c>
      <c r="C48" s="86" t="s">
        <v>400</v>
      </c>
      <c r="D48" s="99" t="s">
        <v>122</v>
      </c>
      <c r="E48" s="99" t="s">
        <v>313</v>
      </c>
      <c r="F48" s="86" t="s">
        <v>396</v>
      </c>
      <c r="G48" s="99" t="s">
        <v>371</v>
      </c>
      <c r="H48" s="86" t="s">
        <v>389</v>
      </c>
      <c r="I48" s="86" t="s">
        <v>162</v>
      </c>
      <c r="J48" s="86"/>
      <c r="K48" s="96">
        <v>5.9499999999803483</v>
      </c>
      <c r="L48" s="99" t="s">
        <v>166</v>
      </c>
      <c r="M48" s="100">
        <v>3.2000000000000001E-2</v>
      </c>
      <c r="N48" s="100">
        <v>1.0199999999935684E-2</v>
      </c>
      <c r="O48" s="96">
        <v>96617.445015000005</v>
      </c>
      <c r="P48" s="98">
        <v>115.87</v>
      </c>
      <c r="Q48" s="86"/>
      <c r="R48" s="96">
        <v>111.950638036</v>
      </c>
      <c r="S48" s="97">
        <v>5.856965803859808E-5</v>
      </c>
      <c r="T48" s="97">
        <v>1.7757801379138578E-2</v>
      </c>
      <c r="U48" s="97">
        <f>R48/'סכום נכסי הקרן'!$C$42</f>
        <v>5.5641504328271356E-3</v>
      </c>
    </row>
    <row r="49" spans="2:21" s="133" customFormat="1">
      <c r="B49" s="89" t="s">
        <v>401</v>
      </c>
      <c r="C49" s="86" t="s">
        <v>402</v>
      </c>
      <c r="D49" s="99" t="s">
        <v>122</v>
      </c>
      <c r="E49" s="99" t="s">
        <v>313</v>
      </c>
      <c r="F49" s="86" t="s">
        <v>396</v>
      </c>
      <c r="G49" s="99" t="s">
        <v>371</v>
      </c>
      <c r="H49" s="86" t="s">
        <v>389</v>
      </c>
      <c r="I49" s="86" t="s">
        <v>162</v>
      </c>
      <c r="J49" s="86"/>
      <c r="K49" s="96">
        <v>1.2400000000270144</v>
      </c>
      <c r="L49" s="99" t="s">
        <v>166</v>
      </c>
      <c r="M49" s="100">
        <v>4.9000000000000002E-2</v>
      </c>
      <c r="N49" s="100">
        <v>-1.0600000000067535E-2</v>
      </c>
      <c r="O49" s="96">
        <v>12567.420568</v>
      </c>
      <c r="P49" s="98">
        <v>117.82</v>
      </c>
      <c r="Q49" s="86"/>
      <c r="R49" s="96">
        <v>14.806934414999999</v>
      </c>
      <c r="S49" s="97">
        <v>6.3438585639567858E-5</v>
      </c>
      <c r="T49" s="97">
        <v>2.3487012221488921E-3</v>
      </c>
      <c r="U49" s="97">
        <f>R49/'סכום נכסי הקרן'!$C$42</f>
        <v>7.3593158537936802E-4</v>
      </c>
    </row>
    <row r="50" spans="2:21" s="133" customFormat="1">
      <c r="B50" s="89" t="s">
        <v>403</v>
      </c>
      <c r="C50" s="86" t="s">
        <v>404</v>
      </c>
      <c r="D50" s="99" t="s">
        <v>122</v>
      </c>
      <c r="E50" s="99" t="s">
        <v>313</v>
      </c>
      <c r="F50" s="86" t="s">
        <v>405</v>
      </c>
      <c r="G50" s="99" t="s">
        <v>406</v>
      </c>
      <c r="H50" s="86" t="s">
        <v>389</v>
      </c>
      <c r="I50" s="86" t="s">
        <v>162</v>
      </c>
      <c r="J50" s="86"/>
      <c r="K50" s="96">
        <v>2.110000000008557</v>
      </c>
      <c r="L50" s="99" t="s">
        <v>166</v>
      </c>
      <c r="M50" s="100">
        <v>3.7000000000000005E-2</v>
      </c>
      <c r="N50" s="100">
        <v>-3.99999999997623E-3</v>
      </c>
      <c r="O50" s="96">
        <v>73666.028231000004</v>
      </c>
      <c r="P50" s="98">
        <v>114.22</v>
      </c>
      <c r="Q50" s="86"/>
      <c r="R50" s="96">
        <v>84.141339548000005</v>
      </c>
      <c r="S50" s="97">
        <v>3.0694366598839902E-5</v>
      </c>
      <c r="T50" s="97">
        <v>1.3346642964085321E-2</v>
      </c>
      <c r="U50" s="97">
        <f>R50/'סכום נכסי הקרן'!$C$42</f>
        <v>4.1819776919369408E-3</v>
      </c>
    </row>
    <row r="51" spans="2:21" s="133" customFormat="1">
      <c r="B51" s="89" t="s">
        <v>407</v>
      </c>
      <c r="C51" s="86" t="s">
        <v>408</v>
      </c>
      <c r="D51" s="99" t="s">
        <v>122</v>
      </c>
      <c r="E51" s="99" t="s">
        <v>313</v>
      </c>
      <c r="F51" s="86" t="s">
        <v>405</v>
      </c>
      <c r="G51" s="99" t="s">
        <v>406</v>
      </c>
      <c r="H51" s="86" t="s">
        <v>389</v>
      </c>
      <c r="I51" s="86" t="s">
        <v>162</v>
      </c>
      <c r="J51" s="86"/>
      <c r="K51" s="96">
        <v>5.1600000000089183</v>
      </c>
      <c r="L51" s="99" t="s">
        <v>166</v>
      </c>
      <c r="M51" s="100">
        <v>2.2000000000000002E-2</v>
      </c>
      <c r="N51" s="100">
        <v>1.110000000005202E-2</v>
      </c>
      <c r="O51" s="96">
        <v>63070.222556000001</v>
      </c>
      <c r="P51" s="98">
        <v>106.68</v>
      </c>
      <c r="Q51" s="86"/>
      <c r="R51" s="96">
        <v>67.283313114999999</v>
      </c>
      <c r="S51" s="97">
        <v>7.1533833312724279E-5</v>
      </c>
      <c r="T51" s="97">
        <v>1.0672594023469043E-2</v>
      </c>
      <c r="U51" s="97">
        <f>R51/'סכום נכסי הקרן'!$C$42</f>
        <v>3.3441031007834295E-3</v>
      </c>
    </row>
    <row r="52" spans="2:21" s="133" customFormat="1">
      <c r="B52" s="89" t="s">
        <v>409</v>
      </c>
      <c r="C52" s="86" t="s">
        <v>410</v>
      </c>
      <c r="D52" s="99" t="s">
        <v>122</v>
      </c>
      <c r="E52" s="99" t="s">
        <v>313</v>
      </c>
      <c r="F52" s="86" t="s">
        <v>411</v>
      </c>
      <c r="G52" s="99" t="s">
        <v>371</v>
      </c>
      <c r="H52" s="86" t="s">
        <v>389</v>
      </c>
      <c r="I52" s="86" t="s">
        <v>317</v>
      </c>
      <c r="J52" s="86"/>
      <c r="K52" s="96">
        <v>6.5400000000851213</v>
      </c>
      <c r="L52" s="99" t="s">
        <v>166</v>
      </c>
      <c r="M52" s="100">
        <v>1.8200000000000001E-2</v>
      </c>
      <c r="N52" s="100">
        <v>1.3100000000399278E-2</v>
      </c>
      <c r="O52" s="96">
        <v>21891.528750000001</v>
      </c>
      <c r="P52" s="98">
        <v>104.11</v>
      </c>
      <c r="Q52" s="86"/>
      <c r="R52" s="96">
        <v>22.791270338999997</v>
      </c>
      <c r="S52" s="97">
        <v>8.3237751901140691E-5</v>
      </c>
      <c r="T52" s="97">
        <v>3.6151902209620949E-3</v>
      </c>
      <c r="U52" s="97">
        <f>R52/'סכום נכסי הקרן'!$C$42</f>
        <v>1.1327676103163205E-3</v>
      </c>
    </row>
    <row r="53" spans="2:21" s="133" customFormat="1">
      <c r="B53" s="89" t="s">
        <v>412</v>
      </c>
      <c r="C53" s="86" t="s">
        <v>413</v>
      </c>
      <c r="D53" s="99" t="s">
        <v>122</v>
      </c>
      <c r="E53" s="99" t="s">
        <v>313</v>
      </c>
      <c r="F53" s="86" t="s">
        <v>352</v>
      </c>
      <c r="G53" s="99" t="s">
        <v>321</v>
      </c>
      <c r="H53" s="86" t="s">
        <v>389</v>
      </c>
      <c r="I53" s="86" t="s">
        <v>162</v>
      </c>
      <c r="J53" s="86"/>
      <c r="K53" s="96">
        <v>1.3199999999693364</v>
      </c>
      <c r="L53" s="99" t="s">
        <v>166</v>
      </c>
      <c r="M53" s="100">
        <v>3.1E-2</v>
      </c>
      <c r="N53" s="100">
        <v>-9.2999999998807543E-3</v>
      </c>
      <c r="O53" s="96">
        <v>10463.661516</v>
      </c>
      <c r="P53" s="98">
        <v>112.2</v>
      </c>
      <c r="Q53" s="86"/>
      <c r="R53" s="96">
        <v>11.740227597999999</v>
      </c>
      <c r="S53" s="97">
        <v>3.0414543865911241E-5</v>
      </c>
      <c r="T53" s="97">
        <v>1.8622549499371678E-3</v>
      </c>
      <c r="U53" s="97">
        <f>R53/'סכום נכסי הקרן'!$C$42</f>
        <v>5.8351067592749581E-4</v>
      </c>
    </row>
    <row r="54" spans="2:21" s="133" customFormat="1">
      <c r="B54" s="89" t="s">
        <v>414</v>
      </c>
      <c r="C54" s="86" t="s">
        <v>415</v>
      </c>
      <c r="D54" s="99" t="s">
        <v>122</v>
      </c>
      <c r="E54" s="99" t="s">
        <v>313</v>
      </c>
      <c r="F54" s="86" t="s">
        <v>352</v>
      </c>
      <c r="G54" s="99" t="s">
        <v>321</v>
      </c>
      <c r="H54" s="86" t="s">
        <v>389</v>
      </c>
      <c r="I54" s="86" t="s">
        <v>162</v>
      </c>
      <c r="J54" s="86"/>
      <c r="K54" s="96">
        <v>0.26999999999380742</v>
      </c>
      <c r="L54" s="99" t="s">
        <v>166</v>
      </c>
      <c r="M54" s="100">
        <v>2.7999999999999997E-2</v>
      </c>
      <c r="N54" s="100">
        <v>-2.3000000000142906E-2</v>
      </c>
      <c r="O54" s="96">
        <v>39789.296356999999</v>
      </c>
      <c r="P54" s="98">
        <v>105.52</v>
      </c>
      <c r="Q54" s="86"/>
      <c r="R54" s="96">
        <v>41.985663338000002</v>
      </c>
      <c r="S54" s="97">
        <v>4.0455476691681928E-5</v>
      </c>
      <c r="T54" s="97">
        <v>6.6598376160020662E-3</v>
      </c>
      <c r="U54" s="97">
        <f>R54/'סכום נכסי הקרן'!$C$42</f>
        <v>2.0867638714086078E-3</v>
      </c>
    </row>
    <row r="55" spans="2:21" s="133" customFormat="1">
      <c r="B55" s="89" t="s">
        <v>416</v>
      </c>
      <c r="C55" s="86" t="s">
        <v>417</v>
      </c>
      <c r="D55" s="99" t="s">
        <v>122</v>
      </c>
      <c r="E55" s="99" t="s">
        <v>313</v>
      </c>
      <c r="F55" s="86" t="s">
        <v>352</v>
      </c>
      <c r="G55" s="99" t="s">
        <v>321</v>
      </c>
      <c r="H55" s="86" t="s">
        <v>389</v>
      </c>
      <c r="I55" s="86" t="s">
        <v>162</v>
      </c>
      <c r="J55" s="86"/>
      <c r="K55" s="96">
        <v>1.4499999997451976</v>
      </c>
      <c r="L55" s="99" t="s">
        <v>166</v>
      </c>
      <c r="M55" s="100">
        <v>4.2000000000000003E-2</v>
      </c>
      <c r="N55" s="100">
        <v>-2.1999999984711862E-3</v>
      </c>
      <c r="O55" s="96">
        <v>606.58596499999999</v>
      </c>
      <c r="P55" s="98">
        <v>129.4</v>
      </c>
      <c r="Q55" s="86"/>
      <c r="R55" s="96">
        <v>0.78492219600000002</v>
      </c>
      <c r="S55" s="97">
        <v>1.1627994575010544E-5</v>
      </c>
      <c r="T55" s="97">
        <v>1.2450569911145193E-4</v>
      </c>
      <c r="U55" s="97">
        <f>R55/'סכום נכסי הקרן'!$C$42</f>
        <v>3.9012061505219753E-5</v>
      </c>
    </row>
    <row r="56" spans="2:21" s="133" customFormat="1">
      <c r="B56" s="89" t="s">
        <v>418</v>
      </c>
      <c r="C56" s="86" t="s">
        <v>419</v>
      </c>
      <c r="D56" s="99" t="s">
        <v>122</v>
      </c>
      <c r="E56" s="99" t="s">
        <v>313</v>
      </c>
      <c r="F56" s="86" t="s">
        <v>320</v>
      </c>
      <c r="G56" s="99" t="s">
        <v>321</v>
      </c>
      <c r="H56" s="86" t="s">
        <v>389</v>
      </c>
      <c r="I56" s="86" t="s">
        <v>162</v>
      </c>
      <c r="J56" s="86"/>
      <c r="K56" s="96">
        <v>1.7799999999807901</v>
      </c>
      <c r="L56" s="99" t="s">
        <v>166</v>
      </c>
      <c r="M56" s="100">
        <v>0.04</v>
      </c>
      <c r="N56" s="100">
        <v>-3.1999999999730386E-3</v>
      </c>
      <c r="O56" s="96">
        <v>50437.122906999997</v>
      </c>
      <c r="P56" s="98">
        <v>117.66</v>
      </c>
      <c r="Q56" s="86"/>
      <c r="R56" s="96">
        <v>59.344318213000001</v>
      </c>
      <c r="S56" s="97">
        <v>3.7360887132425376E-5</v>
      </c>
      <c r="T56" s="97">
        <v>9.4132970949926294E-3</v>
      </c>
      <c r="U56" s="97">
        <f>R56/'סכום נכסי הקרן'!$C$42</f>
        <v>2.9495206071493089E-3</v>
      </c>
    </row>
    <row r="57" spans="2:21" s="133" customFormat="1">
      <c r="B57" s="89" t="s">
        <v>420</v>
      </c>
      <c r="C57" s="86" t="s">
        <v>421</v>
      </c>
      <c r="D57" s="99" t="s">
        <v>122</v>
      </c>
      <c r="E57" s="99" t="s">
        <v>313</v>
      </c>
      <c r="F57" s="86" t="s">
        <v>422</v>
      </c>
      <c r="G57" s="99" t="s">
        <v>371</v>
      </c>
      <c r="H57" s="86" t="s">
        <v>389</v>
      </c>
      <c r="I57" s="86" t="s">
        <v>162</v>
      </c>
      <c r="J57" s="86"/>
      <c r="K57" s="96">
        <v>4.1900000000035789</v>
      </c>
      <c r="L57" s="99" t="s">
        <v>166</v>
      </c>
      <c r="M57" s="100">
        <v>4.7500000000000001E-2</v>
      </c>
      <c r="N57" s="100">
        <v>4.5000000000162679E-3</v>
      </c>
      <c r="O57" s="96">
        <v>106352.28727299999</v>
      </c>
      <c r="P57" s="98">
        <v>144.5</v>
      </c>
      <c r="Q57" s="86"/>
      <c r="R57" s="96">
        <v>153.67905555499999</v>
      </c>
      <c r="S57" s="97">
        <v>5.6351553686748261E-5</v>
      </c>
      <c r="T57" s="97">
        <v>2.4376834224041913E-2</v>
      </c>
      <c r="U57" s="97">
        <f>R57/'סכום נכסי הקרן'!$C$42</f>
        <v>7.6381287189077563E-3</v>
      </c>
    </row>
    <row r="58" spans="2:21" s="133" customFormat="1">
      <c r="B58" s="89" t="s">
        <v>423</v>
      </c>
      <c r="C58" s="86" t="s">
        <v>424</v>
      </c>
      <c r="D58" s="99" t="s">
        <v>122</v>
      </c>
      <c r="E58" s="99" t="s">
        <v>313</v>
      </c>
      <c r="F58" s="86" t="s">
        <v>425</v>
      </c>
      <c r="G58" s="99" t="s">
        <v>321</v>
      </c>
      <c r="H58" s="86" t="s">
        <v>389</v>
      </c>
      <c r="I58" s="86" t="s">
        <v>162</v>
      </c>
      <c r="J58" s="86"/>
      <c r="K58" s="96">
        <v>1.6700000000339037</v>
      </c>
      <c r="L58" s="99" t="s">
        <v>166</v>
      </c>
      <c r="M58" s="100">
        <v>3.85E-2</v>
      </c>
      <c r="N58" s="100">
        <v>-8.5000000000546843E-3</v>
      </c>
      <c r="O58" s="96">
        <v>7755.9703920000002</v>
      </c>
      <c r="P58" s="98">
        <v>117.89</v>
      </c>
      <c r="Q58" s="86"/>
      <c r="R58" s="96">
        <v>9.1435139070000009</v>
      </c>
      <c r="S58" s="97">
        <v>1.8209367182162454E-5</v>
      </c>
      <c r="T58" s="97">
        <v>1.4503597899610402E-3</v>
      </c>
      <c r="U58" s="97">
        <f>R58/'סכום נכסי הקרן'!$C$42</f>
        <v>4.5444928010892455E-4</v>
      </c>
    </row>
    <row r="59" spans="2:21" s="133" customFormat="1">
      <c r="B59" s="89" t="s">
        <v>426</v>
      </c>
      <c r="C59" s="86" t="s">
        <v>427</v>
      </c>
      <c r="D59" s="99" t="s">
        <v>122</v>
      </c>
      <c r="E59" s="99" t="s">
        <v>313</v>
      </c>
      <c r="F59" s="86" t="s">
        <v>425</v>
      </c>
      <c r="G59" s="99" t="s">
        <v>321</v>
      </c>
      <c r="H59" s="86" t="s">
        <v>389</v>
      </c>
      <c r="I59" s="86" t="s">
        <v>162</v>
      </c>
      <c r="J59" s="86"/>
      <c r="K59" s="96">
        <v>2.0399999998426543</v>
      </c>
      <c r="L59" s="99" t="s">
        <v>166</v>
      </c>
      <c r="M59" s="100">
        <v>4.7500000000000001E-2</v>
      </c>
      <c r="N59" s="100">
        <v>-7.5999999992424115E-3</v>
      </c>
      <c r="O59" s="96">
        <v>5114.6715089999998</v>
      </c>
      <c r="P59" s="98">
        <v>134.19999999999999</v>
      </c>
      <c r="Q59" s="86"/>
      <c r="R59" s="96">
        <v>6.8638891019999999</v>
      </c>
      <c r="S59" s="97">
        <v>1.762228726483158E-5</v>
      </c>
      <c r="T59" s="97">
        <v>1.0887618105629236E-3</v>
      </c>
      <c r="U59" s="97">
        <f>R59/'סכום נכסי הקרן'!$C$42</f>
        <v>3.4114777894780234E-4</v>
      </c>
    </row>
    <row r="60" spans="2:21" s="133" customFormat="1">
      <c r="B60" s="89" t="s">
        <v>428</v>
      </c>
      <c r="C60" s="86" t="s">
        <v>429</v>
      </c>
      <c r="D60" s="99" t="s">
        <v>122</v>
      </c>
      <c r="E60" s="99" t="s">
        <v>313</v>
      </c>
      <c r="F60" s="86" t="s">
        <v>430</v>
      </c>
      <c r="G60" s="99" t="s">
        <v>321</v>
      </c>
      <c r="H60" s="86" t="s">
        <v>389</v>
      </c>
      <c r="I60" s="86" t="s">
        <v>317</v>
      </c>
      <c r="J60" s="86"/>
      <c r="K60" s="96">
        <v>2.2799999999675324</v>
      </c>
      <c r="L60" s="99" t="s">
        <v>166</v>
      </c>
      <c r="M60" s="100">
        <v>3.5499999999999997E-2</v>
      </c>
      <c r="N60" s="100">
        <v>-4.8000000002164488E-3</v>
      </c>
      <c r="O60" s="96">
        <v>9185.7299230000008</v>
      </c>
      <c r="P60" s="98">
        <v>120.71</v>
      </c>
      <c r="Q60" s="86"/>
      <c r="R60" s="96">
        <v>11.088094212</v>
      </c>
      <c r="S60" s="97">
        <v>2.5776048694200326E-5</v>
      </c>
      <c r="T60" s="97">
        <v>1.7588124386263421E-3</v>
      </c>
      <c r="U60" s="97">
        <f>R60/'סכום נכסי הקרן'!$C$42</f>
        <v>5.5109845992202665E-4</v>
      </c>
    </row>
    <row r="61" spans="2:21" s="133" customFormat="1">
      <c r="B61" s="89" t="s">
        <v>431</v>
      </c>
      <c r="C61" s="86" t="s">
        <v>432</v>
      </c>
      <c r="D61" s="99" t="s">
        <v>122</v>
      </c>
      <c r="E61" s="99" t="s">
        <v>313</v>
      </c>
      <c r="F61" s="86" t="s">
        <v>430</v>
      </c>
      <c r="G61" s="99" t="s">
        <v>321</v>
      </c>
      <c r="H61" s="86" t="s">
        <v>389</v>
      </c>
      <c r="I61" s="86" t="s">
        <v>317</v>
      </c>
      <c r="J61" s="86"/>
      <c r="K61" s="96">
        <v>1.1799999999741346</v>
      </c>
      <c r="L61" s="99" t="s">
        <v>166</v>
      </c>
      <c r="M61" s="100">
        <v>4.6500000000000007E-2</v>
      </c>
      <c r="N61" s="100">
        <v>-1.0899999999870671E-2</v>
      </c>
      <c r="O61" s="96">
        <v>4743.4082040000003</v>
      </c>
      <c r="P61" s="98">
        <v>130.41</v>
      </c>
      <c r="Q61" s="86"/>
      <c r="R61" s="96">
        <v>6.1858784120000001</v>
      </c>
      <c r="S61" s="97">
        <v>2.1684820227395628E-5</v>
      </c>
      <c r="T61" s="97">
        <v>9.8121459710192476E-4</v>
      </c>
      <c r="U61" s="97">
        <f>R61/'סכום נכסי הקרן'!$C$42</f>
        <v>3.0744941384324809E-4</v>
      </c>
    </row>
    <row r="62" spans="2:21" s="133" customFormat="1">
      <c r="B62" s="89" t="s">
        <v>433</v>
      </c>
      <c r="C62" s="86" t="s">
        <v>434</v>
      </c>
      <c r="D62" s="99" t="s">
        <v>122</v>
      </c>
      <c r="E62" s="99" t="s">
        <v>313</v>
      </c>
      <c r="F62" s="86" t="s">
        <v>430</v>
      </c>
      <c r="G62" s="99" t="s">
        <v>321</v>
      </c>
      <c r="H62" s="86" t="s">
        <v>389</v>
      </c>
      <c r="I62" s="86" t="s">
        <v>317</v>
      </c>
      <c r="J62" s="86"/>
      <c r="K62" s="96">
        <v>5.6600000000299673</v>
      </c>
      <c r="L62" s="99" t="s">
        <v>166</v>
      </c>
      <c r="M62" s="100">
        <v>1.4999999999999999E-2</v>
      </c>
      <c r="N62" s="100">
        <v>5.0000000002140528E-3</v>
      </c>
      <c r="O62" s="96">
        <v>22050.926324</v>
      </c>
      <c r="P62" s="98">
        <v>105.93</v>
      </c>
      <c r="Q62" s="86"/>
      <c r="R62" s="96">
        <v>23.358546255</v>
      </c>
      <c r="S62" s="97">
        <v>4.3137627626553496E-5</v>
      </c>
      <c r="T62" s="97">
        <v>3.7051724954736309E-3</v>
      </c>
      <c r="U62" s="97">
        <f>R62/'סכום נכסי הקרן'!$C$42</f>
        <v>1.1609622556432084E-3</v>
      </c>
    </row>
    <row r="63" spans="2:21" s="133" customFormat="1">
      <c r="B63" s="89" t="s">
        <v>435</v>
      </c>
      <c r="C63" s="86" t="s">
        <v>436</v>
      </c>
      <c r="D63" s="99" t="s">
        <v>122</v>
      </c>
      <c r="E63" s="99" t="s">
        <v>313</v>
      </c>
      <c r="F63" s="86" t="s">
        <v>437</v>
      </c>
      <c r="G63" s="99" t="s">
        <v>438</v>
      </c>
      <c r="H63" s="86" t="s">
        <v>389</v>
      </c>
      <c r="I63" s="86" t="s">
        <v>317</v>
      </c>
      <c r="J63" s="86"/>
      <c r="K63" s="96">
        <v>1.7299999984088428</v>
      </c>
      <c r="L63" s="99" t="s">
        <v>166</v>
      </c>
      <c r="M63" s="100">
        <v>4.6500000000000007E-2</v>
      </c>
      <c r="N63" s="100">
        <v>-6.1000000022730814E-3</v>
      </c>
      <c r="O63" s="96">
        <v>231.21256600000001</v>
      </c>
      <c r="P63" s="98">
        <v>133.19</v>
      </c>
      <c r="Q63" s="86"/>
      <c r="R63" s="96">
        <v>0.30795201300000002</v>
      </c>
      <c r="S63" s="97">
        <v>3.042342900937883E-6</v>
      </c>
      <c r="T63" s="97">
        <v>4.8847874180059417E-5</v>
      </c>
      <c r="U63" s="97">
        <f>R63/'סכום נכסי הקרן'!$C$42</f>
        <v>1.5305775442502883E-5</v>
      </c>
    </row>
    <row r="64" spans="2:21" s="133" customFormat="1">
      <c r="B64" s="89" t="s">
        <v>439</v>
      </c>
      <c r="C64" s="86" t="s">
        <v>440</v>
      </c>
      <c r="D64" s="99" t="s">
        <v>122</v>
      </c>
      <c r="E64" s="99" t="s">
        <v>313</v>
      </c>
      <c r="F64" s="86" t="s">
        <v>441</v>
      </c>
      <c r="G64" s="99" t="s">
        <v>371</v>
      </c>
      <c r="H64" s="86" t="s">
        <v>389</v>
      </c>
      <c r="I64" s="86" t="s">
        <v>317</v>
      </c>
      <c r="J64" s="86"/>
      <c r="K64" s="96">
        <v>1.9000000003056774</v>
      </c>
      <c r="L64" s="99" t="s">
        <v>166</v>
      </c>
      <c r="M64" s="100">
        <v>3.6400000000000002E-2</v>
      </c>
      <c r="N64" s="100">
        <v>-2.5000000019104827E-3</v>
      </c>
      <c r="O64" s="96">
        <v>2226.594709</v>
      </c>
      <c r="P64" s="98">
        <v>117.54</v>
      </c>
      <c r="Q64" s="86"/>
      <c r="R64" s="96">
        <v>2.6171392780000002</v>
      </c>
      <c r="S64" s="97">
        <v>3.0293805564625849E-5</v>
      </c>
      <c r="T64" s="97">
        <v>4.151351014660701E-4</v>
      </c>
      <c r="U64" s="97">
        <f>R64/'סכום נכסי הקרן'!$C$42</f>
        <v>1.3007658466198147E-4</v>
      </c>
    </row>
    <row r="65" spans="2:21" s="133" customFormat="1">
      <c r="B65" s="89" t="s">
        <v>442</v>
      </c>
      <c r="C65" s="86" t="s">
        <v>443</v>
      </c>
      <c r="D65" s="99" t="s">
        <v>122</v>
      </c>
      <c r="E65" s="99" t="s">
        <v>313</v>
      </c>
      <c r="F65" s="86" t="s">
        <v>444</v>
      </c>
      <c r="G65" s="99" t="s">
        <v>445</v>
      </c>
      <c r="H65" s="86" t="s">
        <v>389</v>
      </c>
      <c r="I65" s="86" t="s">
        <v>162</v>
      </c>
      <c r="J65" s="86"/>
      <c r="K65" s="96">
        <v>7.7400000000359634</v>
      </c>
      <c r="L65" s="99" t="s">
        <v>166</v>
      </c>
      <c r="M65" s="100">
        <v>3.85E-2</v>
      </c>
      <c r="N65" s="100">
        <v>1.1800000000029405E-2</v>
      </c>
      <c r="O65" s="96">
        <v>70057.002916000012</v>
      </c>
      <c r="P65" s="98">
        <v>122.99</v>
      </c>
      <c r="Q65" s="96">
        <v>2.0991843879999998</v>
      </c>
      <c r="R65" s="96">
        <v>88.423334143000005</v>
      </c>
      <c r="S65" s="97">
        <v>2.6007603960597155E-5</v>
      </c>
      <c r="T65" s="97">
        <v>1.4025860258944357E-2</v>
      </c>
      <c r="U65" s="97">
        <f>R65/'סכום נכסי הקרן'!$C$42</f>
        <v>4.3948006154782169E-3</v>
      </c>
    </row>
    <row r="66" spans="2:21" s="133" customFormat="1">
      <c r="B66" s="89" t="s">
        <v>446</v>
      </c>
      <c r="C66" s="86" t="s">
        <v>447</v>
      </c>
      <c r="D66" s="99" t="s">
        <v>122</v>
      </c>
      <c r="E66" s="99" t="s">
        <v>313</v>
      </c>
      <c r="F66" s="86" t="s">
        <v>444</v>
      </c>
      <c r="G66" s="99" t="s">
        <v>445</v>
      </c>
      <c r="H66" s="86" t="s">
        <v>389</v>
      </c>
      <c r="I66" s="86" t="s">
        <v>162</v>
      </c>
      <c r="J66" s="86"/>
      <c r="K66" s="96">
        <v>5.7200000000039752</v>
      </c>
      <c r="L66" s="99" t="s">
        <v>166</v>
      </c>
      <c r="M66" s="100">
        <v>4.4999999999999998E-2</v>
      </c>
      <c r="N66" s="100">
        <v>7.5000000000216031E-3</v>
      </c>
      <c r="O66" s="96">
        <v>184279.99692400001</v>
      </c>
      <c r="P66" s="98">
        <v>125.6</v>
      </c>
      <c r="Q66" s="86"/>
      <c r="R66" s="96">
        <v>231.45566811399999</v>
      </c>
      <c r="S66" s="97">
        <v>6.26486484114821E-5</v>
      </c>
      <c r="T66" s="97">
        <v>3.6713893324328624E-2</v>
      </c>
      <c r="U66" s="97">
        <f>R66/'סכום נכסי הקרן'!$C$42</f>
        <v>1.1503767897264429E-2</v>
      </c>
    </row>
    <row r="67" spans="2:21" s="133" customFormat="1">
      <c r="B67" s="89" t="s">
        <v>448</v>
      </c>
      <c r="C67" s="86" t="s">
        <v>449</v>
      </c>
      <c r="D67" s="99" t="s">
        <v>122</v>
      </c>
      <c r="E67" s="99" t="s">
        <v>313</v>
      </c>
      <c r="F67" s="86" t="s">
        <v>444</v>
      </c>
      <c r="G67" s="99" t="s">
        <v>445</v>
      </c>
      <c r="H67" s="86" t="s">
        <v>389</v>
      </c>
      <c r="I67" s="86" t="s">
        <v>162</v>
      </c>
      <c r="J67" s="86"/>
      <c r="K67" s="96">
        <v>10.329999999960025</v>
      </c>
      <c r="L67" s="99" t="s">
        <v>166</v>
      </c>
      <c r="M67" s="100">
        <v>2.3900000000000001E-2</v>
      </c>
      <c r="N67" s="100">
        <v>1.9599999999929774E-2</v>
      </c>
      <c r="O67" s="96">
        <v>70980</v>
      </c>
      <c r="P67" s="98">
        <v>104.32</v>
      </c>
      <c r="Q67" s="86"/>
      <c r="R67" s="96">
        <v>74.046335212000002</v>
      </c>
      <c r="S67" s="97">
        <v>5.7279398057923366E-5</v>
      </c>
      <c r="T67" s="97">
        <v>1.17453561374521E-2</v>
      </c>
      <c r="U67" s="97">
        <f>R67/'סכום נכסי הקרן'!$C$42</f>
        <v>3.6802376060297614E-3</v>
      </c>
    </row>
    <row r="68" spans="2:21" s="133" customFormat="1">
      <c r="B68" s="89" t="s">
        <v>450</v>
      </c>
      <c r="C68" s="86" t="s">
        <v>451</v>
      </c>
      <c r="D68" s="99" t="s">
        <v>122</v>
      </c>
      <c r="E68" s="99" t="s">
        <v>313</v>
      </c>
      <c r="F68" s="86" t="s">
        <v>452</v>
      </c>
      <c r="G68" s="99" t="s">
        <v>438</v>
      </c>
      <c r="H68" s="86" t="s">
        <v>389</v>
      </c>
      <c r="I68" s="86" t="s">
        <v>162</v>
      </c>
      <c r="J68" s="86"/>
      <c r="K68" s="96">
        <v>1.1399999993696841</v>
      </c>
      <c r="L68" s="99" t="s">
        <v>166</v>
      </c>
      <c r="M68" s="100">
        <v>4.8899999999999999E-2</v>
      </c>
      <c r="N68" s="100">
        <v>-7.1999999960190575E-3</v>
      </c>
      <c r="O68" s="96">
        <v>457.83139399999999</v>
      </c>
      <c r="P68" s="98">
        <v>131.68</v>
      </c>
      <c r="Q68" s="86"/>
      <c r="R68" s="96">
        <v>0.60287236700000002</v>
      </c>
      <c r="S68" s="97">
        <v>8.202833710919102E-6</v>
      </c>
      <c r="T68" s="97">
        <v>9.5628644355867884E-5</v>
      </c>
      <c r="U68" s="97">
        <f>R68/'סכום נכסי הקרן'!$C$42</f>
        <v>2.9963853718313522E-5</v>
      </c>
    </row>
    <row r="69" spans="2:21" s="133" customFormat="1">
      <c r="B69" s="89" t="s">
        <v>453</v>
      </c>
      <c r="C69" s="86" t="s">
        <v>454</v>
      </c>
      <c r="D69" s="99" t="s">
        <v>122</v>
      </c>
      <c r="E69" s="99" t="s">
        <v>313</v>
      </c>
      <c r="F69" s="86" t="s">
        <v>320</v>
      </c>
      <c r="G69" s="99" t="s">
        <v>321</v>
      </c>
      <c r="H69" s="86" t="s">
        <v>389</v>
      </c>
      <c r="I69" s="86" t="s">
        <v>317</v>
      </c>
      <c r="J69" s="86"/>
      <c r="K69" s="96">
        <v>4.1800000000033082</v>
      </c>
      <c r="L69" s="99" t="s">
        <v>166</v>
      </c>
      <c r="M69" s="100">
        <v>1.6399999999999998E-2</v>
      </c>
      <c r="N69" s="100">
        <v>1.2300000000157128E-2</v>
      </c>
      <c r="O69" s="96">
        <f>23707.4915/50000</f>
        <v>0.47414982999999999</v>
      </c>
      <c r="P69" s="98">
        <v>5100544</v>
      </c>
      <c r="Q69" s="86"/>
      <c r="R69" s="96">
        <v>24.184220394</v>
      </c>
      <c r="S69" s="97">
        <f>193.120654121864%/50000</f>
        <v>3.86241308243728E-5</v>
      </c>
      <c r="T69" s="97">
        <v>3.8361423373742937E-3</v>
      </c>
      <c r="U69" s="97">
        <f>R69/'סכום נכסי הקרן'!$C$42</f>
        <v>1.2019997628739726E-3</v>
      </c>
    </row>
    <row r="70" spans="2:21" s="133" customFormat="1">
      <c r="B70" s="89" t="s">
        <v>455</v>
      </c>
      <c r="C70" s="86" t="s">
        <v>456</v>
      </c>
      <c r="D70" s="99" t="s">
        <v>122</v>
      </c>
      <c r="E70" s="99" t="s">
        <v>313</v>
      </c>
      <c r="F70" s="86" t="s">
        <v>320</v>
      </c>
      <c r="G70" s="99" t="s">
        <v>321</v>
      </c>
      <c r="H70" s="86" t="s">
        <v>389</v>
      </c>
      <c r="I70" s="86" t="s">
        <v>317</v>
      </c>
      <c r="J70" s="86"/>
      <c r="K70" s="96">
        <v>8.2300000001670188</v>
      </c>
      <c r="L70" s="99" t="s">
        <v>166</v>
      </c>
      <c r="M70" s="100">
        <v>2.7799999999999998E-2</v>
      </c>
      <c r="N70" s="100">
        <v>2.7200000001004299E-2</v>
      </c>
      <c r="O70" s="96">
        <f>9051.9513/50000</f>
        <v>0.18103902600000002</v>
      </c>
      <c r="P70" s="98">
        <v>5060000</v>
      </c>
      <c r="Q70" s="86"/>
      <c r="R70" s="96">
        <v>9.1605749890000006</v>
      </c>
      <c r="S70" s="97">
        <f>216.450294117647%/50000</f>
        <v>4.3290058823529395E-5</v>
      </c>
      <c r="T70" s="97">
        <v>1.4530660479224443E-3</v>
      </c>
      <c r="U70" s="97">
        <f>R70/'סכום נכסי הקרן'!$C$42</f>
        <v>4.552972469312688E-4</v>
      </c>
    </row>
    <row r="71" spans="2:21" s="133" customFormat="1">
      <c r="B71" s="89" t="s">
        <v>457</v>
      </c>
      <c r="C71" s="86" t="s">
        <v>458</v>
      </c>
      <c r="D71" s="99" t="s">
        <v>122</v>
      </c>
      <c r="E71" s="99" t="s">
        <v>313</v>
      </c>
      <c r="F71" s="86" t="s">
        <v>320</v>
      </c>
      <c r="G71" s="99" t="s">
        <v>321</v>
      </c>
      <c r="H71" s="86" t="s">
        <v>389</v>
      </c>
      <c r="I71" s="86" t="s">
        <v>317</v>
      </c>
      <c r="J71" s="86"/>
      <c r="K71" s="96">
        <v>5.5700000001459156</v>
      </c>
      <c r="L71" s="99" t="s">
        <v>166</v>
      </c>
      <c r="M71" s="100">
        <v>2.4199999999999999E-2</v>
      </c>
      <c r="N71" s="100">
        <v>1.9800000000842196E-2</v>
      </c>
      <c r="O71" s="96">
        <f>9932.783/50000</f>
        <v>0.19865565999999998</v>
      </c>
      <c r="P71" s="98">
        <v>5140250</v>
      </c>
      <c r="Q71" s="86"/>
      <c r="R71" s="96">
        <v>10.211397143000001</v>
      </c>
      <c r="S71" s="97">
        <f>34.4613086770982%/50000</f>
        <v>6.8922617354196403E-6</v>
      </c>
      <c r="T71" s="97">
        <v>1.6197492524391527E-3</v>
      </c>
      <c r="U71" s="97">
        <f>R71/'סכום נכסי הקרן'!$C$42</f>
        <v>5.0752502022116512E-4</v>
      </c>
    </row>
    <row r="72" spans="2:21" s="133" customFormat="1">
      <c r="B72" s="89" t="s">
        <v>459</v>
      </c>
      <c r="C72" s="86" t="s">
        <v>460</v>
      </c>
      <c r="D72" s="99" t="s">
        <v>122</v>
      </c>
      <c r="E72" s="99" t="s">
        <v>313</v>
      </c>
      <c r="F72" s="86" t="s">
        <v>320</v>
      </c>
      <c r="G72" s="99" t="s">
        <v>321</v>
      </c>
      <c r="H72" s="86" t="s">
        <v>389</v>
      </c>
      <c r="I72" s="86" t="s">
        <v>162</v>
      </c>
      <c r="J72" s="86"/>
      <c r="K72" s="96">
        <v>1.3200000000106722</v>
      </c>
      <c r="L72" s="99" t="s">
        <v>166</v>
      </c>
      <c r="M72" s="100">
        <v>0.05</v>
      </c>
      <c r="N72" s="100">
        <v>-6.8999999999466398E-3</v>
      </c>
      <c r="O72" s="96">
        <v>31351.575293000002</v>
      </c>
      <c r="P72" s="98">
        <v>119.55</v>
      </c>
      <c r="Q72" s="86"/>
      <c r="R72" s="96">
        <v>37.480809379999997</v>
      </c>
      <c r="S72" s="97">
        <v>3.1351606644606645E-5</v>
      </c>
      <c r="T72" s="97">
        <v>5.9452699884154697E-3</v>
      </c>
      <c r="U72" s="97">
        <f>R72/'סכום נכסי הקרן'!$C$42</f>
        <v>1.8628644319773793E-3</v>
      </c>
    </row>
    <row r="73" spans="2:21" s="133" customFormat="1">
      <c r="B73" s="89" t="s">
        <v>461</v>
      </c>
      <c r="C73" s="86" t="s">
        <v>462</v>
      </c>
      <c r="D73" s="99" t="s">
        <v>122</v>
      </c>
      <c r="E73" s="99" t="s">
        <v>313</v>
      </c>
      <c r="F73" s="86" t="s">
        <v>463</v>
      </c>
      <c r="G73" s="99" t="s">
        <v>371</v>
      </c>
      <c r="H73" s="86" t="s">
        <v>389</v>
      </c>
      <c r="I73" s="86" t="s">
        <v>317</v>
      </c>
      <c r="J73" s="86"/>
      <c r="K73" s="96">
        <v>1.2200000000133937</v>
      </c>
      <c r="L73" s="99" t="s">
        <v>166</v>
      </c>
      <c r="M73" s="100">
        <v>5.0999999999999997E-2</v>
      </c>
      <c r="N73" s="100">
        <v>-1.1500000000334847E-2</v>
      </c>
      <c r="O73" s="96">
        <v>18469.835188000001</v>
      </c>
      <c r="P73" s="98">
        <v>121.27</v>
      </c>
      <c r="Q73" s="86"/>
      <c r="R73" s="96">
        <v>22.398369434999999</v>
      </c>
      <c r="S73" s="97">
        <v>4.0548931676611706E-5</v>
      </c>
      <c r="T73" s="97">
        <v>3.5528676086276092E-3</v>
      </c>
      <c r="U73" s="97">
        <f>R73/'סכום נכסי הקרן'!$C$42</f>
        <v>1.1132397204051726E-3</v>
      </c>
    </row>
    <row r="74" spans="2:21" s="133" customFormat="1">
      <c r="B74" s="89" t="s">
        <v>464</v>
      </c>
      <c r="C74" s="86" t="s">
        <v>465</v>
      </c>
      <c r="D74" s="99" t="s">
        <v>122</v>
      </c>
      <c r="E74" s="99" t="s">
        <v>313</v>
      </c>
      <c r="F74" s="86" t="s">
        <v>463</v>
      </c>
      <c r="G74" s="99" t="s">
        <v>371</v>
      </c>
      <c r="H74" s="86" t="s">
        <v>389</v>
      </c>
      <c r="I74" s="86" t="s">
        <v>317</v>
      </c>
      <c r="J74" s="86"/>
      <c r="K74" s="96">
        <v>2.5900000000023793</v>
      </c>
      <c r="L74" s="99" t="s">
        <v>166</v>
      </c>
      <c r="M74" s="100">
        <v>2.5499999999999998E-2</v>
      </c>
      <c r="N74" s="100">
        <v>-4.0000000000279829E-3</v>
      </c>
      <c r="O74" s="96">
        <v>65071.145787000001</v>
      </c>
      <c r="P74" s="98">
        <v>109.84</v>
      </c>
      <c r="Q74" s="86"/>
      <c r="R74" s="96">
        <v>71.474147837000004</v>
      </c>
      <c r="S74" s="97">
        <v>7.503256570139695E-5</v>
      </c>
      <c r="T74" s="97">
        <v>1.1337351383602555E-2</v>
      </c>
      <c r="U74" s="97">
        <f>R74/'סכום נכסי הקרן'!$C$42</f>
        <v>3.5523952127482117E-3</v>
      </c>
    </row>
    <row r="75" spans="2:21" s="133" customFormat="1">
      <c r="B75" s="89" t="s">
        <v>466</v>
      </c>
      <c r="C75" s="86" t="s">
        <v>467</v>
      </c>
      <c r="D75" s="99" t="s">
        <v>122</v>
      </c>
      <c r="E75" s="99" t="s">
        <v>313</v>
      </c>
      <c r="F75" s="86" t="s">
        <v>463</v>
      </c>
      <c r="G75" s="99" t="s">
        <v>371</v>
      </c>
      <c r="H75" s="86" t="s">
        <v>389</v>
      </c>
      <c r="I75" s="86" t="s">
        <v>317</v>
      </c>
      <c r="J75" s="86"/>
      <c r="K75" s="96">
        <v>6.8300000000445023</v>
      </c>
      <c r="L75" s="99" t="s">
        <v>166</v>
      </c>
      <c r="M75" s="100">
        <v>2.35E-2</v>
      </c>
      <c r="N75" s="100">
        <v>1.3400000000148918E-2</v>
      </c>
      <c r="O75" s="96">
        <v>52161.886136999987</v>
      </c>
      <c r="P75" s="98">
        <v>108.37</v>
      </c>
      <c r="Q75" s="96">
        <v>1.182471292</v>
      </c>
      <c r="R75" s="96">
        <v>57.749664421000006</v>
      </c>
      <c r="S75" s="97">
        <v>6.5745854499601287E-5</v>
      </c>
      <c r="T75" s="97">
        <v>9.1603503873756518E-3</v>
      </c>
      <c r="U75" s="97">
        <f>R75/'סכום נכסי הקרן'!$C$42</f>
        <v>2.8702634118119054E-3</v>
      </c>
    </row>
    <row r="76" spans="2:21" s="133" customFormat="1">
      <c r="B76" s="89" t="s">
        <v>468</v>
      </c>
      <c r="C76" s="86" t="s">
        <v>469</v>
      </c>
      <c r="D76" s="99" t="s">
        <v>122</v>
      </c>
      <c r="E76" s="99" t="s">
        <v>313</v>
      </c>
      <c r="F76" s="86" t="s">
        <v>463</v>
      </c>
      <c r="G76" s="99" t="s">
        <v>371</v>
      </c>
      <c r="H76" s="86" t="s">
        <v>389</v>
      </c>
      <c r="I76" s="86" t="s">
        <v>317</v>
      </c>
      <c r="J76" s="86"/>
      <c r="K76" s="96">
        <v>5.5800000000212169</v>
      </c>
      <c r="L76" s="99" t="s">
        <v>166</v>
      </c>
      <c r="M76" s="100">
        <v>1.7600000000000001E-2</v>
      </c>
      <c r="N76" s="100">
        <v>1.0200000000023572E-2</v>
      </c>
      <c r="O76" s="96">
        <v>79811.291247000001</v>
      </c>
      <c r="P76" s="98">
        <v>106.3</v>
      </c>
      <c r="Q76" s="86"/>
      <c r="R76" s="96">
        <v>84.839400640000008</v>
      </c>
      <c r="S76" s="97">
        <v>6.1112373302359084E-5</v>
      </c>
      <c r="T76" s="97">
        <v>1.3457370606550874E-2</v>
      </c>
      <c r="U76" s="97">
        <f>R76/'סכום נכסי הקרן'!$C$42</f>
        <v>4.2166725985076621E-3</v>
      </c>
    </row>
    <row r="77" spans="2:21" s="133" customFormat="1">
      <c r="B77" s="89" t="s">
        <v>470</v>
      </c>
      <c r="C77" s="86" t="s">
        <v>471</v>
      </c>
      <c r="D77" s="99" t="s">
        <v>122</v>
      </c>
      <c r="E77" s="99" t="s">
        <v>313</v>
      </c>
      <c r="F77" s="86" t="s">
        <v>463</v>
      </c>
      <c r="G77" s="99" t="s">
        <v>371</v>
      </c>
      <c r="H77" s="86" t="s">
        <v>389</v>
      </c>
      <c r="I77" s="86" t="s">
        <v>317</v>
      </c>
      <c r="J77" s="86"/>
      <c r="K77" s="96">
        <v>6.0899999999729637</v>
      </c>
      <c r="L77" s="99" t="s">
        <v>166</v>
      </c>
      <c r="M77" s="100">
        <v>2.1499999999999998E-2</v>
      </c>
      <c r="N77" s="100">
        <v>1.0799999999936383E-2</v>
      </c>
      <c r="O77" s="96">
        <v>57378.919255999994</v>
      </c>
      <c r="P77" s="98">
        <v>109.58</v>
      </c>
      <c r="Q77" s="86"/>
      <c r="R77" s="96">
        <v>62.87581883</v>
      </c>
      <c r="S77" s="97">
        <v>7.2413135811549167E-5</v>
      </c>
      <c r="T77" s="97">
        <v>9.9734697534711366E-3</v>
      </c>
      <c r="U77" s="97">
        <f>R77/'סכום נכסי הקרן'!$C$42</f>
        <v>3.1250426142707963E-3</v>
      </c>
    </row>
    <row r="78" spans="2:21" s="133" customFormat="1">
      <c r="B78" s="89" t="s">
        <v>472</v>
      </c>
      <c r="C78" s="86" t="s">
        <v>473</v>
      </c>
      <c r="D78" s="99" t="s">
        <v>122</v>
      </c>
      <c r="E78" s="99" t="s">
        <v>313</v>
      </c>
      <c r="F78" s="86" t="s">
        <v>474</v>
      </c>
      <c r="G78" s="99" t="s">
        <v>438</v>
      </c>
      <c r="H78" s="86" t="s">
        <v>389</v>
      </c>
      <c r="I78" s="86" t="s">
        <v>162</v>
      </c>
      <c r="J78" s="86"/>
      <c r="K78" s="96">
        <v>0.27999999991576324</v>
      </c>
      <c r="L78" s="99" t="s">
        <v>166</v>
      </c>
      <c r="M78" s="100">
        <v>4.2800000000000005E-2</v>
      </c>
      <c r="N78" s="100">
        <v>-8.199999999789407E-3</v>
      </c>
      <c r="O78" s="96">
        <v>1508.1861180000001</v>
      </c>
      <c r="P78" s="98">
        <v>125.94</v>
      </c>
      <c r="Q78" s="86"/>
      <c r="R78" s="96">
        <v>1.8994096720000002</v>
      </c>
      <c r="S78" s="97">
        <v>2.1085150034763837E-5</v>
      </c>
      <c r="T78" s="97">
        <v>3.012876057226615E-4</v>
      </c>
      <c r="U78" s="97">
        <f>R78/'סכום נכסי הקרן'!$C$42</f>
        <v>9.4404117153636062E-5</v>
      </c>
    </row>
    <row r="79" spans="2:21" s="133" customFormat="1">
      <c r="B79" s="89" t="s">
        <v>475</v>
      </c>
      <c r="C79" s="86" t="s">
        <v>476</v>
      </c>
      <c r="D79" s="99" t="s">
        <v>122</v>
      </c>
      <c r="E79" s="99" t="s">
        <v>313</v>
      </c>
      <c r="F79" s="86" t="s">
        <v>425</v>
      </c>
      <c r="G79" s="99" t="s">
        <v>321</v>
      </c>
      <c r="H79" s="86" t="s">
        <v>389</v>
      </c>
      <c r="I79" s="86" t="s">
        <v>162</v>
      </c>
      <c r="J79" s="86"/>
      <c r="K79" s="96">
        <v>0.67000000003075466</v>
      </c>
      <c r="L79" s="99" t="s">
        <v>166</v>
      </c>
      <c r="M79" s="100">
        <v>5.2499999999999998E-2</v>
      </c>
      <c r="N79" s="100">
        <v>-1.2599999998825728E-2</v>
      </c>
      <c r="O79" s="96">
        <v>2726.75621</v>
      </c>
      <c r="P79" s="98">
        <v>131.16999999999999</v>
      </c>
      <c r="Q79" s="86"/>
      <c r="R79" s="96">
        <v>3.5766862669999999</v>
      </c>
      <c r="S79" s="97">
        <v>2.2722968416666665E-5</v>
      </c>
      <c r="T79" s="97">
        <v>5.6734008344333303E-4</v>
      </c>
      <c r="U79" s="97">
        <f>R79/'סכום נכסי הקרן'!$C$42</f>
        <v>1.7776781615318066E-4</v>
      </c>
    </row>
    <row r="80" spans="2:21" s="133" customFormat="1">
      <c r="B80" s="89" t="s">
        <v>477</v>
      </c>
      <c r="C80" s="86" t="s">
        <v>478</v>
      </c>
      <c r="D80" s="99" t="s">
        <v>122</v>
      </c>
      <c r="E80" s="99" t="s">
        <v>313</v>
      </c>
      <c r="F80" s="86" t="s">
        <v>341</v>
      </c>
      <c r="G80" s="99" t="s">
        <v>321</v>
      </c>
      <c r="H80" s="86" t="s">
        <v>389</v>
      </c>
      <c r="I80" s="86" t="s">
        <v>317</v>
      </c>
      <c r="J80" s="86"/>
      <c r="K80" s="96">
        <v>1.2099999999970561</v>
      </c>
      <c r="L80" s="99" t="s">
        <v>166</v>
      </c>
      <c r="M80" s="100">
        <v>6.5000000000000002E-2</v>
      </c>
      <c r="N80" s="100">
        <v>-8.4000000000102413E-3</v>
      </c>
      <c r="O80" s="96">
        <v>63383.674185999997</v>
      </c>
      <c r="P80" s="98">
        <v>121.44</v>
      </c>
      <c r="Q80" s="96">
        <v>1.1450477459999999</v>
      </c>
      <c r="R80" s="96">
        <v>78.118186262999998</v>
      </c>
      <c r="S80" s="97">
        <v>4.0243602657777775E-5</v>
      </c>
      <c r="T80" s="97">
        <v>1.2391240104507676E-2</v>
      </c>
      <c r="U80" s="97">
        <f>R80/'סכום נכסי הקרן'!$C$42</f>
        <v>3.882616013025027E-3</v>
      </c>
    </row>
    <row r="81" spans="2:21" s="133" customFormat="1">
      <c r="B81" s="89" t="s">
        <v>479</v>
      </c>
      <c r="C81" s="86" t="s">
        <v>480</v>
      </c>
      <c r="D81" s="99" t="s">
        <v>122</v>
      </c>
      <c r="E81" s="99" t="s">
        <v>313</v>
      </c>
      <c r="F81" s="86" t="s">
        <v>481</v>
      </c>
      <c r="G81" s="99" t="s">
        <v>371</v>
      </c>
      <c r="H81" s="86" t="s">
        <v>389</v>
      </c>
      <c r="I81" s="86" t="s">
        <v>317</v>
      </c>
      <c r="J81" s="86"/>
      <c r="K81" s="96">
        <v>7.8299999999007035</v>
      </c>
      <c r="L81" s="99" t="s">
        <v>166</v>
      </c>
      <c r="M81" s="100">
        <v>3.5000000000000003E-2</v>
      </c>
      <c r="N81" s="100">
        <v>1.4800000000096873E-2</v>
      </c>
      <c r="O81" s="96">
        <v>10432.289205999999</v>
      </c>
      <c r="P81" s="98">
        <v>118.74</v>
      </c>
      <c r="Q81" s="86"/>
      <c r="R81" s="96">
        <v>12.387301181000002</v>
      </c>
      <c r="S81" s="97">
        <v>3.8515813330488041E-5</v>
      </c>
      <c r="T81" s="97">
        <v>1.9648948666557003E-3</v>
      </c>
      <c r="U81" s="97">
        <f>R81/'סכום נכסי הקרן'!$C$42</f>
        <v>6.1567141051627661E-4</v>
      </c>
    </row>
    <row r="82" spans="2:21" s="133" customFormat="1">
      <c r="B82" s="89" t="s">
        <v>482</v>
      </c>
      <c r="C82" s="86" t="s">
        <v>483</v>
      </c>
      <c r="D82" s="99" t="s">
        <v>122</v>
      </c>
      <c r="E82" s="99" t="s">
        <v>313</v>
      </c>
      <c r="F82" s="86" t="s">
        <v>481</v>
      </c>
      <c r="G82" s="99" t="s">
        <v>371</v>
      </c>
      <c r="H82" s="86" t="s">
        <v>389</v>
      </c>
      <c r="I82" s="86" t="s">
        <v>317</v>
      </c>
      <c r="J82" s="86"/>
      <c r="K82" s="96">
        <v>3.680000000041681</v>
      </c>
      <c r="L82" s="99" t="s">
        <v>166</v>
      </c>
      <c r="M82" s="100">
        <v>0.04</v>
      </c>
      <c r="N82" s="100">
        <v>1.399999999910683E-3</v>
      </c>
      <c r="O82" s="96">
        <v>17554.828742999998</v>
      </c>
      <c r="P82" s="98">
        <v>114.8</v>
      </c>
      <c r="Q82" s="86"/>
      <c r="R82" s="96">
        <v>20.152943787000002</v>
      </c>
      <c r="S82" s="97">
        <v>2.5671061237927647E-5</v>
      </c>
      <c r="T82" s="97">
        <v>3.1966943579134393E-3</v>
      </c>
      <c r="U82" s="97">
        <f>R82/'סכום נכסי הקרן'!$C$42</f>
        <v>1.0016379795809473E-3</v>
      </c>
    </row>
    <row r="83" spans="2:21" s="133" customFormat="1">
      <c r="B83" s="89" t="s">
        <v>484</v>
      </c>
      <c r="C83" s="86" t="s">
        <v>485</v>
      </c>
      <c r="D83" s="99" t="s">
        <v>122</v>
      </c>
      <c r="E83" s="99" t="s">
        <v>313</v>
      </c>
      <c r="F83" s="86" t="s">
        <v>481</v>
      </c>
      <c r="G83" s="99" t="s">
        <v>371</v>
      </c>
      <c r="H83" s="86" t="s">
        <v>389</v>
      </c>
      <c r="I83" s="86" t="s">
        <v>317</v>
      </c>
      <c r="J83" s="86"/>
      <c r="K83" s="96">
        <v>6.4299999999485928</v>
      </c>
      <c r="L83" s="99" t="s">
        <v>166</v>
      </c>
      <c r="M83" s="100">
        <v>0.04</v>
      </c>
      <c r="N83" s="100">
        <v>1.0999999999927594E-2</v>
      </c>
      <c r="O83" s="96">
        <v>57175.661319999999</v>
      </c>
      <c r="P83" s="98">
        <v>120.78</v>
      </c>
      <c r="Q83" s="86"/>
      <c r="R83" s="96">
        <v>69.056763185000008</v>
      </c>
      <c r="S83" s="97">
        <v>5.6823244805825657E-5</v>
      </c>
      <c r="T83" s="97">
        <v>1.0953901702026021E-2</v>
      </c>
      <c r="U83" s="97">
        <f>R83/'סכום נכסי הקרן'!$C$42</f>
        <v>3.4322467965023826E-3</v>
      </c>
    </row>
    <row r="84" spans="2:21" s="133" customFormat="1">
      <c r="B84" s="89" t="s">
        <v>486</v>
      </c>
      <c r="C84" s="86" t="s">
        <v>487</v>
      </c>
      <c r="D84" s="99" t="s">
        <v>122</v>
      </c>
      <c r="E84" s="99" t="s">
        <v>313</v>
      </c>
      <c r="F84" s="86" t="s">
        <v>488</v>
      </c>
      <c r="G84" s="99" t="s">
        <v>489</v>
      </c>
      <c r="H84" s="86" t="s">
        <v>490</v>
      </c>
      <c r="I84" s="86" t="s">
        <v>317</v>
      </c>
      <c r="J84" s="86"/>
      <c r="K84" s="96">
        <v>7.9199999999985842</v>
      </c>
      <c r="L84" s="99" t="s">
        <v>166</v>
      </c>
      <c r="M84" s="100">
        <v>5.1500000000000004E-2</v>
      </c>
      <c r="N84" s="100">
        <v>2.2299999999996462E-2</v>
      </c>
      <c r="O84" s="96">
        <v>129619.701011</v>
      </c>
      <c r="P84" s="98">
        <v>152.5</v>
      </c>
      <c r="Q84" s="86"/>
      <c r="R84" s="96">
        <v>197.67003720900001</v>
      </c>
      <c r="S84" s="97">
        <v>3.6502083346991374E-5</v>
      </c>
      <c r="T84" s="97">
        <v>3.1354758855734105E-2</v>
      </c>
      <c r="U84" s="97">
        <f>R84/'סכום נכסי הקרן'!$C$42</f>
        <v>9.8245605598043066E-3</v>
      </c>
    </row>
    <row r="85" spans="2:21" s="133" customFormat="1">
      <c r="B85" s="89" t="s">
        <v>491</v>
      </c>
      <c r="C85" s="86" t="s">
        <v>492</v>
      </c>
      <c r="D85" s="99" t="s">
        <v>122</v>
      </c>
      <c r="E85" s="99" t="s">
        <v>313</v>
      </c>
      <c r="F85" s="86" t="s">
        <v>411</v>
      </c>
      <c r="G85" s="99" t="s">
        <v>371</v>
      </c>
      <c r="H85" s="86" t="s">
        <v>490</v>
      </c>
      <c r="I85" s="86" t="s">
        <v>162</v>
      </c>
      <c r="J85" s="86"/>
      <c r="K85" s="96">
        <v>2.519999999949694</v>
      </c>
      <c r="L85" s="99" t="s">
        <v>166</v>
      </c>
      <c r="M85" s="100">
        <v>2.8500000000000001E-2</v>
      </c>
      <c r="N85" s="100">
        <v>-5.0000000010936077E-4</v>
      </c>
      <c r="O85" s="96">
        <v>16765.760541</v>
      </c>
      <c r="P85" s="98">
        <v>109.08</v>
      </c>
      <c r="Q85" s="86"/>
      <c r="R85" s="96">
        <v>18.288091496</v>
      </c>
      <c r="S85" s="97">
        <v>3.6552126613630969E-5</v>
      </c>
      <c r="T85" s="97">
        <v>2.9008883029773293E-3</v>
      </c>
      <c r="U85" s="97">
        <f>R85/'סכום נכסי הקרן'!$C$42</f>
        <v>9.0895142714888686E-4</v>
      </c>
    </row>
    <row r="86" spans="2:21" s="133" customFormat="1">
      <c r="B86" s="89" t="s">
        <v>493</v>
      </c>
      <c r="C86" s="86" t="s">
        <v>494</v>
      </c>
      <c r="D86" s="99" t="s">
        <v>122</v>
      </c>
      <c r="E86" s="99" t="s">
        <v>313</v>
      </c>
      <c r="F86" s="86" t="s">
        <v>411</v>
      </c>
      <c r="G86" s="99" t="s">
        <v>371</v>
      </c>
      <c r="H86" s="86" t="s">
        <v>490</v>
      </c>
      <c r="I86" s="86" t="s">
        <v>162</v>
      </c>
      <c r="J86" s="86"/>
      <c r="K86" s="96">
        <v>0.76999999999924107</v>
      </c>
      <c r="L86" s="99" t="s">
        <v>166</v>
      </c>
      <c r="M86" s="100">
        <v>3.7699999999999997E-2</v>
      </c>
      <c r="N86" s="100">
        <v>-1.5100000000280771E-2</v>
      </c>
      <c r="O86" s="96">
        <v>11510.145236</v>
      </c>
      <c r="P86" s="98">
        <v>114.49</v>
      </c>
      <c r="Q86" s="86"/>
      <c r="R86" s="96">
        <v>13.177965613</v>
      </c>
      <c r="S86" s="97">
        <v>3.371671933687836E-5</v>
      </c>
      <c r="T86" s="97">
        <v>2.090311409047271E-3</v>
      </c>
      <c r="U86" s="97">
        <f>R86/'סכום נכסי הקרן'!$C$42</f>
        <v>6.5496887160014375E-4</v>
      </c>
    </row>
    <row r="87" spans="2:21" s="133" customFormat="1">
      <c r="B87" s="89" t="s">
        <v>495</v>
      </c>
      <c r="C87" s="86" t="s">
        <v>496</v>
      </c>
      <c r="D87" s="99" t="s">
        <v>122</v>
      </c>
      <c r="E87" s="99" t="s">
        <v>313</v>
      </c>
      <c r="F87" s="86" t="s">
        <v>411</v>
      </c>
      <c r="G87" s="99" t="s">
        <v>371</v>
      </c>
      <c r="H87" s="86" t="s">
        <v>490</v>
      </c>
      <c r="I87" s="86" t="s">
        <v>162</v>
      </c>
      <c r="J87" s="86"/>
      <c r="K87" s="96">
        <v>4.3899999999543553</v>
      </c>
      <c r="L87" s="99" t="s">
        <v>166</v>
      </c>
      <c r="M87" s="100">
        <v>2.5000000000000001E-2</v>
      </c>
      <c r="N87" s="100">
        <v>9.700000000131305E-3</v>
      </c>
      <c r="O87" s="96">
        <v>14790.649955000003</v>
      </c>
      <c r="P87" s="98">
        <v>108.13</v>
      </c>
      <c r="Q87" s="86"/>
      <c r="R87" s="96">
        <v>15.993129407000001</v>
      </c>
      <c r="S87" s="97">
        <v>3.1600735629806516E-5</v>
      </c>
      <c r="T87" s="97">
        <v>2.5368574974002338E-3</v>
      </c>
      <c r="U87" s="97">
        <f>R87/'סכום נכסי הקרן'!$C$42</f>
        <v>7.94887635062906E-4</v>
      </c>
    </row>
    <row r="88" spans="2:21" s="133" customFormat="1">
      <c r="B88" s="89" t="s">
        <v>497</v>
      </c>
      <c r="C88" s="86" t="s">
        <v>498</v>
      </c>
      <c r="D88" s="99" t="s">
        <v>122</v>
      </c>
      <c r="E88" s="99" t="s">
        <v>313</v>
      </c>
      <c r="F88" s="86" t="s">
        <v>411</v>
      </c>
      <c r="G88" s="99" t="s">
        <v>371</v>
      </c>
      <c r="H88" s="86" t="s">
        <v>490</v>
      </c>
      <c r="I88" s="86" t="s">
        <v>162</v>
      </c>
      <c r="J88" s="86"/>
      <c r="K88" s="96">
        <v>5.2600000000996108</v>
      </c>
      <c r="L88" s="99" t="s">
        <v>166</v>
      </c>
      <c r="M88" s="100">
        <v>1.34E-2</v>
      </c>
      <c r="N88" s="100">
        <v>8.7999999998427184E-3</v>
      </c>
      <c r="O88" s="96">
        <v>14658.320494</v>
      </c>
      <c r="P88" s="98">
        <v>104.1</v>
      </c>
      <c r="Q88" s="86"/>
      <c r="R88" s="96">
        <v>15.259310498000001</v>
      </c>
      <c r="S88" s="97">
        <v>4.2814954511930996E-5</v>
      </c>
      <c r="T88" s="97">
        <v>2.4204578889398714E-3</v>
      </c>
      <c r="U88" s="97">
        <f>R88/'סכום נכסי הקרן'!$C$42</f>
        <v>7.5841549991691344E-4</v>
      </c>
    </row>
    <row r="89" spans="2:21" s="133" customFormat="1">
      <c r="B89" s="89" t="s">
        <v>499</v>
      </c>
      <c r="C89" s="86" t="s">
        <v>500</v>
      </c>
      <c r="D89" s="99" t="s">
        <v>122</v>
      </c>
      <c r="E89" s="99" t="s">
        <v>313</v>
      </c>
      <c r="F89" s="86" t="s">
        <v>411</v>
      </c>
      <c r="G89" s="99" t="s">
        <v>371</v>
      </c>
      <c r="H89" s="86" t="s">
        <v>490</v>
      </c>
      <c r="I89" s="86" t="s">
        <v>162</v>
      </c>
      <c r="J89" s="86"/>
      <c r="K89" s="96">
        <v>5.460000000043487</v>
      </c>
      <c r="L89" s="99" t="s">
        <v>166</v>
      </c>
      <c r="M89" s="100">
        <v>1.95E-2</v>
      </c>
      <c r="N89" s="100">
        <v>1.5000000000190734E-2</v>
      </c>
      <c r="O89" s="96">
        <v>25213.511218</v>
      </c>
      <c r="P89" s="98">
        <v>103.97</v>
      </c>
      <c r="Q89" s="86"/>
      <c r="R89" s="96">
        <v>26.214488541000001</v>
      </c>
      <c r="S89" s="97">
        <v>3.6921606734008393E-5</v>
      </c>
      <c r="T89" s="97">
        <v>4.1581869378635216E-3</v>
      </c>
      <c r="U89" s="97">
        <f>R89/'סכום נכסי הקרן'!$C$42</f>
        <v>1.3029077843651276E-3</v>
      </c>
    </row>
    <row r="90" spans="2:21" s="133" customFormat="1">
      <c r="B90" s="89" t="s">
        <v>501</v>
      </c>
      <c r="C90" s="86" t="s">
        <v>502</v>
      </c>
      <c r="D90" s="99" t="s">
        <v>122</v>
      </c>
      <c r="E90" s="99" t="s">
        <v>313</v>
      </c>
      <c r="F90" s="86" t="s">
        <v>411</v>
      </c>
      <c r="G90" s="99" t="s">
        <v>371</v>
      </c>
      <c r="H90" s="86" t="s">
        <v>490</v>
      </c>
      <c r="I90" s="86" t="s">
        <v>162</v>
      </c>
      <c r="J90" s="86"/>
      <c r="K90" s="96">
        <v>6.53</v>
      </c>
      <c r="L90" s="99" t="s">
        <v>166</v>
      </c>
      <c r="M90" s="100">
        <v>3.3500000000000002E-2</v>
      </c>
      <c r="N90" s="100">
        <v>2.1099999999999997E-2</v>
      </c>
      <c r="O90" s="96">
        <v>15688.205374000001</v>
      </c>
      <c r="P90" s="98">
        <v>108.34</v>
      </c>
      <c r="Q90" s="86"/>
      <c r="R90" s="96">
        <v>16.9966024</v>
      </c>
      <c r="S90" s="97">
        <v>5.8104464348148153E-5</v>
      </c>
      <c r="T90" s="97">
        <v>2.6960300971427516E-3</v>
      </c>
      <c r="U90" s="97">
        <f>R90/'סכום נכסי הקרן'!$C$42</f>
        <v>8.4476206888735457E-4</v>
      </c>
    </row>
    <row r="91" spans="2:21" s="133" customFormat="1">
      <c r="B91" s="89" t="s">
        <v>503</v>
      </c>
      <c r="C91" s="86" t="s">
        <v>504</v>
      </c>
      <c r="D91" s="99" t="s">
        <v>122</v>
      </c>
      <c r="E91" s="99" t="s">
        <v>313</v>
      </c>
      <c r="F91" s="86" t="s">
        <v>505</v>
      </c>
      <c r="G91" s="99" t="s">
        <v>371</v>
      </c>
      <c r="H91" s="86" t="s">
        <v>490</v>
      </c>
      <c r="I91" s="86" t="s">
        <v>162</v>
      </c>
      <c r="J91" s="86"/>
      <c r="K91" s="96">
        <v>0.5</v>
      </c>
      <c r="L91" s="99" t="s">
        <v>166</v>
      </c>
      <c r="M91" s="100">
        <v>6.5000000000000002E-2</v>
      </c>
      <c r="N91" s="100">
        <v>-2.9299999991776682E-2</v>
      </c>
      <c r="O91" s="96">
        <v>1681.5586479999997</v>
      </c>
      <c r="P91" s="98">
        <v>118.6</v>
      </c>
      <c r="Q91" s="86"/>
      <c r="R91" s="96">
        <v>1.9943285479999999</v>
      </c>
      <c r="S91" s="97">
        <v>9.1265263067273939E-6</v>
      </c>
      <c r="T91" s="97">
        <v>3.1634379992315415E-4</v>
      </c>
      <c r="U91" s="97">
        <f>R91/'סכום נכסי הקרן'!$C$42</f>
        <v>9.9121758019684797E-5</v>
      </c>
    </row>
    <row r="92" spans="2:21" s="133" customFormat="1">
      <c r="B92" s="89" t="s">
        <v>506</v>
      </c>
      <c r="C92" s="86" t="s">
        <v>507</v>
      </c>
      <c r="D92" s="99" t="s">
        <v>122</v>
      </c>
      <c r="E92" s="99" t="s">
        <v>313</v>
      </c>
      <c r="F92" s="86" t="s">
        <v>505</v>
      </c>
      <c r="G92" s="99" t="s">
        <v>371</v>
      </c>
      <c r="H92" s="86" t="s">
        <v>490</v>
      </c>
      <c r="I92" s="86" t="s">
        <v>162</v>
      </c>
      <c r="J92" s="86"/>
      <c r="K92" s="96">
        <v>6.0100000001422531</v>
      </c>
      <c r="L92" s="99" t="s">
        <v>166</v>
      </c>
      <c r="M92" s="100">
        <v>0.04</v>
      </c>
      <c r="N92" s="100">
        <v>2.3000000000633517E-2</v>
      </c>
      <c r="O92" s="96">
        <v>15580.908184</v>
      </c>
      <c r="P92" s="98">
        <v>111.44</v>
      </c>
      <c r="Q92" s="86"/>
      <c r="R92" s="96">
        <v>17.363364253</v>
      </c>
      <c r="S92" s="97">
        <v>5.2677337603172088E-6</v>
      </c>
      <c r="T92" s="97">
        <v>2.7542064885709493E-3</v>
      </c>
      <c r="U92" s="97">
        <f>R92/'סכום נכסי הקרן'!$C$42</f>
        <v>8.6299080039720273E-4</v>
      </c>
    </row>
    <row r="93" spans="2:21" s="133" customFormat="1">
      <c r="B93" s="89" t="s">
        <v>508</v>
      </c>
      <c r="C93" s="86" t="s">
        <v>509</v>
      </c>
      <c r="D93" s="99" t="s">
        <v>122</v>
      </c>
      <c r="E93" s="99" t="s">
        <v>313</v>
      </c>
      <c r="F93" s="86" t="s">
        <v>505</v>
      </c>
      <c r="G93" s="99" t="s">
        <v>371</v>
      </c>
      <c r="H93" s="86" t="s">
        <v>490</v>
      </c>
      <c r="I93" s="86" t="s">
        <v>162</v>
      </c>
      <c r="J93" s="86"/>
      <c r="K93" s="96">
        <v>6.2900000000266596</v>
      </c>
      <c r="L93" s="99" t="s">
        <v>166</v>
      </c>
      <c r="M93" s="100">
        <v>2.7799999999999998E-2</v>
      </c>
      <c r="N93" s="100">
        <v>2.4600000000146272E-2</v>
      </c>
      <c r="O93" s="96">
        <v>40700.572526000004</v>
      </c>
      <c r="P93" s="98">
        <v>104.14</v>
      </c>
      <c r="Q93" s="86"/>
      <c r="R93" s="96">
        <v>42.385577103000003</v>
      </c>
      <c r="S93" s="97">
        <v>2.2597494059774253E-5</v>
      </c>
      <c r="T93" s="97">
        <v>6.7232726203239699E-3</v>
      </c>
      <c r="U93" s="97">
        <f>R93/'סכום נכסי הקרן'!$C$42</f>
        <v>2.1066403132731261E-3</v>
      </c>
    </row>
    <row r="94" spans="2:21" s="133" customFormat="1">
      <c r="B94" s="89" t="s">
        <v>510</v>
      </c>
      <c r="C94" s="86" t="s">
        <v>511</v>
      </c>
      <c r="D94" s="99" t="s">
        <v>122</v>
      </c>
      <c r="E94" s="99" t="s">
        <v>313</v>
      </c>
      <c r="F94" s="86" t="s">
        <v>505</v>
      </c>
      <c r="G94" s="99" t="s">
        <v>371</v>
      </c>
      <c r="H94" s="86" t="s">
        <v>490</v>
      </c>
      <c r="I94" s="86" t="s">
        <v>162</v>
      </c>
      <c r="J94" s="86"/>
      <c r="K94" s="96">
        <v>1.5599999999932745</v>
      </c>
      <c r="L94" s="99" t="s">
        <v>166</v>
      </c>
      <c r="M94" s="100">
        <v>5.0999999999999997E-2</v>
      </c>
      <c r="N94" s="100">
        <v>-1.0000000068935256E-4</v>
      </c>
      <c r="O94" s="96">
        <v>4636.789248</v>
      </c>
      <c r="P94" s="98">
        <v>128.27000000000001</v>
      </c>
      <c r="Q94" s="86"/>
      <c r="R94" s="96">
        <v>5.9476095590000009</v>
      </c>
      <c r="S94" s="97">
        <v>3.9117812519967378E-6</v>
      </c>
      <c r="T94" s="97">
        <v>9.4341998475636101E-4</v>
      </c>
      <c r="U94" s="97">
        <f>R94/'סכום נכסי הקרן'!$C$42</f>
        <v>2.9560701825884022E-4</v>
      </c>
    </row>
    <row r="95" spans="2:21" s="133" customFormat="1">
      <c r="B95" s="89" t="s">
        <v>512</v>
      </c>
      <c r="C95" s="86" t="s">
        <v>513</v>
      </c>
      <c r="D95" s="99" t="s">
        <v>122</v>
      </c>
      <c r="E95" s="99" t="s">
        <v>313</v>
      </c>
      <c r="F95" s="86" t="s">
        <v>425</v>
      </c>
      <c r="G95" s="99" t="s">
        <v>321</v>
      </c>
      <c r="H95" s="86" t="s">
        <v>490</v>
      </c>
      <c r="I95" s="86" t="s">
        <v>317</v>
      </c>
      <c r="J95" s="86"/>
      <c r="K95" s="96">
        <v>1.0199999999973706</v>
      </c>
      <c r="L95" s="99" t="s">
        <v>166</v>
      </c>
      <c r="M95" s="100">
        <v>6.4000000000000001E-2</v>
      </c>
      <c r="N95" s="100">
        <v>-9.2999999999459557E-3</v>
      </c>
      <c r="O95" s="96">
        <v>55434.476418999999</v>
      </c>
      <c r="P95" s="98">
        <v>123.5</v>
      </c>
      <c r="Q95" s="86"/>
      <c r="R95" s="96">
        <v>68.461581009</v>
      </c>
      <c r="S95" s="97">
        <v>4.427742797831116E-5</v>
      </c>
      <c r="T95" s="97">
        <v>1.0859492888898819E-2</v>
      </c>
      <c r="U95" s="97">
        <f>R95/'סכום נכסי הקרן'!$C$42</f>
        <v>3.4026651592710122E-3</v>
      </c>
    </row>
    <row r="96" spans="2:21" s="133" customFormat="1">
      <c r="B96" s="89" t="s">
        <v>514</v>
      </c>
      <c r="C96" s="86" t="s">
        <v>515</v>
      </c>
      <c r="D96" s="99" t="s">
        <v>122</v>
      </c>
      <c r="E96" s="99" t="s">
        <v>313</v>
      </c>
      <c r="F96" s="86" t="s">
        <v>437</v>
      </c>
      <c r="G96" s="99" t="s">
        <v>438</v>
      </c>
      <c r="H96" s="86" t="s">
        <v>490</v>
      </c>
      <c r="I96" s="86" t="s">
        <v>317</v>
      </c>
      <c r="J96" s="86"/>
      <c r="K96" s="96">
        <v>3.8699999999271095</v>
      </c>
      <c r="L96" s="99" t="s">
        <v>166</v>
      </c>
      <c r="M96" s="100">
        <v>3.85E-2</v>
      </c>
      <c r="N96" s="100">
        <v>-1.4999999998264507E-3</v>
      </c>
      <c r="O96" s="96">
        <v>11821.055609999999</v>
      </c>
      <c r="P96" s="98">
        <v>121.86</v>
      </c>
      <c r="Q96" s="86"/>
      <c r="R96" s="96">
        <v>14.405138315</v>
      </c>
      <c r="S96" s="97">
        <v>4.9347566580704371E-5</v>
      </c>
      <c r="T96" s="97">
        <v>2.2849676386348969E-3</v>
      </c>
      <c r="U96" s="97">
        <f>R96/'סכום נכסי הקרן'!$C$42</f>
        <v>7.1596158803996621E-4</v>
      </c>
    </row>
    <row r="97" spans="2:21" s="133" customFormat="1">
      <c r="B97" s="89" t="s">
        <v>516</v>
      </c>
      <c r="C97" s="86" t="s">
        <v>517</v>
      </c>
      <c r="D97" s="99" t="s">
        <v>122</v>
      </c>
      <c r="E97" s="99" t="s">
        <v>313</v>
      </c>
      <c r="F97" s="86" t="s">
        <v>437</v>
      </c>
      <c r="G97" s="99" t="s">
        <v>438</v>
      </c>
      <c r="H97" s="86" t="s">
        <v>490</v>
      </c>
      <c r="I97" s="86" t="s">
        <v>317</v>
      </c>
      <c r="J97" s="86"/>
      <c r="K97" s="96">
        <v>1.1400000000745507</v>
      </c>
      <c r="L97" s="99" t="s">
        <v>166</v>
      </c>
      <c r="M97" s="100">
        <v>3.9E-2</v>
      </c>
      <c r="N97" s="100">
        <v>-9.7000000001534869E-3</v>
      </c>
      <c r="O97" s="96">
        <v>7867.9560380000003</v>
      </c>
      <c r="P97" s="98">
        <v>115.93</v>
      </c>
      <c r="Q97" s="86"/>
      <c r="R97" s="96">
        <v>9.1213210379999996</v>
      </c>
      <c r="S97" s="97">
        <v>3.9531011457927724E-5</v>
      </c>
      <c r="T97" s="97">
        <v>1.4468395191823374E-3</v>
      </c>
      <c r="U97" s="97">
        <f>R97/'סכום נכסי הקרן'!$C$42</f>
        <v>4.5334625413409873E-4</v>
      </c>
    </row>
    <row r="98" spans="2:21" s="133" customFormat="1">
      <c r="B98" s="89" t="s">
        <v>518</v>
      </c>
      <c r="C98" s="86" t="s">
        <v>519</v>
      </c>
      <c r="D98" s="99" t="s">
        <v>122</v>
      </c>
      <c r="E98" s="99" t="s">
        <v>313</v>
      </c>
      <c r="F98" s="86" t="s">
        <v>437</v>
      </c>
      <c r="G98" s="99" t="s">
        <v>438</v>
      </c>
      <c r="H98" s="86" t="s">
        <v>490</v>
      </c>
      <c r="I98" s="86" t="s">
        <v>317</v>
      </c>
      <c r="J98" s="86"/>
      <c r="K98" s="96">
        <v>2.080000000015803</v>
      </c>
      <c r="L98" s="99" t="s">
        <v>166</v>
      </c>
      <c r="M98" s="100">
        <v>3.9E-2</v>
      </c>
      <c r="N98" s="100">
        <v>-2.7999999998946467E-3</v>
      </c>
      <c r="O98" s="96">
        <v>12700.309364999999</v>
      </c>
      <c r="P98" s="98">
        <v>119.58</v>
      </c>
      <c r="Q98" s="86"/>
      <c r="R98" s="96">
        <v>15.187029247</v>
      </c>
      <c r="S98" s="97">
        <v>3.1827756799258202E-5</v>
      </c>
      <c r="T98" s="97">
        <v>2.4089925134742939E-3</v>
      </c>
      <c r="U98" s="97">
        <f>R98/'סכום נכסי הקרן'!$C$42</f>
        <v>7.5482299020823609E-4</v>
      </c>
    </row>
    <row r="99" spans="2:21" s="133" customFormat="1">
      <c r="B99" s="89" t="s">
        <v>520</v>
      </c>
      <c r="C99" s="86" t="s">
        <v>521</v>
      </c>
      <c r="D99" s="99" t="s">
        <v>122</v>
      </c>
      <c r="E99" s="99" t="s">
        <v>313</v>
      </c>
      <c r="F99" s="86" t="s">
        <v>437</v>
      </c>
      <c r="G99" s="99" t="s">
        <v>438</v>
      </c>
      <c r="H99" s="86" t="s">
        <v>490</v>
      </c>
      <c r="I99" s="86" t="s">
        <v>317</v>
      </c>
      <c r="J99" s="86"/>
      <c r="K99" s="96">
        <v>4.7300000000394489</v>
      </c>
      <c r="L99" s="99" t="s">
        <v>166</v>
      </c>
      <c r="M99" s="100">
        <v>3.85E-2</v>
      </c>
      <c r="N99" s="100">
        <v>3.3000000001224277E-3</v>
      </c>
      <c r="O99" s="96">
        <v>11934.921356999999</v>
      </c>
      <c r="P99" s="98">
        <v>123.19</v>
      </c>
      <c r="Q99" s="86"/>
      <c r="R99" s="96">
        <v>14.702629554</v>
      </c>
      <c r="S99" s="97">
        <v>4.7739685427999994E-5</v>
      </c>
      <c r="T99" s="97">
        <v>2.3321562069796081E-3</v>
      </c>
      <c r="U99" s="97">
        <f>R99/'סכום נכסי הקרן'!$C$42</f>
        <v>7.3074744397865084E-4</v>
      </c>
    </row>
    <row r="100" spans="2:21" s="133" customFormat="1">
      <c r="B100" s="89" t="s">
        <v>522</v>
      </c>
      <c r="C100" s="86" t="s">
        <v>523</v>
      </c>
      <c r="D100" s="99" t="s">
        <v>122</v>
      </c>
      <c r="E100" s="99" t="s">
        <v>313</v>
      </c>
      <c r="F100" s="86" t="s">
        <v>524</v>
      </c>
      <c r="G100" s="99" t="s">
        <v>371</v>
      </c>
      <c r="H100" s="86" t="s">
        <v>490</v>
      </c>
      <c r="I100" s="86" t="s">
        <v>162</v>
      </c>
      <c r="J100" s="86"/>
      <c r="K100" s="96">
        <v>5.8300000000193206</v>
      </c>
      <c r="L100" s="99" t="s">
        <v>166</v>
      </c>
      <c r="M100" s="100">
        <v>1.5800000000000002E-2</v>
      </c>
      <c r="N100" s="100">
        <v>9.4000000001337528E-3</v>
      </c>
      <c r="O100" s="96">
        <v>25534.314773999999</v>
      </c>
      <c r="P100" s="98">
        <v>105.41</v>
      </c>
      <c r="Q100" s="86"/>
      <c r="R100" s="96">
        <v>26.915719855999996</v>
      </c>
      <c r="S100" s="97">
        <v>5.32804057515587E-5</v>
      </c>
      <c r="T100" s="97">
        <v>4.2694174465150014E-3</v>
      </c>
      <c r="U100" s="97">
        <f>R100/'סכום נכסי הקרן'!$C$42</f>
        <v>1.3377602567879688E-3</v>
      </c>
    </row>
    <row r="101" spans="2:21" s="133" customFormat="1">
      <c r="B101" s="89" t="s">
        <v>525</v>
      </c>
      <c r="C101" s="86" t="s">
        <v>526</v>
      </c>
      <c r="D101" s="99" t="s">
        <v>122</v>
      </c>
      <c r="E101" s="99" t="s">
        <v>313</v>
      </c>
      <c r="F101" s="86" t="s">
        <v>524</v>
      </c>
      <c r="G101" s="99" t="s">
        <v>371</v>
      </c>
      <c r="H101" s="86" t="s">
        <v>490</v>
      </c>
      <c r="I101" s="86" t="s">
        <v>162</v>
      </c>
      <c r="J101" s="86"/>
      <c r="K101" s="96">
        <v>7.0700000000674299</v>
      </c>
      <c r="L101" s="99" t="s">
        <v>166</v>
      </c>
      <c r="M101" s="100">
        <v>2.4E-2</v>
      </c>
      <c r="N101" s="100">
        <v>1.990000000014152E-2</v>
      </c>
      <c r="O101" s="96">
        <v>34542.144074999997</v>
      </c>
      <c r="P101" s="98">
        <v>104.33</v>
      </c>
      <c r="Q101" s="86"/>
      <c r="R101" s="96">
        <v>36.037817950999994</v>
      </c>
      <c r="S101" s="97">
        <v>6.3463925334046039E-5</v>
      </c>
      <c r="T101" s="97">
        <v>5.7163802238056295E-3</v>
      </c>
      <c r="U101" s="97">
        <f>R101/'סכום נכסי הקרן'!$C$42</f>
        <v>1.7911451320690188E-3</v>
      </c>
    </row>
    <row r="102" spans="2:21" s="133" customFormat="1">
      <c r="B102" s="89" t="s">
        <v>527</v>
      </c>
      <c r="C102" s="86" t="s">
        <v>528</v>
      </c>
      <c r="D102" s="99" t="s">
        <v>122</v>
      </c>
      <c r="E102" s="99" t="s">
        <v>313</v>
      </c>
      <c r="F102" s="86" t="s">
        <v>524</v>
      </c>
      <c r="G102" s="99" t="s">
        <v>371</v>
      </c>
      <c r="H102" s="86" t="s">
        <v>490</v>
      </c>
      <c r="I102" s="86" t="s">
        <v>162</v>
      </c>
      <c r="J102" s="86"/>
      <c r="K102" s="96">
        <v>3.0599999998649547</v>
      </c>
      <c r="L102" s="99" t="s">
        <v>166</v>
      </c>
      <c r="M102" s="100">
        <v>3.4799999999999998E-2</v>
      </c>
      <c r="N102" s="100">
        <v>2.8000000027008985E-3</v>
      </c>
      <c r="O102" s="96">
        <v>670.31246799999997</v>
      </c>
      <c r="P102" s="98">
        <v>110.47</v>
      </c>
      <c r="Q102" s="86"/>
      <c r="R102" s="96">
        <v>0.74049418499999997</v>
      </c>
      <c r="S102" s="97">
        <v>1.4413795518023872E-6</v>
      </c>
      <c r="T102" s="97">
        <v>1.1745845213859874E-4</v>
      </c>
      <c r="U102" s="97">
        <f>R102/'סכום נכסי הקרן'!$C$42</f>
        <v>3.6803908510541815E-5</v>
      </c>
    </row>
    <row r="103" spans="2:21" s="133" customFormat="1">
      <c r="B103" s="89" t="s">
        <v>529</v>
      </c>
      <c r="C103" s="86" t="s">
        <v>530</v>
      </c>
      <c r="D103" s="99" t="s">
        <v>122</v>
      </c>
      <c r="E103" s="99" t="s">
        <v>313</v>
      </c>
      <c r="F103" s="86" t="s">
        <v>452</v>
      </c>
      <c r="G103" s="99" t="s">
        <v>438</v>
      </c>
      <c r="H103" s="86" t="s">
        <v>490</v>
      </c>
      <c r="I103" s="86" t="s">
        <v>162</v>
      </c>
      <c r="J103" s="86"/>
      <c r="K103" s="96">
        <v>2.2499999999732916</v>
      </c>
      <c r="L103" s="99" t="s">
        <v>166</v>
      </c>
      <c r="M103" s="100">
        <v>3.7499999999999999E-2</v>
      </c>
      <c r="N103" s="100">
        <v>-3.8999999999081245E-3</v>
      </c>
      <c r="O103" s="96">
        <v>39422.617210999997</v>
      </c>
      <c r="P103" s="98">
        <v>118.72</v>
      </c>
      <c r="Q103" s="86"/>
      <c r="R103" s="96">
        <v>46.802528737000003</v>
      </c>
      <c r="S103" s="97">
        <v>5.0887505876861786E-5</v>
      </c>
      <c r="T103" s="97">
        <v>7.4238970311702136E-3</v>
      </c>
      <c r="U103" s="97">
        <f>R103/'סכום נכסי הקרן'!$C$42</f>
        <v>2.3261708472410926E-3</v>
      </c>
    </row>
    <row r="104" spans="2:21" s="133" customFormat="1">
      <c r="B104" s="89" t="s">
        <v>531</v>
      </c>
      <c r="C104" s="86" t="s">
        <v>532</v>
      </c>
      <c r="D104" s="99" t="s">
        <v>122</v>
      </c>
      <c r="E104" s="99" t="s">
        <v>313</v>
      </c>
      <c r="F104" s="86" t="s">
        <v>452</v>
      </c>
      <c r="G104" s="99" t="s">
        <v>438</v>
      </c>
      <c r="H104" s="86" t="s">
        <v>490</v>
      </c>
      <c r="I104" s="86" t="s">
        <v>162</v>
      </c>
      <c r="J104" s="86"/>
      <c r="K104" s="96">
        <v>5.9099999999706698</v>
      </c>
      <c r="L104" s="99" t="s">
        <v>166</v>
      </c>
      <c r="M104" s="100">
        <v>2.4799999999999999E-2</v>
      </c>
      <c r="N104" s="100">
        <v>9.5999999997723618E-3</v>
      </c>
      <c r="O104" s="96">
        <v>20781.882371</v>
      </c>
      <c r="P104" s="98">
        <v>109.92</v>
      </c>
      <c r="Q104" s="86"/>
      <c r="R104" s="96">
        <v>22.843446137000004</v>
      </c>
      <c r="S104" s="97">
        <v>4.9073338945149267E-5</v>
      </c>
      <c r="T104" s="97">
        <v>3.6234664351394918E-3</v>
      </c>
      <c r="U104" s="97">
        <f>R104/'סכום נכסי הקרן'!$C$42</f>
        <v>1.1353608424239524E-3</v>
      </c>
    </row>
    <row r="105" spans="2:21" s="133" customFormat="1">
      <c r="B105" s="89" t="s">
        <v>533</v>
      </c>
      <c r="C105" s="86" t="s">
        <v>534</v>
      </c>
      <c r="D105" s="99" t="s">
        <v>122</v>
      </c>
      <c r="E105" s="99" t="s">
        <v>313</v>
      </c>
      <c r="F105" s="86" t="s">
        <v>535</v>
      </c>
      <c r="G105" s="99" t="s">
        <v>371</v>
      </c>
      <c r="H105" s="86" t="s">
        <v>490</v>
      </c>
      <c r="I105" s="86" t="s">
        <v>317</v>
      </c>
      <c r="J105" s="86"/>
      <c r="K105" s="96">
        <v>4.4600000000090398</v>
      </c>
      <c r="L105" s="99" t="s">
        <v>166</v>
      </c>
      <c r="M105" s="100">
        <v>2.8500000000000001E-2</v>
      </c>
      <c r="N105" s="100">
        <v>6.099999999981588E-3</v>
      </c>
      <c r="O105" s="96">
        <v>52440.188482999998</v>
      </c>
      <c r="P105" s="98">
        <v>113.92</v>
      </c>
      <c r="Q105" s="86"/>
      <c r="R105" s="96">
        <v>59.739865451</v>
      </c>
      <c r="S105" s="97">
        <v>7.6779192508052703E-5</v>
      </c>
      <c r="T105" s="97">
        <v>9.4760394733452383E-3</v>
      </c>
      <c r="U105" s="97">
        <f>R105/'סכום נכסי הקרן'!$C$42</f>
        <v>2.9691800246759294E-3</v>
      </c>
    </row>
    <row r="106" spans="2:21" s="133" customFormat="1">
      <c r="B106" s="89" t="s">
        <v>536</v>
      </c>
      <c r="C106" s="86" t="s">
        <v>537</v>
      </c>
      <c r="D106" s="99" t="s">
        <v>122</v>
      </c>
      <c r="E106" s="99" t="s">
        <v>313</v>
      </c>
      <c r="F106" s="86" t="s">
        <v>538</v>
      </c>
      <c r="G106" s="99" t="s">
        <v>371</v>
      </c>
      <c r="H106" s="86" t="s">
        <v>490</v>
      </c>
      <c r="I106" s="86" t="s">
        <v>317</v>
      </c>
      <c r="J106" s="86"/>
      <c r="K106" s="96">
        <v>6.5100000001637213</v>
      </c>
      <c r="L106" s="99" t="s">
        <v>166</v>
      </c>
      <c r="M106" s="100">
        <v>1.3999999999999999E-2</v>
      </c>
      <c r="N106" s="100">
        <v>1.3500000000145314E-2</v>
      </c>
      <c r="O106" s="96">
        <v>20475</v>
      </c>
      <c r="P106" s="98">
        <v>100.83</v>
      </c>
      <c r="Q106" s="86"/>
      <c r="R106" s="96">
        <v>20.644942461999999</v>
      </c>
      <c r="S106" s="97">
        <v>8.073738170347003E-5</v>
      </c>
      <c r="T106" s="97">
        <v>3.2747360279094585E-3</v>
      </c>
      <c r="U106" s="97">
        <f>R106/'סכום נכסי הקרן'!$C$42</f>
        <v>1.026091209044198E-3</v>
      </c>
    </row>
    <row r="107" spans="2:21" s="133" customFormat="1">
      <c r="B107" s="89" t="s">
        <v>539</v>
      </c>
      <c r="C107" s="86" t="s">
        <v>540</v>
      </c>
      <c r="D107" s="99" t="s">
        <v>122</v>
      </c>
      <c r="E107" s="99" t="s">
        <v>313</v>
      </c>
      <c r="F107" s="86" t="s">
        <v>326</v>
      </c>
      <c r="G107" s="99" t="s">
        <v>321</v>
      </c>
      <c r="H107" s="86" t="s">
        <v>490</v>
      </c>
      <c r="I107" s="86" t="s">
        <v>162</v>
      </c>
      <c r="J107" s="86"/>
      <c r="K107" s="96">
        <v>4.3900000001189969</v>
      </c>
      <c r="L107" s="99" t="s">
        <v>166</v>
      </c>
      <c r="M107" s="100">
        <v>1.8200000000000001E-2</v>
      </c>
      <c r="N107" s="100">
        <v>1.510000000060621E-2</v>
      </c>
      <c r="O107" s="96">
        <f>17494.81685/50000</f>
        <v>0.349896337</v>
      </c>
      <c r="P107" s="98">
        <v>5091667</v>
      </c>
      <c r="Q107" s="86"/>
      <c r="R107" s="96">
        <v>17.815556992000001</v>
      </c>
      <c r="S107" s="97">
        <f>123.107570543945%/50000</f>
        <v>2.4621514108789001E-5</v>
      </c>
      <c r="T107" s="97">
        <v>2.8259340730235581E-3</v>
      </c>
      <c r="U107" s="97">
        <f>R107/'סכום נכסי הקרן'!$C$42</f>
        <v>8.8546560240430742E-4</v>
      </c>
    </row>
    <row r="108" spans="2:21" s="133" customFormat="1">
      <c r="B108" s="89" t="s">
        <v>541</v>
      </c>
      <c r="C108" s="86" t="s">
        <v>542</v>
      </c>
      <c r="D108" s="99" t="s">
        <v>122</v>
      </c>
      <c r="E108" s="99" t="s">
        <v>313</v>
      </c>
      <c r="F108" s="86" t="s">
        <v>326</v>
      </c>
      <c r="G108" s="99" t="s">
        <v>321</v>
      </c>
      <c r="H108" s="86" t="s">
        <v>490</v>
      </c>
      <c r="I108" s="86" t="s">
        <v>162</v>
      </c>
      <c r="J108" s="86"/>
      <c r="K108" s="96">
        <v>3.6499999999750621</v>
      </c>
      <c r="L108" s="99" t="s">
        <v>166</v>
      </c>
      <c r="M108" s="100">
        <v>1.06E-2</v>
      </c>
      <c r="N108" s="100">
        <v>1.3299999999859445E-2</v>
      </c>
      <c r="O108" s="96">
        <f>22011.42195/50000</f>
        <v>0.44022843899999997</v>
      </c>
      <c r="P108" s="98">
        <v>5010002</v>
      </c>
      <c r="Q108" s="86"/>
      <c r="R108" s="96">
        <v>22.055454607000005</v>
      </c>
      <c r="S108" s="97">
        <f>162.098990720966%/50000</f>
        <v>3.2419798144193196E-5</v>
      </c>
      <c r="T108" s="97">
        <v>3.4984738730275745E-3</v>
      </c>
      <c r="U108" s="97">
        <f>R108/'סכום נכסי הקרן'!$C$42</f>
        <v>1.096196229433505E-3</v>
      </c>
    </row>
    <row r="109" spans="2:21" s="133" customFormat="1">
      <c r="B109" s="89" t="s">
        <v>543</v>
      </c>
      <c r="C109" s="86" t="s">
        <v>544</v>
      </c>
      <c r="D109" s="99" t="s">
        <v>122</v>
      </c>
      <c r="E109" s="99" t="s">
        <v>313</v>
      </c>
      <c r="F109" s="86" t="s">
        <v>463</v>
      </c>
      <c r="G109" s="99" t="s">
        <v>371</v>
      </c>
      <c r="H109" s="86" t="s">
        <v>490</v>
      </c>
      <c r="I109" s="86" t="s">
        <v>317</v>
      </c>
      <c r="J109" s="86"/>
      <c r="K109" s="96">
        <v>2.4600000000093112</v>
      </c>
      <c r="L109" s="99" t="s">
        <v>166</v>
      </c>
      <c r="M109" s="100">
        <v>4.9000000000000002E-2</v>
      </c>
      <c r="N109" s="100">
        <v>-9.9999999860330723E-5</v>
      </c>
      <c r="O109" s="96">
        <v>27245.282637</v>
      </c>
      <c r="P109" s="98">
        <v>115.73</v>
      </c>
      <c r="Q109" s="96">
        <v>0.68800426999999986</v>
      </c>
      <c r="R109" s="96">
        <v>32.218969545</v>
      </c>
      <c r="S109" s="97">
        <v>4.0969531733215212E-5</v>
      </c>
      <c r="T109" s="97">
        <v>5.1106279683429965E-3</v>
      </c>
      <c r="U109" s="97">
        <f>R109/'סכום נכסי הקרן'!$C$42</f>
        <v>1.601341416932414E-3</v>
      </c>
    </row>
    <row r="110" spans="2:21" s="133" customFormat="1">
      <c r="B110" s="89" t="s">
        <v>545</v>
      </c>
      <c r="C110" s="86" t="s">
        <v>546</v>
      </c>
      <c r="D110" s="99" t="s">
        <v>122</v>
      </c>
      <c r="E110" s="99" t="s">
        <v>313</v>
      </c>
      <c r="F110" s="86" t="s">
        <v>463</v>
      </c>
      <c r="G110" s="99" t="s">
        <v>371</v>
      </c>
      <c r="H110" s="86" t="s">
        <v>490</v>
      </c>
      <c r="I110" s="86" t="s">
        <v>317</v>
      </c>
      <c r="J110" s="86"/>
      <c r="K110" s="96">
        <v>2.0900000000111096</v>
      </c>
      <c r="L110" s="99" t="s">
        <v>166</v>
      </c>
      <c r="M110" s="100">
        <v>5.8499999999999996E-2</v>
      </c>
      <c r="N110" s="100">
        <v>-1.8000000002222013E-3</v>
      </c>
      <c r="O110" s="96">
        <v>18772.81265</v>
      </c>
      <c r="P110" s="98">
        <v>124.66</v>
      </c>
      <c r="Q110" s="86"/>
      <c r="R110" s="96">
        <v>23.402188886000005</v>
      </c>
      <c r="S110" s="97">
        <v>1.7707241733113942E-5</v>
      </c>
      <c r="T110" s="97">
        <v>3.712095164129721E-3</v>
      </c>
      <c r="U110" s="97">
        <f>R110/'סכום נכסי הקרן'!$C$42</f>
        <v>1.1631313738226894E-3</v>
      </c>
    </row>
    <row r="111" spans="2:21" s="133" customFormat="1">
      <c r="B111" s="89" t="s">
        <v>547</v>
      </c>
      <c r="C111" s="86" t="s">
        <v>548</v>
      </c>
      <c r="D111" s="99" t="s">
        <v>122</v>
      </c>
      <c r="E111" s="99" t="s">
        <v>313</v>
      </c>
      <c r="F111" s="86" t="s">
        <v>463</v>
      </c>
      <c r="G111" s="99" t="s">
        <v>371</v>
      </c>
      <c r="H111" s="86" t="s">
        <v>490</v>
      </c>
      <c r="I111" s="86" t="s">
        <v>317</v>
      </c>
      <c r="J111" s="86"/>
      <c r="K111" s="96">
        <v>7.0000000001243396</v>
      </c>
      <c r="L111" s="99" t="s">
        <v>166</v>
      </c>
      <c r="M111" s="100">
        <v>2.2499999999999999E-2</v>
      </c>
      <c r="N111" s="100">
        <v>1.9900000000341932E-2</v>
      </c>
      <c r="O111" s="96">
        <v>15502.037119000001</v>
      </c>
      <c r="P111" s="98">
        <v>103.76</v>
      </c>
      <c r="Q111" s="86"/>
      <c r="R111" s="96">
        <v>16.084913955000001</v>
      </c>
      <c r="S111" s="97">
        <v>8.3698652631473234E-5</v>
      </c>
      <c r="T111" s="97">
        <v>2.5514165191409931E-3</v>
      </c>
      <c r="U111" s="97">
        <f>R111/'סכום נכסי הקרן'!$C$42</f>
        <v>7.9944949412365392E-4</v>
      </c>
    </row>
    <row r="112" spans="2:21" s="133" customFormat="1">
      <c r="B112" s="89" t="s">
        <v>549</v>
      </c>
      <c r="C112" s="86" t="s">
        <v>550</v>
      </c>
      <c r="D112" s="99" t="s">
        <v>122</v>
      </c>
      <c r="E112" s="99" t="s">
        <v>313</v>
      </c>
      <c r="F112" s="86" t="s">
        <v>474</v>
      </c>
      <c r="G112" s="99" t="s">
        <v>438</v>
      </c>
      <c r="H112" s="86" t="s">
        <v>490</v>
      </c>
      <c r="I112" s="86" t="s">
        <v>162</v>
      </c>
      <c r="J112" s="86"/>
      <c r="K112" s="96">
        <v>1.7199999999900015</v>
      </c>
      <c r="L112" s="99" t="s">
        <v>166</v>
      </c>
      <c r="M112" s="100">
        <v>4.0500000000000001E-2</v>
      </c>
      <c r="N112" s="100">
        <v>-1.0700000000649895E-2</v>
      </c>
      <c r="O112" s="96">
        <v>5919.853717</v>
      </c>
      <c r="P112" s="98">
        <v>135.16</v>
      </c>
      <c r="Q112" s="86"/>
      <c r="R112" s="96">
        <v>8.0012745640000009</v>
      </c>
      <c r="S112" s="97">
        <v>4.0698923081259605E-5</v>
      </c>
      <c r="T112" s="97">
        <v>1.2691758348154774E-3</v>
      </c>
      <c r="U112" s="97">
        <f>R112/'סכום נכסי הקרן'!$C$42</f>
        <v>3.9767790616908278E-4</v>
      </c>
    </row>
    <row r="113" spans="2:21" s="133" customFormat="1">
      <c r="B113" s="89" t="s">
        <v>551</v>
      </c>
      <c r="C113" s="86" t="s">
        <v>552</v>
      </c>
      <c r="D113" s="99" t="s">
        <v>122</v>
      </c>
      <c r="E113" s="99" t="s">
        <v>313</v>
      </c>
      <c r="F113" s="86" t="s">
        <v>553</v>
      </c>
      <c r="G113" s="99" t="s">
        <v>371</v>
      </c>
      <c r="H113" s="86" t="s">
        <v>490</v>
      </c>
      <c r="I113" s="86" t="s">
        <v>162</v>
      </c>
      <c r="J113" s="86"/>
      <c r="K113" s="96">
        <v>6.5200000000040994</v>
      </c>
      <c r="L113" s="99" t="s">
        <v>166</v>
      </c>
      <c r="M113" s="100">
        <v>1.9599999999999999E-2</v>
      </c>
      <c r="N113" s="100">
        <v>1.4399999999876987E-2</v>
      </c>
      <c r="O113" s="96">
        <v>18581.359251000002</v>
      </c>
      <c r="P113" s="98">
        <v>105</v>
      </c>
      <c r="Q113" s="86"/>
      <c r="R113" s="96">
        <v>19.510427821</v>
      </c>
      <c r="S113" s="97">
        <v>2.8848894166770434E-5</v>
      </c>
      <c r="T113" s="97">
        <v>3.0947773781863173E-3</v>
      </c>
      <c r="U113" s="97">
        <f>R113/'סכום נכסי הקרן'!$C$42</f>
        <v>9.6970376685080089E-4</v>
      </c>
    </row>
    <row r="114" spans="2:21" s="133" customFormat="1">
      <c r="B114" s="89" t="s">
        <v>554</v>
      </c>
      <c r="C114" s="86" t="s">
        <v>555</v>
      </c>
      <c r="D114" s="99" t="s">
        <v>122</v>
      </c>
      <c r="E114" s="99" t="s">
        <v>313</v>
      </c>
      <c r="F114" s="86" t="s">
        <v>553</v>
      </c>
      <c r="G114" s="99" t="s">
        <v>371</v>
      </c>
      <c r="H114" s="86" t="s">
        <v>490</v>
      </c>
      <c r="I114" s="86" t="s">
        <v>162</v>
      </c>
      <c r="J114" s="86"/>
      <c r="K114" s="96">
        <v>3.7499999998753895</v>
      </c>
      <c r="L114" s="99" t="s">
        <v>166</v>
      </c>
      <c r="M114" s="100">
        <v>2.75E-2</v>
      </c>
      <c r="N114" s="100">
        <v>4.5999999992523419E-3</v>
      </c>
      <c r="O114" s="96">
        <v>7268.4120220000004</v>
      </c>
      <c r="P114" s="98">
        <v>110.41</v>
      </c>
      <c r="Q114" s="86"/>
      <c r="R114" s="96">
        <v>8.025053960000001</v>
      </c>
      <c r="S114" s="97">
        <v>1.6006179052278357E-5</v>
      </c>
      <c r="T114" s="97">
        <v>1.2729477632161723E-3</v>
      </c>
      <c r="U114" s="97">
        <f>R114/'סכום נכסי הקרן'!$C$42</f>
        <v>3.988597854228948E-4</v>
      </c>
    </row>
    <row r="115" spans="2:21" s="133" customFormat="1">
      <c r="B115" s="89" t="s">
        <v>556</v>
      </c>
      <c r="C115" s="86" t="s">
        <v>557</v>
      </c>
      <c r="D115" s="99" t="s">
        <v>122</v>
      </c>
      <c r="E115" s="99" t="s">
        <v>313</v>
      </c>
      <c r="F115" s="86" t="s">
        <v>341</v>
      </c>
      <c r="G115" s="99" t="s">
        <v>321</v>
      </c>
      <c r="H115" s="86" t="s">
        <v>490</v>
      </c>
      <c r="I115" s="86" t="s">
        <v>162</v>
      </c>
      <c r="J115" s="86"/>
      <c r="K115" s="96">
        <v>3.9499999999827802</v>
      </c>
      <c r="L115" s="99" t="s">
        <v>166</v>
      </c>
      <c r="M115" s="100">
        <v>1.4199999999999999E-2</v>
      </c>
      <c r="N115" s="100">
        <v>1.5699999999781878E-2</v>
      </c>
      <c r="O115" s="96">
        <f>34361.80685/50000</f>
        <v>0.68723613699999997</v>
      </c>
      <c r="P115" s="98">
        <v>5070000</v>
      </c>
      <c r="Q115" s="86"/>
      <c r="R115" s="96">
        <v>34.842874768000001</v>
      </c>
      <c r="S115" s="97">
        <f>162.137530552541%/50000</f>
        <v>3.2427506110508198E-5</v>
      </c>
      <c r="T115" s="97">
        <v>5.5268362955589153E-3</v>
      </c>
      <c r="U115" s="97">
        <f>R115/'סכום נכסי הקרן'!$C$42</f>
        <v>1.7317542813732401E-3</v>
      </c>
    </row>
    <row r="116" spans="2:21" s="133" customFormat="1">
      <c r="B116" s="89" t="s">
        <v>558</v>
      </c>
      <c r="C116" s="86" t="s">
        <v>559</v>
      </c>
      <c r="D116" s="99" t="s">
        <v>122</v>
      </c>
      <c r="E116" s="99" t="s">
        <v>313</v>
      </c>
      <c r="F116" s="86" t="s">
        <v>341</v>
      </c>
      <c r="G116" s="99" t="s">
        <v>321</v>
      </c>
      <c r="H116" s="86" t="s">
        <v>490</v>
      </c>
      <c r="I116" s="86" t="s">
        <v>162</v>
      </c>
      <c r="J116" s="86"/>
      <c r="K116" s="96">
        <v>4.600000000022697</v>
      </c>
      <c r="L116" s="99" t="s">
        <v>166</v>
      </c>
      <c r="M116" s="100">
        <v>1.5900000000000001E-2</v>
      </c>
      <c r="N116" s="100">
        <v>1.6800000000030263E-2</v>
      </c>
      <c r="O116" s="96">
        <f>26434.32155/50000</f>
        <v>0.52868643100000001</v>
      </c>
      <c r="P116" s="98">
        <v>5000000</v>
      </c>
      <c r="Q116" s="86"/>
      <c r="R116" s="96">
        <v>26.434322069</v>
      </c>
      <c r="S116" s="97">
        <f>176.581974281897%/50000</f>
        <v>3.5316394856379403E-5</v>
      </c>
      <c r="T116" s="97">
        <v>4.193057307476278E-3</v>
      </c>
      <c r="U116" s="97">
        <f>R116/'סכום נכסי הקרן'!$C$42</f>
        <v>1.3138339107493092E-3</v>
      </c>
    </row>
    <row r="117" spans="2:21" s="133" customFormat="1">
      <c r="B117" s="89" t="s">
        <v>560</v>
      </c>
      <c r="C117" s="86" t="s">
        <v>561</v>
      </c>
      <c r="D117" s="99" t="s">
        <v>122</v>
      </c>
      <c r="E117" s="99" t="s">
        <v>313</v>
      </c>
      <c r="F117" s="86" t="s">
        <v>562</v>
      </c>
      <c r="G117" s="99" t="s">
        <v>563</v>
      </c>
      <c r="H117" s="86" t="s">
        <v>490</v>
      </c>
      <c r="I117" s="86" t="s">
        <v>317</v>
      </c>
      <c r="J117" s="86"/>
      <c r="K117" s="96">
        <v>4.9500000000421576</v>
      </c>
      <c r="L117" s="99" t="s">
        <v>166</v>
      </c>
      <c r="M117" s="100">
        <v>1.9400000000000001E-2</v>
      </c>
      <c r="N117" s="100">
        <v>6.9000000000505888E-3</v>
      </c>
      <c r="O117" s="96">
        <v>27507.790025999999</v>
      </c>
      <c r="P117" s="98">
        <v>107.79</v>
      </c>
      <c r="Q117" s="86"/>
      <c r="R117" s="96">
        <v>29.650645465</v>
      </c>
      <c r="S117" s="97">
        <v>4.5677449235660976E-5</v>
      </c>
      <c r="T117" s="97">
        <v>4.7032360169435529E-3</v>
      </c>
      <c r="U117" s="97">
        <f>R117/'סכום נכסי הקרן'!$C$42</f>
        <v>1.4736910364426044E-3</v>
      </c>
    </row>
    <row r="118" spans="2:21" s="133" customFormat="1">
      <c r="B118" s="89" t="s">
        <v>564</v>
      </c>
      <c r="C118" s="86" t="s">
        <v>565</v>
      </c>
      <c r="D118" s="99" t="s">
        <v>122</v>
      </c>
      <c r="E118" s="99" t="s">
        <v>313</v>
      </c>
      <c r="F118" s="86" t="s">
        <v>562</v>
      </c>
      <c r="G118" s="99" t="s">
        <v>563</v>
      </c>
      <c r="H118" s="86" t="s">
        <v>490</v>
      </c>
      <c r="I118" s="86" t="s">
        <v>317</v>
      </c>
      <c r="J118" s="86"/>
      <c r="K118" s="96">
        <v>6.4000000000622652</v>
      </c>
      <c r="L118" s="99" t="s">
        <v>166</v>
      </c>
      <c r="M118" s="100">
        <v>1.23E-2</v>
      </c>
      <c r="N118" s="100">
        <v>1.1300000000069593E-2</v>
      </c>
      <c r="O118" s="96">
        <v>53713.525319999993</v>
      </c>
      <c r="P118" s="98">
        <v>101.66</v>
      </c>
      <c r="Q118" s="86"/>
      <c r="R118" s="96">
        <v>54.605171673999997</v>
      </c>
      <c r="S118" s="97">
        <v>5.0693175245686734E-5</v>
      </c>
      <c r="T118" s="97">
        <v>8.6615655781152375E-3</v>
      </c>
      <c r="U118" s="97">
        <f>R118/'סכום נכסי הקרן'!$C$42</f>
        <v>2.7139764000879028E-3</v>
      </c>
    </row>
    <row r="119" spans="2:21" s="133" customFormat="1">
      <c r="B119" s="89" t="s">
        <v>566</v>
      </c>
      <c r="C119" s="86" t="s">
        <v>567</v>
      </c>
      <c r="D119" s="99" t="s">
        <v>122</v>
      </c>
      <c r="E119" s="99" t="s">
        <v>313</v>
      </c>
      <c r="F119" s="86" t="s">
        <v>568</v>
      </c>
      <c r="G119" s="99" t="s">
        <v>438</v>
      </c>
      <c r="H119" s="86" t="s">
        <v>490</v>
      </c>
      <c r="I119" s="86" t="s">
        <v>162</v>
      </c>
      <c r="J119" s="86"/>
      <c r="K119" s="96">
        <v>0.5</v>
      </c>
      <c r="L119" s="99" t="s">
        <v>166</v>
      </c>
      <c r="M119" s="100">
        <v>3.6000000000000004E-2</v>
      </c>
      <c r="N119" s="100">
        <v>-1.7800000000162648E-2</v>
      </c>
      <c r="O119" s="96">
        <v>29196.566292</v>
      </c>
      <c r="P119" s="98">
        <v>109.5</v>
      </c>
      <c r="Q119" s="86"/>
      <c r="R119" s="96">
        <v>31.970240015999998</v>
      </c>
      <c r="S119" s="97">
        <v>7.057220069033531E-5</v>
      </c>
      <c r="T119" s="97">
        <v>5.0711740657070114E-3</v>
      </c>
      <c r="U119" s="97">
        <f>R119/'סכום נכסי הקרן'!$C$42</f>
        <v>1.5889791067149662E-3</v>
      </c>
    </row>
    <row r="120" spans="2:21" s="133" customFormat="1">
      <c r="B120" s="89" t="s">
        <v>569</v>
      </c>
      <c r="C120" s="86" t="s">
        <v>570</v>
      </c>
      <c r="D120" s="99" t="s">
        <v>122</v>
      </c>
      <c r="E120" s="99" t="s">
        <v>313</v>
      </c>
      <c r="F120" s="86" t="s">
        <v>568</v>
      </c>
      <c r="G120" s="99" t="s">
        <v>438</v>
      </c>
      <c r="H120" s="86" t="s">
        <v>490</v>
      </c>
      <c r="I120" s="86" t="s">
        <v>162</v>
      </c>
      <c r="J120" s="86"/>
      <c r="K120" s="96">
        <v>6.9900000000963338</v>
      </c>
      <c r="L120" s="99" t="s">
        <v>166</v>
      </c>
      <c r="M120" s="100">
        <v>2.2499999999999999E-2</v>
      </c>
      <c r="N120" s="100">
        <v>1.1199999999869377E-2</v>
      </c>
      <c r="O120" s="96">
        <v>11077.111500000001</v>
      </c>
      <c r="P120" s="98">
        <v>110.58</v>
      </c>
      <c r="Q120" s="86"/>
      <c r="R120" s="96">
        <v>12.249069818000001</v>
      </c>
      <c r="S120" s="97">
        <v>2.707571408788363E-5</v>
      </c>
      <c r="T120" s="97">
        <v>1.9429683718041723E-3</v>
      </c>
      <c r="U120" s="97">
        <f>R120/'סכום נכסי הקרן'!$C$42</f>
        <v>6.0880106022832728E-4</v>
      </c>
    </row>
    <row r="121" spans="2:21" s="133" customFormat="1">
      <c r="B121" s="89" t="s">
        <v>571</v>
      </c>
      <c r="C121" s="86" t="s">
        <v>572</v>
      </c>
      <c r="D121" s="99" t="s">
        <v>122</v>
      </c>
      <c r="E121" s="99" t="s">
        <v>313</v>
      </c>
      <c r="F121" s="86" t="s">
        <v>573</v>
      </c>
      <c r="G121" s="99" t="s">
        <v>367</v>
      </c>
      <c r="H121" s="86" t="s">
        <v>490</v>
      </c>
      <c r="I121" s="86" t="s">
        <v>317</v>
      </c>
      <c r="J121" s="86"/>
      <c r="K121" s="96">
        <v>3.6099999999960213</v>
      </c>
      <c r="L121" s="99" t="s">
        <v>166</v>
      </c>
      <c r="M121" s="100">
        <v>1.8000000000000002E-2</v>
      </c>
      <c r="N121" s="100">
        <v>8.2999999998806459E-3</v>
      </c>
      <c r="O121" s="96">
        <v>21730.535394999999</v>
      </c>
      <c r="P121" s="98">
        <v>104.1</v>
      </c>
      <c r="Q121" s="86"/>
      <c r="R121" s="96">
        <v>22.621487169000002</v>
      </c>
      <c r="S121" s="97">
        <v>2.6921738058234935E-5</v>
      </c>
      <c r="T121" s="97">
        <v>3.5882589246044008E-3</v>
      </c>
      <c r="U121" s="97">
        <f>R121/'סכום נכסי הקרן'!$C$42</f>
        <v>1.1243290778039962E-3</v>
      </c>
    </row>
    <row r="122" spans="2:21" s="133" customFormat="1">
      <c r="B122" s="89" t="s">
        <v>574</v>
      </c>
      <c r="C122" s="86" t="s">
        <v>575</v>
      </c>
      <c r="D122" s="99" t="s">
        <v>122</v>
      </c>
      <c r="E122" s="99" t="s">
        <v>313</v>
      </c>
      <c r="F122" s="86" t="s">
        <v>576</v>
      </c>
      <c r="G122" s="99" t="s">
        <v>321</v>
      </c>
      <c r="H122" s="86" t="s">
        <v>577</v>
      </c>
      <c r="I122" s="86" t="s">
        <v>162</v>
      </c>
      <c r="J122" s="86"/>
      <c r="K122" s="96">
        <v>1.2399999993249664</v>
      </c>
      <c r="L122" s="99" t="s">
        <v>166</v>
      </c>
      <c r="M122" s="100">
        <v>4.1500000000000002E-2</v>
      </c>
      <c r="N122" s="100">
        <v>-7.5999999987142212E-3</v>
      </c>
      <c r="O122" s="96">
        <v>1097.920169</v>
      </c>
      <c r="P122" s="98">
        <v>113.34</v>
      </c>
      <c r="Q122" s="86"/>
      <c r="R122" s="96">
        <v>1.2443827409999999</v>
      </c>
      <c r="S122" s="97">
        <v>3.6488481663038601E-6</v>
      </c>
      <c r="T122" s="97">
        <v>1.9738611536273821E-4</v>
      </c>
      <c r="U122" s="97">
        <f>R122/'סכום נכסי הקרן'!$C$42</f>
        <v>6.1848086696131524E-5</v>
      </c>
    </row>
    <row r="123" spans="2:21" s="133" customFormat="1">
      <c r="B123" s="89" t="s">
        <v>578</v>
      </c>
      <c r="C123" s="86" t="s">
        <v>579</v>
      </c>
      <c r="D123" s="99" t="s">
        <v>122</v>
      </c>
      <c r="E123" s="99" t="s">
        <v>313</v>
      </c>
      <c r="F123" s="86" t="s">
        <v>580</v>
      </c>
      <c r="G123" s="99" t="s">
        <v>367</v>
      </c>
      <c r="H123" s="86" t="s">
        <v>577</v>
      </c>
      <c r="I123" s="86" t="s">
        <v>317</v>
      </c>
      <c r="J123" s="86"/>
      <c r="K123" s="96">
        <v>2.0099999999180049</v>
      </c>
      <c r="L123" s="99" t="s">
        <v>166</v>
      </c>
      <c r="M123" s="100">
        <v>2.8500000000000001E-2</v>
      </c>
      <c r="N123" s="100">
        <v>1.8799999999327223E-2</v>
      </c>
      <c r="O123" s="96">
        <v>9121.4886260000003</v>
      </c>
      <c r="P123" s="98">
        <v>104.29</v>
      </c>
      <c r="Q123" s="86"/>
      <c r="R123" s="96">
        <v>9.5128002780000003</v>
      </c>
      <c r="S123" s="97">
        <v>3.1277246972019935E-5</v>
      </c>
      <c r="T123" s="97">
        <v>1.5089366247454216E-3</v>
      </c>
      <c r="U123" s="97">
        <f>R123/'סכום נכסי הקרן'!$C$42</f>
        <v>4.7280348475737025E-4</v>
      </c>
    </row>
    <row r="124" spans="2:21" s="133" customFormat="1">
      <c r="B124" s="89" t="s">
        <v>581</v>
      </c>
      <c r="C124" s="86" t="s">
        <v>582</v>
      </c>
      <c r="D124" s="99" t="s">
        <v>122</v>
      </c>
      <c r="E124" s="99" t="s">
        <v>313</v>
      </c>
      <c r="F124" s="86" t="s">
        <v>352</v>
      </c>
      <c r="G124" s="99" t="s">
        <v>321</v>
      </c>
      <c r="H124" s="86" t="s">
        <v>577</v>
      </c>
      <c r="I124" s="86" t="s">
        <v>162</v>
      </c>
      <c r="J124" s="86"/>
      <c r="K124" s="96">
        <v>2.1600000000060344</v>
      </c>
      <c r="L124" s="99" t="s">
        <v>166</v>
      </c>
      <c r="M124" s="100">
        <v>2.7999999999999997E-2</v>
      </c>
      <c r="N124" s="100">
        <v>8.8999999999396593E-3</v>
      </c>
      <c r="O124" s="96">
        <f>30763.51565/50000</f>
        <v>0.61527031300000001</v>
      </c>
      <c r="P124" s="98">
        <v>5387000</v>
      </c>
      <c r="Q124" s="86"/>
      <c r="R124" s="96">
        <v>33.144611779999998</v>
      </c>
      <c r="S124" s="97">
        <f>173.932920506587%/50000</f>
        <v>3.4786584101317405E-5</v>
      </c>
      <c r="T124" s="97">
        <v>5.2574549203429138E-3</v>
      </c>
      <c r="U124" s="97">
        <f>R124/'סכום נכסי הקרן'!$C$42</f>
        <v>1.647347520451557E-3</v>
      </c>
    </row>
    <row r="125" spans="2:21" s="133" customFormat="1">
      <c r="B125" s="89" t="s">
        <v>583</v>
      </c>
      <c r="C125" s="86" t="s">
        <v>584</v>
      </c>
      <c r="D125" s="99" t="s">
        <v>122</v>
      </c>
      <c r="E125" s="99" t="s">
        <v>313</v>
      </c>
      <c r="F125" s="86" t="s">
        <v>352</v>
      </c>
      <c r="G125" s="99" t="s">
        <v>321</v>
      </c>
      <c r="H125" s="86" t="s">
        <v>577</v>
      </c>
      <c r="I125" s="86" t="s">
        <v>162</v>
      </c>
      <c r="J125" s="86"/>
      <c r="K125" s="96">
        <v>3.420000000035734</v>
      </c>
      <c r="L125" s="99" t="s">
        <v>166</v>
      </c>
      <c r="M125" s="100">
        <v>1.49E-2</v>
      </c>
      <c r="N125" s="100">
        <v>1.8000000002382242E-2</v>
      </c>
      <c r="O125" s="96">
        <f>1667.9579/50000</f>
        <v>3.3359158E-2</v>
      </c>
      <c r="P125" s="98">
        <v>5033372</v>
      </c>
      <c r="Q125" s="86"/>
      <c r="R125" s="96">
        <v>1.679090507</v>
      </c>
      <c r="S125" s="97">
        <f>27.5786689814815%/50000</f>
        <v>5.5157337962962995E-6</v>
      </c>
      <c r="T125" s="97">
        <v>2.6634020353966044E-4</v>
      </c>
      <c r="U125" s="97">
        <f>R125/'סכום נכסי הקרן'!$C$42</f>
        <v>8.345385372681525E-5</v>
      </c>
    </row>
    <row r="126" spans="2:21" s="133" customFormat="1">
      <c r="B126" s="89" t="s">
        <v>585</v>
      </c>
      <c r="C126" s="86" t="s">
        <v>586</v>
      </c>
      <c r="D126" s="99" t="s">
        <v>122</v>
      </c>
      <c r="E126" s="99" t="s">
        <v>313</v>
      </c>
      <c r="F126" s="86" t="s">
        <v>352</v>
      </c>
      <c r="G126" s="99" t="s">
        <v>321</v>
      </c>
      <c r="H126" s="86" t="s">
        <v>577</v>
      </c>
      <c r="I126" s="86" t="s">
        <v>162</v>
      </c>
      <c r="J126" s="86"/>
      <c r="K126" s="96">
        <v>4.9699999998474471</v>
      </c>
      <c r="L126" s="99" t="s">
        <v>166</v>
      </c>
      <c r="M126" s="100">
        <v>2.2000000000000002E-2</v>
      </c>
      <c r="N126" s="100">
        <v>1.9899999999029212E-2</v>
      </c>
      <c r="O126" s="96">
        <f>7027.9125/50000</f>
        <v>0.14055825</v>
      </c>
      <c r="P126" s="98">
        <v>5130000</v>
      </c>
      <c r="Q126" s="86"/>
      <c r="R126" s="96">
        <v>7.21063863</v>
      </c>
      <c r="S126" s="97">
        <f>139.608909415971%/50000</f>
        <v>2.7921781883194199E-5</v>
      </c>
      <c r="T126" s="97">
        <v>1.1437638128253312E-3</v>
      </c>
      <c r="U126" s="97">
        <f>R126/'סכום נכסי הקרן'!$C$42</f>
        <v>3.5838186148767477E-4</v>
      </c>
    </row>
    <row r="127" spans="2:21" s="133" customFormat="1">
      <c r="B127" s="89" t="s">
        <v>587</v>
      </c>
      <c r="C127" s="86" t="s">
        <v>588</v>
      </c>
      <c r="D127" s="99" t="s">
        <v>122</v>
      </c>
      <c r="E127" s="99" t="s">
        <v>313</v>
      </c>
      <c r="F127" s="86" t="s">
        <v>589</v>
      </c>
      <c r="G127" s="99" t="s">
        <v>371</v>
      </c>
      <c r="H127" s="86" t="s">
        <v>577</v>
      </c>
      <c r="I127" s="86" t="s">
        <v>162</v>
      </c>
      <c r="J127" s="86"/>
      <c r="K127" s="96">
        <v>5.2199999997988282</v>
      </c>
      <c r="L127" s="99" t="s">
        <v>166</v>
      </c>
      <c r="M127" s="100">
        <v>2.5000000000000001E-2</v>
      </c>
      <c r="N127" s="100">
        <v>1.5499999999408319E-2</v>
      </c>
      <c r="O127" s="96">
        <v>6319.907357</v>
      </c>
      <c r="P127" s="98">
        <v>106.97</v>
      </c>
      <c r="Q127" s="86"/>
      <c r="R127" s="96">
        <v>6.7604050880000006</v>
      </c>
      <c r="S127" s="97">
        <v>2.6432516186326576E-5</v>
      </c>
      <c r="T127" s="97">
        <v>1.072346999546509E-3</v>
      </c>
      <c r="U127" s="97">
        <f>R127/'סכום נכסי הקרן'!$C$42</f>
        <v>3.3600443513672352E-4</v>
      </c>
    </row>
    <row r="128" spans="2:21" s="133" customFormat="1">
      <c r="B128" s="89" t="s">
        <v>590</v>
      </c>
      <c r="C128" s="86" t="s">
        <v>591</v>
      </c>
      <c r="D128" s="99" t="s">
        <v>122</v>
      </c>
      <c r="E128" s="99" t="s">
        <v>313</v>
      </c>
      <c r="F128" s="86" t="s">
        <v>589</v>
      </c>
      <c r="G128" s="99" t="s">
        <v>371</v>
      </c>
      <c r="H128" s="86" t="s">
        <v>577</v>
      </c>
      <c r="I128" s="86" t="s">
        <v>162</v>
      </c>
      <c r="J128" s="86"/>
      <c r="K128" s="96">
        <v>7.1900000000240407</v>
      </c>
      <c r="L128" s="99" t="s">
        <v>166</v>
      </c>
      <c r="M128" s="100">
        <v>1.9E-2</v>
      </c>
      <c r="N128" s="100">
        <v>2.5199999999919856E-2</v>
      </c>
      <c r="O128" s="96">
        <v>20629.040571000001</v>
      </c>
      <c r="P128" s="98">
        <v>96.78</v>
      </c>
      <c r="Q128" s="86"/>
      <c r="R128" s="96">
        <v>19.964785908000003</v>
      </c>
      <c r="S128" s="97">
        <v>8.3266762185040842E-5</v>
      </c>
      <c r="T128" s="97">
        <v>3.1668484338363695E-3</v>
      </c>
      <c r="U128" s="97">
        <f>R128/'סכום נכסי הקרן'!$C$42</f>
        <v>9.9228619059390285E-4</v>
      </c>
    </row>
    <row r="129" spans="2:21" s="133" customFormat="1">
      <c r="B129" s="89" t="s">
        <v>592</v>
      </c>
      <c r="C129" s="86" t="s">
        <v>593</v>
      </c>
      <c r="D129" s="99" t="s">
        <v>122</v>
      </c>
      <c r="E129" s="99" t="s">
        <v>313</v>
      </c>
      <c r="F129" s="86" t="s">
        <v>594</v>
      </c>
      <c r="G129" s="99" t="s">
        <v>371</v>
      </c>
      <c r="H129" s="86" t="s">
        <v>577</v>
      </c>
      <c r="I129" s="86" t="s">
        <v>162</v>
      </c>
      <c r="J129" s="86"/>
      <c r="K129" s="96">
        <v>1.2400000000167077</v>
      </c>
      <c r="L129" s="99" t="s">
        <v>166</v>
      </c>
      <c r="M129" s="100">
        <v>4.5999999999999999E-2</v>
      </c>
      <c r="N129" s="100">
        <v>-5.0000000005221189E-3</v>
      </c>
      <c r="O129" s="96">
        <v>7232.8951559999996</v>
      </c>
      <c r="P129" s="98">
        <v>132.4</v>
      </c>
      <c r="Q129" s="86"/>
      <c r="R129" s="96">
        <v>9.5763532410000014</v>
      </c>
      <c r="S129" s="97">
        <v>2.5105957600973202E-5</v>
      </c>
      <c r="T129" s="97">
        <v>1.5190175042634718E-3</v>
      </c>
      <c r="U129" s="97">
        <f>R129/'סכום נכסי הקרן'!$C$42</f>
        <v>4.759621826691248E-4</v>
      </c>
    </row>
    <row r="130" spans="2:21" s="133" customFormat="1">
      <c r="B130" s="89" t="s">
        <v>595</v>
      </c>
      <c r="C130" s="86" t="s">
        <v>596</v>
      </c>
      <c r="D130" s="99" t="s">
        <v>122</v>
      </c>
      <c r="E130" s="99" t="s">
        <v>313</v>
      </c>
      <c r="F130" s="86" t="s">
        <v>597</v>
      </c>
      <c r="G130" s="99" t="s">
        <v>321</v>
      </c>
      <c r="H130" s="86" t="s">
        <v>577</v>
      </c>
      <c r="I130" s="86" t="s">
        <v>317</v>
      </c>
      <c r="J130" s="86"/>
      <c r="K130" s="96">
        <v>1.7500000000551788</v>
      </c>
      <c r="L130" s="99" t="s">
        <v>166</v>
      </c>
      <c r="M130" s="100">
        <v>0.02</v>
      </c>
      <c r="N130" s="100">
        <v>-5.9000000002427857E-3</v>
      </c>
      <c r="O130" s="96">
        <v>8470.2784310000006</v>
      </c>
      <c r="P130" s="98">
        <v>106.98</v>
      </c>
      <c r="Q130" s="86"/>
      <c r="R130" s="96">
        <v>9.0615039419999999</v>
      </c>
      <c r="S130" s="97">
        <v>1.9848980309146495E-5</v>
      </c>
      <c r="T130" s="97">
        <v>1.4373512292674261E-3</v>
      </c>
      <c r="U130" s="97">
        <f>R130/'סכום נכסי הקרן'!$C$42</f>
        <v>4.5037323561059706E-4</v>
      </c>
    </row>
    <row r="131" spans="2:21" s="133" customFormat="1">
      <c r="B131" s="89" t="s">
        <v>598</v>
      </c>
      <c r="C131" s="86" t="s">
        <v>599</v>
      </c>
      <c r="D131" s="99" t="s">
        <v>122</v>
      </c>
      <c r="E131" s="99" t="s">
        <v>313</v>
      </c>
      <c r="F131" s="86" t="s">
        <v>535</v>
      </c>
      <c r="G131" s="99" t="s">
        <v>371</v>
      </c>
      <c r="H131" s="86" t="s">
        <v>577</v>
      </c>
      <c r="I131" s="86" t="s">
        <v>317</v>
      </c>
      <c r="J131" s="86"/>
      <c r="K131" s="96">
        <v>6.699999998898309</v>
      </c>
      <c r="L131" s="99" t="s">
        <v>166</v>
      </c>
      <c r="M131" s="100">
        <v>2.81E-2</v>
      </c>
      <c r="N131" s="100">
        <v>2.0199999996630122E-2</v>
      </c>
      <c r="O131" s="96">
        <v>2873.2536789999999</v>
      </c>
      <c r="P131" s="98">
        <v>107.41</v>
      </c>
      <c r="Q131" s="86"/>
      <c r="R131" s="96">
        <v>3.0861619019999993</v>
      </c>
      <c r="S131" s="97">
        <v>5.4883255475902592E-6</v>
      </c>
      <c r="T131" s="97">
        <v>4.8953227101713667E-4</v>
      </c>
      <c r="U131" s="97">
        <f>R131/'סכום נכסי הקרן'!$C$42</f>
        <v>1.5338786257980904E-4</v>
      </c>
    </row>
    <row r="132" spans="2:21" s="133" customFormat="1">
      <c r="B132" s="89" t="s">
        <v>600</v>
      </c>
      <c r="C132" s="86" t="s">
        <v>601</v>
      </c>
      <c r="D132" s="99" t="s">
        <v>122</v>
      </c>
      <c r="E132" s="99" t="s">
        <v>313</v>
      </c>
      <c r="F132" s="86" t="s">
        <v>535</v>
      </c>
      <c r="G132" s="99" t="s">
        <v>371</v>
      </c>
      <c r="H132" s="86" t="s">
        <v>577</v>
      </c>
      <c r="I132" s="86" t="s">
        <v>317</v>
      </c>
      <c r="J132" s="86"/>
      <c r="K132" s="96">
        <v>4.7899999998456684</v>
      </c>
      <c r="L132" s="99" t="s">
        <v>166</v>
      </c>
      <c r="M132" s="100">
        <v>3.7000000000000005E-2</v>
      </c>
      <c r="N132" s="100">
        <v>1.3399999999581209E-2</v>
      </c>
      <c r="O132" s="96">
        <v>11439.217219</v>
      </c>
      <c r="P132" s="98">
        <v>112.72</v>
      </c>
      <c r="Q132" s="86"/>
      <c r="R132" s="96">
        <v>12.894285881</v>
      </c>
      <c r="S132" s="97">
        <v>1.6905021318890116E-5</v>
      </c>
      <c r="T132" s="97">
        <v>2.0453136455282875E-3</v>
      </c>
      <c r="U132" s="97">
        <f>R132/'סכום נכסי הקרן'!$C$42</f>
        <v>6.4086947269288155E-4</v>
      </c>
    </row>
    <row r="133" spans="2:21" s="133" customFormat="1">
      <c r="B133" s="89" t="s">
        <v>602</v>
      </c>
      <c r="C133" s="86" t="s">
        <v>603</v>
      </c>
      <c r="D133" s="99" t="s">
        <v>122</v>
      </c>
      <c r="E133" s="99" t="s">
        <v>313</v>
      </c>
      <c r="F133" s="86" t="s">
        <v>326</v>
      </c>
      <c r="G133" s="99" t="s">
        <v>321</v>
      </c>
      <c r="H133" s="86" t="s">
        <v>577</v>
      </c>
      <c r="I133" s="86" t="s">
        <v>317</v>
      </c>
      <c r="J133" s="86"/>
      <c r="K133" s="96">
        <v>2.6200000000117036</v>
      </c>
      <c r="L133" s="99" t="s">
        <v>166</v>
      </c>
      <c r="M133" s="100">
        <v>4.4999999999999998E-2</v>
      </c>
      <c r="N133" s="100">
        <v>-4.0000000006687713E-4</v>
      </c>
      <c r="O133" s="96">
        <v>43655.7601</v>
      </c>
      <c r="P133" s="98">
        <v>135.65</v>
      </c>
      <c r="Q133" s="96">
        <v>0.59217801699999995</v>
      </c>
      <c r="R133" s="96">
        <v>59.811215765</v>
      </c>
      <c r="S133" s="97">
        <v>2.5649919361007124E-5</v>
      </c>
      <c r="T133" s="97">
        <v>9.4873571819941507E-3</v>
      </c>
      <c r="U133" s="97">
        <f>R133/'סכום נכסי הקרן'!$C$42</f>
        <v>2.9727262651216314E-3</v>
      </c>
    </row>
    <row r="134" spans="2:21" s="133" customFormat="1">
      <c r="B134" s="89" t="s">
        <v>604</v>
      </c>
      <c r="C134" s="86" t="s">
        <v>605</v>
      </c>
      <c r="D134" s="99" t="s">
        <v>122</v>
      </c>
      <c r="E134" s="99" t="s">
        <v>313</v>
      </c>
      <c r="F134" s="86" t="s">
        <v>606</v>
      </c>
      <c r="G134" s="99" t="s">
        <v>371</v>
      </c>
      <c r="H134" s="86" t="s">
        <v>577</v>
      </c>
      <c r="I134" s="86" t="s">
        <v>162</v>
      </c>
      <c r="J134" s="86"/>
      <c r="K134" s="96">
        <v>2.6299996333571642</v>
      </c>
      <c r="L134" s="99" t="s">
        <v>166</v>
      </c>
      <c r="M134" s="100">
        <v>4.9500000000000002E-2</v>
      </c>
      <c r="N134" s="100">
        <v>1.6000018332141741E-3</v>
      </c>
      <c r="O134" s="96">
        <v>0.937025</v>
      </c>
      <c r="P134" s="98">
        <v>116.43</v>
      </c>
      <c r="Q134" s="86"/>
      <c r="R134" s="96">
        <v>1.0909800000000001E-3</v>
      </c>
      <c r="S134" s="97">
        <v>1.5154241553300855E-9</v>
      </c>
      <c r="T134" s="97">
        <v>1.7305311062526231E-7</v>
      </c>
      <c r="U134" s="97">
        <f>R134/'סכום נכסי הקרן'!$C$42</f>
        <v>5.4223691313431334E-8</v>
      </c>
    </row>
    <row r="135" spans="2:21" s="133" customFormat="1">
      <c r="B135" s="89" t="s">
        <v>607</v>
      </c>
      <c r="C135" s="86" t="s">
        <v>608</v>
      </c>
      <c r="D135" s="99" t="s">
        <v>122</v>
      </c>
      <c r="E135" s="99" t="s">
        <v>313</v>
      </c>
      <c r="F135" s="86" t="s">
        <v>609</v>
      </c>
      <c r="G135" s="99" t="s">
        <v>406</v>
      </c>
      <c r="H135" s="86" t="s">
        <v>577</v>
      </c>
      <c r="I135" s="86" t="s">
        <v>317</v>
      </c>
      <c r="J135" s="86"/>
      <c r="K135" s="96">
        <v>0.75000000019152557</v>
      </c>
      <c r="L135" s="99" t="s">
        <v>166</v>
      </c>
      <c r="M135" s="100">
        <v>4.5999999999999999E-2</v>
      </c>
      <c r="N135" s="100">
        <v>-3.7000000002298311E-3</v>
      </c>
      <c r="O135" s="96">
        <v>1205.048853</v>
      </c>
      <c r="P135" s="98">
        <v>108.32</v>
      </c>
      <c r="Q135" s="86"/>
      <c r="R135" s="96">
        <v>1.305308881</v>
      </c>
      <c r="S135" s="97">
        <v>5.6194995397326812E-6</v>
      </c>
      <c r="T135" s="97">
        <v>2.0705032373080198E-4</v>
      </c>
      <c r="U135" s="97">
        <f>R135/'סכום נכסי הקרן'!$C$42</f>
        <v>6.487622672461866E-5</v>
      </c>
    </row>
    <row r="136" spans="2:21" s="133" customFormat="1">
      <c r="B136" s="89" t="s">
        <v>610</v>
      </c>
      <c r="C136" s="86" t="s">
        <v>611</v>
      </c>
      <c r="D136" s="99" t="s">
        <v>122</v>
      </c>
      <c r="E136" s="99" t="s">
        <v>313</v>
      </c>
      <c r="F136" s="86" t="s">
        <v>609</v>
      </c>
      <c r="G136" s="99" t="s">
        <v>406</v>
      </c>
      <c r="H136" s="86" t="s">
        <v>577</v>
      </c>
      <c r="I136" s="86" t="s">
        <v>317</v>
      </c>
      <c r="J136" s="86"/>
      <c r="K136" s="96">
        <v>2.8399999999716194</v>
      </c>
      <c r="L136" s="99" t="s">
        <v>166</v>
      </c>
      <c r="M136" s="100">
        <v>1.9799999999999998E-2</v>
      </c>
      <c r="N136" s="100">
        <v>1.7799999999701513E-2</v>
      </c>
      <c r="O136" s="96">
        <v>40407.947717000003</v>
      </c>
      <c r="P136" s="98">
        <v>101.15</v>
      </c>
      <c r="Q136" s="86"/>
      <c r="R136" s="96">
        <v>40.872637198999996</v>
      </c>
      <c r="S136" s="97">
        <v>4.835401966595275E-5</v>
      </c>
      <c r="T136" s="97">
        <v>6.483287509161266E-3</v>
      </c>
      <c r="U136" s="97">
        <f>R136/'סכום נכסי הקרן'!$C$42</f>
        <v>2.0314444468683629E-3</v>
      </c>
    </row>
    <row r="137" spans="2:21" s="133" customFormat="1">
      <c r="B137" s="89" t="s">
        <v>612</v>
      </c>
      <c r="C137" s="86" t="s">
        <v>613</v>
      </c>
      <c r="D137" s="99" t="s">
        <v>122</v>
      </c>
      <c r="E137" s="99" t="s">
        <v>313</v>
      </c>
      <c r="F137" s="86" t="s">
        <v>614</v>
      </c>
      <c r="G137" s="99" t="s">
        <v>371</v>
      </c>
      <c r="H137" s="86" t="s">
        <v>577</v>
      </c>
      <c r="I137" s="86" t="s">
        <v>162</v>
      </c>
      <c r="J137" s="86"/>
      <c r="K137" s="96">
        <v>0.75000000000000011</v>
      </c>
      <c r="L137" s="99" t="s">
        <v>166</v>
      </c>
      <c r="M137" s="100">
        <v>4.4999999999999998E-2</v>
      </c>
      <c r="N137" s="100">
        <v>-1.3399999999885321E-2</v>
      </c>
      <c r="O137" s="96">
        <v>12249.461187999997</v>
      </c>
      <c r="P137" s="98">
        <v>113.9</v>
      </c>
      <c r="Q137" s="86"/>
      <c r="R137" s="96">
        <v>13.952136724000001</v>
      </c>
      <c r="S137" s="97">
        <v>3.5250248023021578E-5</v>
      </c>
      <c r="T137" s="97">
        <v>2.2131117526968018E-3</v>
      </c>
      <c r="U137" s="97">
        <f>R137/'סכום נכסי הקרן'!$C$42</f>
        <v>6.9344658461655126E-4</v>
      </c>
    </row>
    <row r="138" spans="2:21" s="133" customFormat="1">
      <c r="B138" s="89" t="s">
        <v>615</v>
      </c>
      <c r="C138" s="86" t="s">
        <v>616</v>
      </c>
      <c r="D138" s="99" t="s">
        <v>122</v>
      </c>
      <c r="E138" s="99" t="s">
        <v>313</v>
      </c>
      <c r="F138" s="86" t="s">
        <v>614</v>
      </c>
      <c r="G138" s="99" t="s">
        <v>371</v>
      </c>
      <c r="H138" s="86" t="s">
        <v>577</v>
      </c>
      <c r="I138" s="86" t="s">
        <v>162</v>
      </c>
      <c r="J138" s="86"/>
      <c r="K138" s="96">
        <v>2.930000002525416</v>
      </c>
      <c r="L138" s="99" t="s">
        <v>166</v>
      </c>
      <c r="M138" s="100">
        <v>3.3000000000000002E-2</v>
      </c>
      <c r="N138" s="100">
        <v>3.8999999494916705E-3</v>
      </c>
      <c r="O138" s="96">
        <v>28.876885999999999</v>
      </c>
      <c r="P138" s="98">
        <v>109.7</v>
      </c>
      <c r="Q138" s="86"/>
      <c r="R138" s="96">
        <v>3.1677944000000006E-2</v>
      </c>
      <c r="S138" s="97">
        <v>4.8126484974871903E-8</v>
      </c>
      <c r="T138" s="97">
        <v>5.0248095725062472E-6</v>
      </c>
      <c r="U138" s="97">
        <f>R138/'סכום נכסי הקרן'!$C$42</f>
        <v>1.5744514628134013E-6</v>
      </c>
    </row>
    <row r="139" spans="2:21" s="133" customFormat="1">
      <c r="B139" s="89" t="s">
        <v>617</v>
      </c>
      <c r="C139" s="86" t="s">
        <v>618</v>
      </c>
      <c r="D139" s="99" t="s">
        <v>122</v>
      </c>
      <c r="E139" s="99" t="s">
        <v>313</v>
      </c>
      <c r="F139" s="86" t="s">
        <v>614</v>
      </c>
      <c r="G139" s="99" t="s">
        <v>371</v>
      </c>
      <c r="H139" s="86" t="s">
        <v>577</v>
      </c>
      <c r="I139" s="86" t="s">
        <v>162</v>
      </c>
      <c r="J139" s="86"/>
      <c r="K139" s="96">
        <v>5.0500000004879864</v>
      </c>
      <c r="L139" s="99" t="s">
        <v>166</v>
      </c>
      <c r="M139" s="100">
        <v>1.6E-2</v>
      </c>
      <c r="N139" s="100">
        <v>9.0000000018589949E-3</v>
      </c>
      <c r="O139" s="96">
        <v>4075.1918369999999</v>
      </c>
      <c r="P139" s="98">
        <v>105.6</v>
      </c>
      <c r="Q139" s="86"/>
      <c r="R139" s="96">
        <v>4.3034028179999995</v>
      </c>
      <c r="S139" s="97">
        <v>2.531015065588059E-5</v>
      </c>
      <c r="T139" s="97">
        <v>6.8261310374930753E-4</v>
      </c>
      <c r="U139" s="97">
        <f>R139/'סכום נכסי הקרן'!$C$42</f>
        <v>2.1388695118204043E-4</v>
      </c>
    </row>
    <row r="140" spans="2:21" s="133" customFormat="1">
      <c r="B140" s="89" t="s">
        <v>619</v>
      </c>
      <c r="C140" s="86" t="s">
        <v>620</v>
      </c>
      <c r="D140" s="99" t="s">
        <v>122</v>
      </c>
      <c r="E140" s="99" t="s">
        <v>313</v>
      </c>
      <c r="F140" s="86" t="s">
        <v>576</v>
      </c>
      <c r="G140" s="99" t="s">
        <v>321</v>
      </c>
      <c r="H140" s="86" t="s">
        <v>621</v>
      </c>
      <c r="I140" s="86" t="s">
        <v>162</v>
      </c>
      <c r="J140" s="86"/>
      <c r="K140" s="96">
        <v>1.4000000000449171</v>
      </c>
      <c r="L140" s="99" t="s">
        <v>166</v>
      </c>
      <c r="M140" s="100">
        <v>5.2999999999999999E-2</v>
      </c>
      <c r="N140" s="100">
        <v>-5.1999999994609934E-3</v>
      </c>
      <c r="O140" s="96">
        <v>7510.5580449999998</v>
      </c>
      <c r="P140" s="98">
        <v>118.57</v>
      </c>
      <c r="Q140" s="86"/>
      <c r="R140" s="96">
        <v>8.9052688990000011</v>
      </c>
      <c r="S140" s="97">
        <v>2.888609510934363E-5</v>
      </c>
      <c r="T140" s="97">
        <v>1.4125689599500954E-3</v>
      </c>
      <c r="U140" s="97">
        <f>R140/'סכום נכסי הקרן'!$C$42</f>
        <v>4.4260806966440867E-4</v>
      </c>
    </row>
    <row r="141" spans="2:21" s="133" customFormat="1">
      <c r="B141" s="89" t="s">
        <v>622</v>
      </c>
      <c r="C141" s="86" t="s">
        <v>623</v>
      </c>
      <c r="D141" s="99" t="s">
        <v>122</v>
      </c>
      <c r="E141" s="99" t="s">
        <v>313</v>
      </c>
      <c r="F141" s="86" t="s">
        <v>624</v>
      </c>
      <c r="G141" s="99" t="s">
        <v>371</v>
      </c>
      <c r="H141" s="86" t="s">
        <v>621</v>
      </c>
      <c r="I141" s="86" t="s">
        <v>162</v>
      </c>
      <c r="J141" s="86"/>
      <c r="K141" s="96">
        <v>1.6900000021898276</v>
      </c>
      <c r="L141" s="99" t="s">
        <v>166</v>
      </c>
      <c r="M141" s="100">
        <v>5.3499999999999999E-2</v>
      </c>
      <c r="N141" s="100">
        <v>6.500000021898278E-3</v>
      </c>
      <c r="O141" s="96">
        <v>204.87074100000001</v>
      </c>
      <c r="P141" s="98">
        <v>111.45</v>
      </c>
      <c r="Q141" s="86"/>
      <c r="R141" s="96">
        <v>0.22832845000000002</v>
      </c>
      <c r="S141" s="97">
        <v>1.1626914618080903E-6</v>
      </c>
      <c r="T141" s="97">
        <v>3.621784864685391E-5</v>
      </c>
      <c r="U141" s="97">
        <f>R141/'סכום נכסי הקרן'!$C$42</f>
        <v>1.1348339466236082E-5</v>
      </c>
    </row>
    <row r="142" spans="2:21" s="133" customFormat="1">
      <c r="B142" s="89" t="s">
        <v>625</v>
      </c>
      <c r="C142" s="86" t="s">
        <v>626</v>
      </c>
      <c r="D142" s="99" t="s">
        <v>122</v>
      </c>
      <c r="E142" s="99" t="s">
        <v>313</v>
      </c>
      <c r="F142" s="86" t="s">
        <v>627</v>
      </c>
      <c r="G142" s="99" t="s">
        <v>371</v>
      </c>
      <c r="H142" s="86" t="s">
        <v>621</v>
      </c>
      <c r="I142" s="86" t="s">
        <v>317</v>
      </c>
      <c r="J142" s="86"/>
      <c r="K142" s="96">
        <v>0.65999999980359014</v>
      </c>
      <c r="L142" s="99" t="s">
        <v>166</v>
      </c>
      <c r="M142" s="100">
        <v>4.8499999999999995E-2</v>
      </c>
      <c r="N142" s="100">
        <v>-6.8000000039281959E-3</v>
      </c>
      <c r="O142" s="96">
        <v>558.87983299999996</v>
      </c>
      <c r="P142" s="98">
        <v>127.54</v>
      </c>
      <c r="Q142" s="86"/>
      <c r="R142" s="96">
        <v>0.71279532900000009</v>
      </c>
      <c r="S142" s="97">
        <v>4.1090735323075046E-6</v>
      </c>
      <c r="T142" s="97">
        <v>1.1306481229959052E-4</v>
      </c>
      <c r="U142" s="97">
        <f>R142/'סכום נכסי הקרן'!$C$42</f>
        <v>3.5427224962283209E-5</v>
      </c>
    </row>
    <row r="143" spans="2:21" s="133" customFormat="1">
      <c r="B143" s="89" t="s">
        <v>628</v>
      </c>
      <c r="C143" s="86" t="s">
        <v>629</v>
      </c>
      <c r="D143" s="99" t="s">
        <v>122</v>
      </c>
      <c r="E143" s="99" t="s">
        <v>313</v>
      </c>
      <c r="F143" s="86" t="s">
        <v>630</v>
      </c>
      <c r="G143" s="99" t="s">
        <v>371</v>
      </c>
      <c r="H143" s="86" t="s">
        <v>621</v>
      </c>
      <c r="I143" s="86" t="s">
        <v>317</v>
      </c>
      <c r="J143" s="86"/>
      <c r="K143" s="96">
        <v>1.2299999989259065</v>
      </c>
      <c r="L143" s="99" t="s">
        <v>166</v>
      </c>
      <c r="M143" s="100">
        <v>4.2500000000000003E-2</v>
      </c>
      <c r="N143" s="100">
        <v>-3.0000000119343728E-3</v>
      </c>
      <c r="O143" s="96">
        <v>218.79602699999998</v>
      </c>
      <c r="P143" s="98">
        <v>114.89</v>
      </c>
      <c r="Q143" s="86"/>
      <c r="R143" s="96">
        <v>0.25137474900000001</v>
      </c>
      <c r="S143" s="97">
        <v>1.7054869754941858E-6</v>
      </c>
      <c r="T143" s="97">
        <v>3.9873491949526616E-5</v>
      </c>
      <c r="U143" s="97">
        <f>R143/'סכום נכסי הקרן'!$C$42</f>
        <v>1.2493782465093111E-5</v>
      </c>
    </row>
    <row r="144" spans="2:21" s="133" customFormat="1">
      <c r="B144" s="89" t="s">
        <v>631</v>
      </c>
      <c r="C144" s="86" t="s">
        <v>632</v>
      </c>
      <c r="D144" s="99" t="s">
        <v>122</v>
      </c>
      <c r="E144" s="99" t="s">
        <v>313</v>
      </c>
      <c r="F144" s="86" t="s">
        <v>425</v>
      </c>
      <c r="G144" s="99" t="s">
        <v>321</v>
      </c>
      <c r="H144" s="86" t="s">
        <v>621</v>
      </c>
      <c r="I144" s="86" t="s">
        <v>317</v>
      </c>
      <c r="J144" s="86"/>
      <c r="K144" s="96">
        <v>2.6</v>
      </c>
      <c r="L144" s="99" t="s">
        <v>166</v>
      </c>
      <c r="M144" s="100">
        <v>5.0999999999999997E-2</v>
      </c>
      <c r="N144" s="100">
        <v>4.0000000007011342E-4</v>
      </c>
      <c r="O144" s="96">
        <v>41002.066068</v>
      </c>
      <c r="P144" s="98">
        <v>137.6</v>
      </c>
      <c r="Q144" s="96">
        <v>0.63156421899999993</v>
      </c>
      <c r="R144" s="96">
        <v>57.050409189999996</v>
      </c>
      <c r="S144" s="97">
        <v>3.5739671460134657E-5</v>
      </c>
      <c r="T144" s="97">
        <v>9.0494333285427338E-3</v>
      </c>
      <c r="U144" s="97">
        <f>R144/'סכום נכסי הקרן'!$C$42</f>
        <v>2.8355091543598469E-3</v>
      </c>
    </row>
    <row r="145" spans="2:21" s="133" customFormat="1">
      <c r="B145" s="89" t="s">
        <v>633</v>
      </c>
      <c r="C145" s="86" t="s">
        <v>634</v>
      </c>
      <c r="D145" s="99" t="s">
        <v>122</v>
      </c>
      <c r="E145" s="99" t="s">
        <v>313</v>
      </c>
      <c r="F145" s="86" t="s">
        <v>635</v>
      </c>
      <c r="G145" s="99" t="s">
        <v>371</v>
      </c>
      <c r="H145" s="86" t="s">
        <v>621</v>
      </c>
      <c r="I145" s="86" t="s">
        <v>317</v>
      </c>
      <c r="J145" s="86"/>
      <c r="K145" s="96">
        <v>1.2300000000546021</v>
      </c>
      <c r="L145" s="99" t="s">
        <v>166</v>
      </c>
      <c r="M145" s="100">
        <v>5.4000000000000006E-2</v>
      </c>
      <c r="N145" s="100">
        <v>-5.8000000002978299E-3</v>
      </c>
      <c r="O145" s="96">
        <v>4608.2414669999998</v>
      </c>
      <c r="P145" s="98">
        <v>131.15</v>
      </c>
      <c r="Q145" s="86"/>
      <c r="R145" s="96">
        <v>6.0437087289999996</v>
      </c>
      <c r="S145" s="97">
        <v>4.5226422315588862E-5</v>
      </c>
      <c r="T145" s="97">
        <v>9.5866339920667694E-4</v>
      </c>
      <c r="U145" s="97">
        <f>R145/'סכום נכסי הקרן'!$C$42</f>
        <v>3.0038332188453171E-4</v>
      </c>
    </row>
    <row r="146" spans="2:21" s="133" customFormat="1">
      <c r="B146" s="89" t="s">
        <v>636</v>
      </c>
      <c r="C146" s="86" t="s">
        <v>637</v>
      </c>
      <c r="D146" s="99" t="s">
        <v>122</v>
      </c>
      <c r="E146" s="99" t="s">
        <v>313</v>
      </c>
      <c r="F146" s="86" t="s">
        <v>638</v>
      </c>
      <c r="G146" s="99" t="s">
        <v>371</v>
      </c>
      <c r="H146" s="86" t="s">
        <v>621</v>
      </c>
      <c r="I146" s="86" t="s">
        <v>162</v>
      </c>
      <c r="J146" s="86"/>
      <c r="K146" s="96">
        <v>6.6699999999858788</v>
      </c>
      <c r="L146" s="99" t="s">
        <v>166</v>
      </c>
      <c r="M146" s="100">
        <v>2.6000000000000002E-2</v>
      </c>
      <c r="N146" s="100">
        <v>1.7600000000017654E-2</v>
      </c>
      <c r="O146" s="96">
        <v>42382.22625</v>
      </c>
      <c r="P146" s="98">
        <v>106.93</v>
      </c>
      <c r="Q146" s="86"/>
      <c r="R146" s="96">
        <v>45.319314792</v>
      </c>
      <c r="S146" s="97">
        <v>6.9160467763254517E-5</v>
      </c>
      <c r="T146" s="97">
        <v>7.1886271023859855E-3</v>
      </c>
      <c r="U146" s="97">
        <f>R146/'סכום נכסי הקרן'!$C$42</f>
        <v>2.2524524150925136E-3</v>
      </c>
    </row>
    <row r="147" spans="2:21" s="133" customFormat="1">
      <c r="B147" s="89" t="s">
        <v>639</v>
      </c>
      <c r="C147" s="86" t="s">
        <v>640</v>
      </c>
      <c r="D147" s="99" t="s">
        <v>122</v>
      </c>
      <c r="E147" s="99" t="s">
        <v>313</v>
      </c>
      <c r="F147" s="86" t="s">
        <v>638</v>
      </c>
      <c r="G147" s="99" t="s">
        <v>371</v>
      </c>
      <c r="H147" s="86" t="s">
        <v>621</v>
      </c>
      <c r="I147" s="86" t="s">
        <v>162</v>
      </c>
      <c r="J147" s="86"/>
      <c r="K147" s="96">
        <v>3.469999998978492</v>
      </c>
      <c r="L147" s="99" t="s">
        <v>166</v>
      </c>
      <c r="M147" s="100">
        <v>4.4000000000000004E-2</v>
      </c>
      <c r="N147" s="100">
        <v>7.4000000017230248E-3</v>
      </c>
      <c r="O147" s="96">
        <v>710.37275399999999</v>
      </c>
      <c r="P147" s="98">
        <v>114.38</v>
      </c>
      <c r="Q147" s="86"/>
      <c r="R147" s="96">
        <v>0.81252438900000001</v>
      </c>
      <c r="S147" s="97">
        <v>5.2040435005567602E-6</v>
      </c>
      <c r="T147" s="97">
        <v>1.2888400610033243E-4</v>
      </c>
      <c r="U147" s="97">
        <f>R147/'סכום נכסי הקרן'!$C$42</f>
        <v>4.0383940726475643E-5</v>
      </c>
    </row>
    <row r="148" spans="2:21" s="133" customFormat="1">
      <c r="B148" s="89" t="s">
        <v>641</v>
      </c>
      <c r="C148" s="86" t="s">
        <v>642</v>
      </c>
      <c r="D148" s="99" t="s">
        <v>122</v>
      </c>
      <c r="E148" s="99" t="s">
        <v>313</v>
      </c>
      <c r="F148" s="86" t="s">
        <v>538</v>
      </c>
      <c r="G148" s="99" t="s">
        <v>371</v>
      </c>
      <c r="H148" s="86" t="s">
        <v>621</v>
      </c>
      <c r="I148" s="86" t="s">
        <v>317</v>
      </c>
      <c r="J148" s="86"/>
      <c r="K148" s="96">
        <v>4.4299999990139769</v>
      </c>
      <c r="L148" s="99" t="s">
        <v>166</v>
      </c>
      <c r="M148" s="100">
        <v>2.0499999999999997E-2</v>
      </c>
      <c r="N148" s="100">
        <v>1.2300000000062013E-2</v>
      </c>
      <c r="O148" s="96">
        <v>1527.4588879999999</v>
      </c>
      <c r="P148" s="98">
        <v>105.57</v>
      </c>
      <c r="Q148" s="86"/>
      <c r="R148" s="96">
        <v>1.612538413</v>
      </c>
      <c r="S148" s="97">
        <v>3.2731659341577715E-6</v>
      </c>
      <c r="T148" s="97">
        <v>2.5578359674088792E-4</v>
      </c>
      <c r="U148" s="97">
        <f>R148/'סכום נכסי הקרן'!$C$42</f>
        <v>8.0146093546685035E-5</v>
      </c>
    </row>
    <row r="149" spans="2:21" s="133" customFormat="1">
      <c r="B149" s="89" t="s">
        <v>643</v>
      </c>
      <c r="C149" s="86" t="s">
        <v>644</v>
      </c>
      <c r="D149" s="99" t="s">
        <v>122</v>
      </c>
      <c r="E149" s="99" t="s">
        <v>313</v>
      </c>
      <c r="F149" s="86" t="s">
        <v>538</v>
      </c>
      <c r="G149" s="99" t="s">
        <v>371</v>
      </c>
      <c r="H149" s="86" t="s">
        <v>621</v>
      </c>
      <c r="I149" s="86" t="s">
        <v>317</v>
      </c>
      <c r="J149" s="86"/>
      <c r="K149" s="96">
        <v>5.6700000001481108</v>
      </c>
      <c r="L149" s="99" t="s">
        <v>166</v>
      </c>
      <c r="M149" s="100">
        <v>2.0499999999999997E-2</v>
      </c>
      <c r="N149" s="100">
        <v>1.6100000000163314E-2</v>
      </c>
      <c r="O149" s="96">
        <v>17062.5</v>
      </c>
      <c r="P149" s="98">
        <v>104.07</v>
      </c>
      <c r="Q149" s="86"/>
      <c r="R149" s="96">
        <v>17.756943810999999</v>
      </c>
      <c r="S149" s="97">
        <v>3.400469140182036E-5</v>
      </c>
      <c r="T149" s="97">
        <v>2.8166367501618267E-3</v>
      </c>
      <c r="U149" s="97">
        <f>R149/'סכום נכסי הקרן'!$C$42</f>
        <v>8.8255242064713278E-4</v>
      </c>
    </row>
    <row r="150" spans="2:21" s="133" customFormat="1">
      <c r="B150" s="89" t="s">
        <v>645</v>
      </c>
      <c r="C150" s="86" t="s">
        <v>646</v>
      </c>
      <c r="D150" s="99" t="s">
        <v>122</v>
      </c>
      <c r="E150" s="99" t="s">
        <v>313</v>
      </c>
      <c r="F150" s="86" t="s">
        <v>647</v>
      </c>
      <c r="G150" s="99" t="s">
        <v>371</v>
      </c>
      <c r="H150" s="86" t="s">
        <v>621</v>
      </c>
      <c r="I150" s="86" t="s">
        <v>162</v>
      </c>
      <c r="J150" s="86"/>
      <c r="K150" s="96">
        <v>3.8700010850694446</v>
      </c>
      <c r="L150" s="99" t="s">
        <v>166</v>
      </c>
      <c r="M150" s="100">
        <v>4.3400000000000001E-2</v>
      </c>
      <c r="N150" s="100">
        <v>1.77E-2</v>
      </c>
      <c r="O150" s="96">
        <v>0.78286800000000001</v>
      </c>
      <c r="P150" s="98">
        <v>110.2</v>
      </c>
      <c r="Q150" s="96">
        <v>5.5078000000000004E-5</v>
      </c>
      <c r="R150" s="96">
        <v>9.2159999999999996E-4</v>
      </c>
      <c r="S150" s="97">
        <v>5.3325776952945373E-10</v>
      </c>
      <c r="T150" s="97">
        <v>1.4618576578144579E-7</v>
      </c>
      <c r="U150" s="97">
        <f>R150/'סכום נכסי הקרן'!$C$42</f>
        <v>4.5805197083776342E-8</v>
      </c>
    </row>
    <row r="151" spans="2:21" s="133" customFormat="1">
      <c r="B151" s="89" t="s">
        <v>648</v>
      </c>
      <c r="C151" s="86" t="s">
        <v>649</v>
      </c>
      <c r="D151" s="99" t="s">
        <v>122</v>
      </c>
      <c r="E151" s="99" t="s">
        <v>313</v>
      </c>
      <c r="F151" s="86" t="s">
        <v>650</v>
      </c>
      <c r="G151" s="99" t="s">
        <v>371</v>
      </c>
      <c r="H151" s="86" t="s">
        <v>651</v>
      </c>
      <c r="I151" s="86" t="s">
        <v>162</v>
      </c>
      <c r="J151" s="86"/>
      <c r="K151" s="96">
        <v>3.8963963963963959</v>
      </c>
      <c r="L151" s="99" t="s">
        <v>166</v>
      </c>
      <c r="M151" s="100">
        <v>4.6500000000000007E-2</v>
      </c>
      <c r="N151" s="100">
        <v>1.8693693693693694E-2</v>
      </c>
      <c r="O151" s="96">
        <v>3.9199999999999999E-4</v>
      </c>
      <c r="P151" s="98">
        <v>113.01</v>
      </c>
      <c r="Q151" s="86"/>
      <c r="R151" s="96">
        <v>4.4400000000000001E-7</v>
      </c>
      <c r="S151" s="97">
        <v>5.4701083695448922E-13</v>
      </c>
      <c r="T151" s="97">
        <v>7.0428038201998631E-11</v>
      </c>
      <c r="U151" s="97">
        <f>R151/'סכום נכסי הקרן'!$C$42</f>
        <v>2.2067607970048498E-11</v>
      </c>
    </row>
    <row r="152" spans="2:21" s="133" customFormat="1">
      <c r="B152" s="89" t="s">
        <v>652</v>
      </c>
      <c r="C152" s="86" t="s">
        <v>653</v>
      </c>
      <c r="D152" s="99" t="s">
        <v>122</v>
      </c>
      <c r="E152" s="99" t="s">
        <v>313</v>
      </c>
      <c r="F152" s="86" t="s">
        <v>650</v>
      </c>
      <c r="G152" s="99" t="s">
        <v>371</v>
      </c>
      <c r="H152" s="86" t="s">
        <v>651</v>
      </c>
      <c r="I152" s="86" t="s">
        <v>162</v>
      </c>
      <c r="J152" s="86"/>
      <c r="K152" s="96">
        <v>0.7400000001751087</v>
      </c>
      <c r="L152" s="99" t="s">
        <v>166</v>
      </c>
      <c r="M152" s="100">
        <v>5.5999999999999994E-2</v>
      </c>
      <c r="N152" s="100">
        <v>-6.3000000005366229E-3</v>
      </c>
      <c r="O152" s="96">
        <v>3151.1724869999998</v>
      </c>
      <c r="P152" s="98">
        <v>112.36</v>
      </c>
      <c r="Q152" s="86"/>
      <c r="R152" s="96">
        <v>3.5406572870000002</v>
      </c>
      <c r="S152" s="97">
        <v>4.9775265163960319E-5</v>
      </c>
      <c r="T152" s="97">
        <v>5.6162510511040731E-4</v>
      </c>
      <c r="U152" s="97">
        <f>R152/'סכום נכסי הקרן'!$C$42</f>
        <v>1.7597711028335923E-4</v>
      </c>
    </row>
    <row r="153" spans="2:21" s="133" customFormat="1">
      <c r="B153" s="89" t="s">
        <v>654</v>
      </c>
      <c r="C153" s="86" t="s">
        <v>655</v>
      </c>
      <c r="D153" s="99" t="s">
        <v>122</v>
      </c>
      <c r="E153" s="99" t="s">
        <v>313</v>
      </c>
      <c r="F153" s="86" t="s">
        <v>656</v>
      </c>
      <c r="G153" s="99" t="s">
        <v>367</v>
      </c>
      <c r="H153" s="86" t="s">
        <v>651</v>
      </c>
      <c r="I153" s="86" t="s">
        <v>162</v>
      </c>
      <c r="J153" s="86"/>
      <c r="K153" s="96">
        <v>4.0000000607214953E-2</v>
      </c>
      <c r="L153" s="99" t="s">
        <v>166</v>
      </c>
      <c r="M153" s="100">
        <v>4.2000000000000003E-2</v>
      </c>
      <c r="N153" s="100">
        <v>2.0600000009108225E-2</v>
      </c>
      <c r="O153" s="96">
        <v>706.25712199999998</v>
      </c>
      <c r="P153" s="98">
        <v>102.6</v>
      </c>
      <c r="Q153" s="86"/>
      <c r="R153" s="96">
        <v>0.72461983899999993</v>
      </c>
      <c r="S153" s="97">
        <v>1.5749899909698512E-5</v>
      </c>
      <c r="T153" s="97">
        <v>1.1494043626805877E-4</v>
      </c>
      <c r="U153" s="97">
        <f>R153/'סכום נכסי הקרן'!$C$42</f>
        <v>3.6014924626963195E-5</v>
      </c>
    </row>
    <row r="154" spans="2:21" s="133" customFormat="1">
      <c r="B154" s="89" t="s">
        <v>657</v>
      </c>
      <c r="C154" s="86" t="s">
        <v>658</v>
      </c>
      <c r="D154" s="99" t="s">
        <v>122</v>
      </c>
      <c r="E154" s="99" t="s">
        <v>313</v>
      </c>
      <c r="F154" s="86" t="s">
        <v>659</v>
      </c>
      <c r="G154" s="99" t="s">
        <v>371</v>
      </c>
      <c r="H154" s="86" t="s">
        <v>651</v>
      </c>
      <c r="I154" s="86" t="s">
        <v>162</v>
      </c>
      <c r="J154" s="86"/>
      <c r="K154" s="96">
        <v>1.2900000000644543</v>
      </c>
      <c r="L154" s="99" t="s">
        <v>166</v>
      </c>
      <c r="M154" s="100">
        <v>4.8000000000000001E-2</v>
      </c>
      <c r="N154" s="100">
        <v>-6.9999999978515232E-4</v>
      </c>
      <c r="O154" s="96">
        <v>5192.7773729999999</v>
      </c>
      <c r="P154" s="98">
        <v>107.56</v>
      </c>
      <c r="Q154" s="86"/>
      <c r="R154" s="96">
        <v>5.5853515159999994</v>
      </c>
      <c r="S154" s="97">
        <v>3.7059713251288901E-5</v>
      </c>
      <c r="T154" s="97">
        <v>8.8595799536134894E-4</v>
      </c>
      <c r="U154" s="97">
        <f>R154/'סכום נכסי הקרן'!$C$42</f>
        <v>2.7760213430181094E-4</v>
      </c>
    </row>
    <row r="155" spans="2:21" s="133" customFormat="1">
      <c r="B155" s="89" t="s">
        <v>660</v>
      </c>
      <c r="C155" s="86" t="s">
        <v>661</v>
      </c>
      <c r="D155" s="99" t="s">
        <v>122</v>
      </c>
      <c r="E155" s="99" t="s">
        <v>313</v>
      </c>
      <c r="F155" s="86" t="s">
        <v>662</v>
      </c>
      <c r="G155" s="99" t="s">
        <v>489</v>
      </c>
      <c r="H155" s="86" t="s">
        <v>651</v>
      </c>
      <c r="I155" s="86" t="s">
        <v>317</v>
      </c>
      <c r="J155" s="86"/>
      <c r="K155" s="96">
        <v>0.73999999999834498</v>
      </c>
      <c r="L155" s="99" t="s">
        <v>166</v>
      </c>
      <c r="M155" s="100">
        <v>4.8000000000000001E-2</v>
      </c>
      <c r="N155" s="100">
        <v>-6.7999999994703565E-3</v>
      </c>
      <c r="O155" s="96">
        <v>9722.0859920000003</v>
      </c>
      <c r="P155" s="98">
        <v>124.29</v>
      </c>
      <c r="Q155" s="86"/>
      <c r="R155" s="96">
        <v>12.083581572999998</v>
      </c>
      <c r="S155" s="97">
        <v>3.1680548943913378E-5</v>
      </c>
      <c r="T155" s="97">
        <v>1.916718343784258E-3</v>
      </c>
      <c r="U155" s="97">
        <f>R155/'סכום נכסי הקרן'!$C$42</f>
        <v>6.0057599330420256E-4</v>
      </c>
    </row>
    <row r="156" spans="2:21" s="133" customFormat="1">
      <c r="B156" s="89" t="s">
        <v>663</v>
      </c>
      <c r="C156" s="86" t="s">
        <v>664</v>
      </c>
      <c r="D156" s="99" t="s">
        <v>122</v>
      </c>
      <c r="E156" s="99" t="s">
        <v>313</v>
      </c>
      <c r="F156" s="86" t="s">
        <v>665</v>
      </c>
      <c r="G156" s="99" t="s">
        <v>371</v>
      </c>
      <c r="H156" s="86" t="s">
        <v>651</v>
      </c>
      <c r="I156" s="86" t="s">
        <v>317</v>
      </c>
      <c r="J156" s="86"/>
      <c r="K156" s="96">
        <v>1.089999999825974</v>
      </c>
      <c r="L156" s="99" t="s">
        <v>166</v>
      </c>
      <c r="M156" s="100">
        <v>5.4000000000000006E-2</v>
      </c>
      <c r="N156" s="100">
        <v>4.1699999998023776E-2</v>
      </c>
      <c r="O156" s="96">
        <v>3281.6767890000001</v>
      </c>
      <c r="P156" s="98">
        <v>103.31</v>
      </c>
      <c r="Q156" s="86"/>
      <c r="R156" s="96">
        <v>3.3903002510000002</v>
      </c>
      <c r="S156" s="97">
        <v>6.6296500787878793E-5</v>
      </c>
      <c r="T156" s="97">
        <v>5.3777521530106657E-4</v>
      </c>
      <c r="U156" s="97">
        <f>R156/'סכום נכסי הקרן'!$C$42</f>
        <v>1.6850409198158791E-4</v>
      </c>
    </row>
    <row r="157" spans="2:21" s="133" customFormat="1">
      <c r="B157" s="89" t="s">
        <v>666</v>
      </c>
      <c r="C157" s="86" t="s">
        <v>667</v>
      </c>
      <c r="D157" s="99" t="s">
        <v>122</v>
      </c>
      <c r="E157" s="99" t="s">
        <v>313</v>
      </c>
      <c r="F157" s="86" t="s">
        <v>665</v>
      </c>
      <c r="G157" s="99" t="s">
        <v>371</v>
      </c>
      <c r="H157" s="86" t="s">
        <v>651</v>
      </c>
      <c r="I157" s="86" t="s">
        <v>317</v>
      </c>
      <c r="J157" s="86"/>
      <c r="K157" s="96">
        <v>0.17999999990451515</v>
      </c>
      <c r="L157" s="99" t="s">
        <v>166</v>
      </c>
      <c r="M157" s="100">
        <v>6.4000000000000001E-2</v>
      </c>
      <c r="N157" s="100">
        <v>1.2399999997135454E-2</v>
      </c>
      <c r="O157" s="96">
        <v>1860.0242149999999</v>
      </c>
      <c r="P157" s="98">
        <v>112.61</v>
      </c>
      <c r="Q157" s="86"/>
      <c r="R157" s="96">
        <v>2.0945732400000003</v>
      </c>
      <c r="S157" s="97">
        <v>5.4204722597829505E-5</v>
      </c>
      <c r="T157" s="97">
        <v>3.3224478415226139E-4</v>
      </c>
      <c r="U157" s="97">
        <f>R157/'סכום נכסי הקרן'!$C$42</f>
        <v>1.041041016325998E-4</v>
      </c>
    </row>
    <row r="158" spans="2:21" s="133" customFormat="1">
      <c r="B158" s="89" t="s">
        <v>668</v>
      </c>
      <c r="C158" s="86" t="s">
        <v>669</v>
      </c>
      <c r="D158" s="99" t="s">
        <v>122</v>
      </c>
      <c r="E158" s="99" t="s">
        <v>313</v>
      </c>
      <c r="F158" s="86" t="s">
        <v>665</v>
      </c>
      <c r="G158" s="99" t="s">
        <v>371</v>
      </c>
      <c r="H158" s="86" t="s">
        <v>651</v>
      </c>
      <c r="I158" s="86" t="s">
        <v>317</v>
      </c>
      <c r="J158" s="86"/>
      <c r="K158" s="96">
        <v>1.9400000000364526</v>
      </c>
      <c r="L158" s="99" t="s">
        <v>166</v>
      </c>
      <c r="M158" s="100">
        <v>2.5000000000000001E-2</v>
      </c>
      <c r="N158" s="100">
        <v>5.3700000001802382E-2</v>
      </c>
      <c r="O158" s="96">
        <v>10287.354085999999</v>
      </c>
      <c r="P158" s="98">
        <v>96</v>
      </c>
      <c r="Q158" s="86"/>
      <c r="R158" s="96">
        <v>9.8758599060000005</v>
      </c>
      <c r="S158" s="97">
        <v>2.1129354574761676E-5</v>
      </c>
      <c r="T158" s="97">
        <v>1.56652576292197E-3</v>
      </c>
      <c r="U158" s="97">
        <f>R158/'סכום נכסי הקרן'!$C$42</f>
        <v>4.9084820894758569E-4</v>
      </c>
    </row>
    <row r="159" spans="2:21" s="133" customFormat="1">
      <c r="B159" s="89" t="s">
        <v>670</v>
      </c>
      <c r="C159" s="86" t="s">
        <v>671</v>
      </c>
      <c r="D159" s="99" t="s">
        <v>122</v>
      </c>
      <c r="E159" s="99" t="s">
        <v>313</v>
      </c>
      <c r="F159" s="86" t="s">
        <v>597</v>
      </c>
      <c r="G159" s="99" t="s">
        <v>321</v>
      </c>
      <c r="H159" s="86" t="s">
        <v>651</v>
      </c>
      <c r="I159" s="86" t="s">
        <v>317</v>
      </c>
      <c r="J159" s="86"/>
      <c r="K159" s="96">
        <v>1.2400000000390243</v>
      </c>
      <c r="L159" s="99" t="s">
        <v>166</v>
      </c>
      <c r="M159" s="100">
        <v>2.4E-2</v>
      </c>
      <c r="N159" s="100">
        <v>-3.2000000005203244E-3</v>
      </c>
      <c r="O159" s="96">
        <v>2903.9624939999999</v>
      </c>
      <c r="P159" s="98">
        <v>105.89</v>
      </c>
      <c r="Q159" s="86"/>
      <c r="R159" s="96">
        <v>3.0750059369999998</v>
      </c>
      <c r="S159" s="97">
        <v>2.224389314520762E-5</v>
      </c>
      <c r="T159" s="97">
        <v>4.8776269279821754E-4</v>
      </c>
      <c r="U159" s="97">
        <f>R159/'סכום נכסי הקרן'!$C$42</f>
        <v>1.5283339081821541E-4</v>
      </c>
    </row>
    <row r="160" spans="2:21" s="133" customFormat="1">
      <c r="B160" s="89" t="s">
        <v>672</v>
      </c>
      <c r="C160" s="86" t="s">
        <v>673</v>
      </c>
      <c r="D160" s="99" t="s">
        <v>122</v>
      </c>
      <c r="E160" s="99" t="s">
        <v>313</v>
      </c>
      <c r="F160" s="86" t="s">
        <v>674</v>
      </c>
      <c r="G160" s="99" t="s">
        <v>563</v>
      </c>
      <c r="H160" s="86" t="s">
        <v>675</v>
      </c>
      <c r="I160" s="86" t="s">
        <v>317</v>
      </c>
      <c r="J160" s="86"/>
      <c r="K160" s="96">
        <v>1.4600000206392916</v>
      </c>
      <c r="L160" s="99" t="s">
        <v>166</v>
      </c>
      <c r="M160" s="100">
        <v>0.05</v>
      </c>
      <c r="N160" s="100">
        <v>1.2499998710044265E-2</v>
      </c>
      <c r="O160" s="96">
        <v>3.6757740000000001</v>
      </c>
      <c r="P160" s="98">
        <v>105.45</v>
      </c>
      <c r="Q160" s="86"/>
      <c r="R160" s="96">
        <v>3.8761020000000002E-3</v>
      </c>
      <c r="S160" s="97">
        <v>3.5730662117434351E-8</v>
      </c>
      <c r="T160" s="97">
        <v>6.148339183127102E-7</v>
      </c>
      <c r="U160" s="97">
        <f>R160/'סכום נכסי הקרן'!$C$42</f>
        <v>1.9264932294576787E-7</v>
      </c>
    </row>
    <row r="161" spans="2:21" s="133" customFormat="1">
      <c r="B161" s="89" t="s">
        <v>676</v>
      </c>
      <c r="C161" s="86" t="s">
        <v>677</v>
      </c>
      <c r="D161" s="99" t="s">
        <v>122</v>
      </c>
      <c r="E161" s="99" t="s">
        <v>313</v>
      </c>
      <c r="F161" s="86" t="s">
        <v>678</v>
      </c>
      <c r="G161" s="99" t="s">
        <v>563</v>
      </c>
      <c r="H161" s="86" t="s">
        <v>679</v>
      </c>
      <c r="I161" s="86" t="s">
        <v>317</v>
      </c>
      <c r="J161" s="86"/>
      <c r="K161" s="96">
        <v>0.83999999990087926</v>
      </c>
      <c r="L161" s="99" t="s">
        <v>166</v>
      </c>
      <c r="M161" s="100">
        <v>4.9000000000000002E-2</v>
      </c>
      <c r="N161" s="100">
        <v>0</v>
      </c>
      <c r="O161" s="96">
        <v>13443.208537</v>
      </c>
      <c r="P161" s="98">
        <v>48.03</v>
      </c>
      <c r="Q161" s="86"/>
      <c r="R161" s="96">
        <v>6.4567722460000008</v>
      </c>
      <c r="S161" s="97">
        <v>1.7635815990952457E-5</v>
      </c>
      <c r="T161" s="97">
        <v>1.0241842396461543E-3</v>
      </c>
      <c r="U161" s="97">
        <f>R161/'סכום נכסי הקרן'!$C$42</f>
        <v>3.2091333035274227E-4</v>
      </c>
    </row>
    <row r="162" spans="2:21" s="133" customFormat="1">
      <c r="B162" s="85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96"/>
      <c r="P162" s="98"/>
      <c r="Q162" s="86"/>
      <c r="R162" s="86"/>
      <c r="S162" s="86"/>
      <c r="T162" s="97"/>
      <c r="U162" s="86"/>
    </row>
    <row r="163" spans="2:21" s="133" customFormat="1">
      <c r="B163" s="104" t="s">
        <v>44</v>
      </c>
      <c r="C163" s="84"/>
      <c r="D163" s="84"/>
      <c r="E163" s="84"/>
      <c r="F163" s="84"/>
      <c r="G163" s="84"/>
      <c r="H163" s="84"/>
      <c r="I163" s="84"/>
      <c r="J163" s="84"/>
      <c r="K163" s="93">
        <v>4.0267404109507234</v>
      </c>
      <c r="L163" s="84"/>
      <c r="M163" s="84"/>
      <c r="N163" s="106">
        <v>2.4926852564166838E-2</v>
      </c>
      <c r="O163" s="93"/>
      <c r="P163" s="95"/>
      <c r="Q163" s="93">
        <v>1.4353755979999998</v>
      </c>
      <c r="R163" s="93">
        <v>1318.6793320409995</v>
      </c>
      <c r="S163" s="84"/>
      <c r="T163" s="94">
        <v>0.20917116750713863</v>
      </c>
      <c r="U163" s="94">
        <f>R163/'סכום נכסי הקרן'!$C$42</f>
        <v>6.5540762472266201E-2</v>
      </c>
    </row>
    <row r="164" spans="2:21" s="133" customFormat="1">
      <c r="B164" s="89" t="s">
        <v>680</v>
      </c>
      <c r="C164" s="86" t="s">
        <v>681</v>
      </c>
      <c r="D164" s="99" t="s">
        <v>122</v>
      </c>
      <c r="E164" s="99" t="s">
        <v>313</v>
      </c>
      <c r="F164" s="86" t="s">
        <v>326</v>
      </c>
      <c r="G164" s="99" t="s">
        <v>321</v>
      </c>
      <c r="H164" s="86" t="s">
        <v>316</v>
      </c>
      <c r="I164" s="86" t="s">
        <v>162</v>
      </c>
      <c r="J164" s="86"/>
      <c r="K164" s="96">
        <v>5.6299999999663255</v>
      </c>
      <c r="L164" s="99" t="s">
        <v>166</v>
      </c>
      <c r="M164" s="100">
        <v>2.98E-2</v>
      </c>
      <c r="N164" s="100">
        <v>2.0100000000091843E-2</v>
      </c>
      <c r="O164" s="96">
        <v>15124.042586999998</v>
      </c>
      <c r="P164" s="98">
        <v>107.99</v>
      </c>
      <c r="Q164" s="86"/>
      <c r="R164" s="96">
        <v>16.332453084999997</v>
      </c>
      <c r="S164" s="97">
        <v>5.9494029123826604E-6</v>
      </c>
      <c r="T164" s="97">
        <v>2.5906815986547977E-3</v>
      </c>
      <c r="U164" s="97">
        <f>R164/'סכום נכסי הקרן'!$C$42</f>
        <v>8.1175263934457013E-4</v>
      </c>
    </row>
    <row r="165" spans="2:21" s="133" customFormat="1">
      <c r="B165" s="89" t="s">
        <v>682</v>
      </c>
      <c r="C165" s="86" t="s">
        <v>683</v>
      </c>
      <c r="D165" s="99" t="s">
        <v>122</v>
      </c>
      <c r="E165" s="99" t="s">
        <v>313</v>
      </c>
      <c r="F165" s="86" t="s">
        <v>326</v>
      </c>
      <c r="G165" s="99" t="s">
        <v>321</v>
      </c>
      <c r="H165" s="86" t="s">
        <v>316</v>
      </c>
      <c r="I165" s="86" t="s">
        <v>162</v>
      </c>
      <c r="J165" s="86"/>
      <c r="K165" s="96">
        <v>3.0499999999796152</v>
      </c>
      <c r="L165" s="99" t="s">
        <v>166</v>
      </c>
      <c r="M165" s="100">
        <v>2.4700000000000003E-2</v>
      </c>
      <c r="N165" s="100">
        <v>1.2600000000163083E-2</v>
      </c>
      <c r="O165" s="96">
        <v>13916.37716</v>
      </c>
      <c r="P165" s="98">
        <v>105.75</v>
      </c>
      <c r="Q165" s="86"/>
      <c r="R165" s="96">
        <v>14.716569225999999</v>
      </c>
      <c r="S165" s="97">
        <v>4.1775491815335476E-6</v>
      </c>
      <c r="T165" s="97">
        <v>2.3343673415564983E-3</v>
      </c>
      <c r="U165" s="97">
        <f>R165/'סכום נכסי הקרן'!$C$42</f>
        <v>7.3144027104380185E-4</v>
      </c>
    </row>
    <row r="166" spans="2:21" s="133" customFormat="1">
      <c r="B166" s="89" t="s">
        <v>684</v>
      </c>
      <c r="C166" s="86" t="s">
        <v>685</v>
      </c>
      <c r="D166" s="99" t="s">
        <v>122</v>
      </c>
      <c r="E166" s="99" t="s">
        <v>313</v>
      </c>
      <c r="F166" s="86" t="s">
        <v>686</v>
      </c>
      <c r="G166" s="99" t="s">
        <v>371</v>
      </c>
      <c r="H166" s="86" t="s">
        <v>316</v>
      </c>
      <c r="I166" s="86" t="s">
        <v>162</v>
      </c>
      <c r="J166" s="86"/>
      <c r="K166" s="96">
        <v>4.5599999999955898</v>
      </c>
      <c r="L166" s="99" t="s">
        <v>166</v>
      </c>
      <c r="M166" s="100">
        <v>1.44E-2</v>
      </c>
      <c r="N166" s="100">
        <v>1.5299999999794209E-2</v>
      </c>
      <c r="O166" s="96">
        <v>27318.768749999999</v>
      </c>
      <c r="P166" s="98">
        <v>99.61</v>
      </c>
      <c r="Q166" s="86"/>
      <c r="R166" s="96">
        <v>27.212225552</v>
      </c>
      <c r="S166" s="97">
        <v>3.0354187500000001E-5</v>
      </c>
      <c r="T166" s="97">
        <v>4.3164496863460798E-3</v>
      </c>
      <c r="U166" s="97">
        <f>R166/'סכום נכסי הקרן'!$C$42</f>
        <v>1.3524971294461095E-3</v>
      </c>
    </row>
    <row r="167" spans="2:21" s="133" customFormat="1">
      <c r="B167" s="89" t="s">
        <v>687</v>
      </c>
      <c r="C167" s="86" t="s">
        <v>688</v>
      </c>
      <c r="D167" s="99" t="s">
        <v>122</v>
      </c>
      <c r="E167" s="99" t="s">
        <v>313</v>
      </c>
      <c r="F167" s="86" t="s">
        <v>341</v>
      </c>
      <c r="G167" s="99" t="s">
        <v>321</v>
      </c>
      <c r="H167" s="86" t="s">
        <v>316</v>
      </c>
      <c r="I167" s="86" t="s">
        <v>162</v>
      </c>
      <c r="J167" s="86"/>
      <c r="K167" s="96">
        <v>0.16000000002829262</v>
      </c>
      <c r="L167" s="99" t="s">
        <v>166</v>
      </c>
      <c r="M167" s="100">
        <v>5.9000000000000004E-2</v>
      </c>
      <c r="N167" s="100">
        <v>5.9999999957561123E-4</v>
      </c>
      <c r="O167" s="96">
        <v>6867.09465</v>
      </c>
      <c r="P167" s="98">
        <v>102.94</v>
      </c>
      <c r="Q167" s="86"/>
      <c r="R167" s="96">
        <v>7.0689870050000003</v>
      </c>
      <c r="S167" s="97">
        <v>1.2730331994362604E-5</v>
      </c>
      <c r="T167" s="97">
        <v>1.1212947901747116E-3</v>
      </c>
      <c r="U167" s="97">
        <f>R167/'סכום נכסי הקרן'!$C$42</f>
        <v>3.5134151795429569E-4</v>
      </c>
    </row>
    <row r="168" spans="2:21" s="133" customFormat="1">
      <c r="B168" s="89" t="s">
        <v>689</v>
      </c>
      <c r="C168" s="86" t="s">
        <v>690</v>
      </c>
      <c r="D168" s="99" t="s">
        <v>122</v>
      </c>
      <c r="E168" s="99" t="s">
        <v>313</v>
      </c>
      <c r="F168" s="86" t="s">
        <v>691</v>
      </c>
      <c r="G168" s="99" t="s">
        <v>692</v>
      </c>
      <c r="H168" s="86" t="s">
        <v>353</v>
      </c>
      <c r="I168" s="86" t="s">
        <v>162</v>
      </c>
      <c r="J168" s="86"/>
      <c r="K168" s="96">
        <v>0.73999999994982835</v>
      </c>
      <c r="L168" s="99" t="s">
        <v>166</v>
      </c>
      <c r="M168" s="100">
        <v>4.8399999999999999E-2</v>
      </c>
      <c r="N168" s="100">
        <v>3.9000000007525736E-3</v>
      </c>
      <c r="O168" s="96">
        <v>4575.8399399999998</v>
      </c>
      <c r="P168" s="98">
        <v>104.54</v>
      </c>
      <c r="Q168" s="86"/>
      <c r="R168" s="96">
        <v>4.7835832759999999</v>
      </c>
      <c r="S168" s="97">
        <v>1.0894857E-5</v>
      </c>
      <c r="T168" s="97">
        <v>7.587801479832652E-4</v>
      </c>
      <c r="U168" s="97">
        <f>R168/'סכום נכסי הקרן'!$C$42</f>
        <v>2.3775279375416286E-4</v>
      </c>
    </row>
    <row r="169" spans="2:21" s="133" customFormat="1">
      <c r="B169" s="89" t="s">
        <v>693</v>
      </c>
      <c r="C169" s="86" t="s">
        <v>694</v>
      </c>
      <c r="D169" s="99" t="s">
        <v>122</v>
      </c>
      <c r="E169" s="99" t="s">
        <v>313</v>
      </c>
      <c r="F169" s="86" t="s">
        <v>352</v>
      </c>
      <c r="G169" s="99" t="s">
        <v>321</v>
      </c>
      <c r="H169" s="86" t="s">
        <v>353</v>
      </c>
      <c r="I169" s="86" t="s">
        <v>162</v>
      </c>
      <c r="J169" s="86"/>
      <c r="K169" s="96">
        <v>1.2800000001030576</v>
      </c>
      <c r="L169" s="99" t="s">
        <v>166</v>
      </c>
      <c r="M169" s="100">
        <v>1.95E-2</v>
      </c>
      <c r="N169" s="100">
        <v>6.0000000009093326E-3</v>
      </c>
      <c r="O169" s="96">
        <v>6460.0025869999999</v>
      </c>
      <c r="P169" s="98">
        <v>102.14</v>
      </c>
      <c r="Q169" s="86"/>
      <c r="R169" s="96">
        <v>6.5982466439999996</v>
      </c>
      <c r="S169" s="97">
        <v>1.414598399343136E-5</v>
      </c>
      <c r="T169" s="97">
        <v>1.0466251502473901E-3</v>
      </c>
      <c r="U169" s="97">
        <f>R169/'סכום נכסי הקרן'!$C$42</f>
        <v>3.2794486538171203E-4</v>
      </c>
    </row>
    <row r="170" spans="2:21" s="133" customFormat="1">
      <c r="B170" s="89" t="s">
        <v>695</v>
      </c>
      <c r="C170" s="86" t="s">
        <v>696</v>
      </c>
      <c r="D170" s="99" t="s">
        <v>122</v>
      </c>
      <c r="E170" s="99" t="s">
        <v>313</v>
      </c>
      <c r="F170" s="86" t="s">
        <v>425</v>
      </c>
      <c r="G170" s="99" t="s">
        <v>321</v>
      </c>
      <c r="H170" s="86" t="s">
        <v>353</v>
      </c>
      <c r="I170" s="86" t="s">
        <v>162</v>
      </c>
      <c r="J170" s="86"/>
      <c r="K170" s="96">
        <v>3.099999999916097</v>
      </c>
      <c r="L170" s="99" t="s">
        <v>166</v>
      </c>
      <c r="M170" s="100">
        <v>1.8700000000000001E-2</v>
      </c>
      <c r="N170" s="100">
        <v>1.2999999999580484E-2</v>
      </c>
      <c r="O170" s="96">
        <v>9324.0720720000008</v>
      </c>
      <c r="P170" s="98">
        <v>102.26</v>
      </c>
      <c r="Q170" s="86"/>
      <c r="R170" s="96">
        <v>9.5347959979999999</v>
      </c>
      <c r="S170" s="97">
        <v>1.2862563211477447E-5</v>
      </c>
      <c r="T170" s="97">
        <v>1.5124256234130802E-3</v>
      </c>
      <c r="U170" s="97">
        <f>R170/'סכום נכסי הקרן'!$C$42</f>
        <v>4.7389671206813364E-4</v>
      </c>
    </row>
    <row r="171" spans="2:21" s="133" customFormat="1">
      <c r="B171" s="89" t="s">
        <v>697</v>
      </c>
      <c r="C171" s="86" t="s">
        <v>698</v>
      </c>
      <c r="D171" s="99" t="s">
        <v>122</v>
      </c>
      <c r="E171" s="99" t="s">
        <v>313</v>
      </c>
      <c r="F171" s="86" t="s">
        <v>425</v>
      </c>
      <c r="G171" s="99" t="s">
        <v>321</v>
      </c>
      <c r="H171" s="86" t="s">
        <v>353</v>
      </c>
      <c r="I171" s="86" t="s">
        <v>162</v>
      </c>
      <c r="J171" s="86"/>
      <c r="K171" s="96">
        <v>5.6900000000463944</v>
      </c>
      <c r="L171" s="99" t="s">
        <v>166</v>
      </c>
      <c r="M171" s="100">
        <v>2.6800000000000001E-2</v>
      </c>
      <c r="N171" s="100">
        <v>1.9399999999781668E-2</v>
      </c>
      <c r="O171" s="96">
        <v>13969.61594</v>
      </c>
      <c r="P171" s="98">
        <v>104.92</v>
      </c>
      <c r="Q171" s="86"/>
      <c r="R171" s="96">
        <v>14.656920928</v>
      </c>
      <c r="S171" s="97">
        <v>1.817715463107299E-5</v>
      </c>
      <c r="T171" s="97">
        <v>2.3249058266685972E-3</v>
      </c>
      <c r="U171" s="97">
        <f>R171/'סכום נכסי הקרן'!$C$42</f>
        <v>7.2847564208807078E-4</v>
      </c>
    </row>
    <row r="172" spans="2:21" s="133" customFormat="1">
      <c r="B172" s="89" t="s">
        <v>699</v>
      </c>
      <c r="C172" s="86" t="s">
        <v>700</v>
      </c>
      <c r="D172" s="99" t="s">
        <v>122</v>
      </c>
      <c r="E172" s="99" t="s">
        <v>313</v>
      </c>
      <c r="F172" s="86" t="s">
        <v>701</v>
      </c>
      <c r="G172" s="99" t="s">
        <v>321</v>
      </c>
      <c r="H172" s="86" t="s">
        <v>353</v>
      </c>
      <c r="I172" s="86" t="s">
        <v>317</v>
      </c>
      <c r="J172" s="86"/>
      <c r="K172" s="96">
        <v>2.9400000001107762</v>
      </c>
      <c r="L172" s="99" t="s">
        <v>166</v>
      </c>
      <c r="M172" s="100">
        <v>2.07E-2</v>
      </c>
      <c r="N172" s="100">
        <v>1.1800000000138469E-2</v>
      </c>
      <c r="O172" s="96">
        <v>5630.9898869999997</v>
      </c>
      <c r="P172" s="98">
        <v>102.6</v>
      </c>
      <c r="Q172" s="86"/>
      <c r="R172" s="96">
        <v>5.7773956940000009</v>
      </c>
      <c r="S172" s="97">
        <v>2.2216220462158185E-5</v>
      </c>
      <c r="T172" s="97">
        <v>9.1642037082228481E-4</v>
      </c>
      <c r="U172" s="97">
        <f>R172/'סכום נכסי הקרן'!$C$42</f>
        <v>2.8714707942125741E-4</v>
      </c>
    </row>
    <row r="173" spans="2:21" s="133" customFormat="1">
      <c r="B173" s="89" t="s">
        <v>702</v>
      </c>
      <c r="C173" s="86" t="s">
        <v>703</v>
      </c>
      <c r="D173" s="99" t="s">
        <v>122</v>
      </c>
      <c r="E173" s="99" t="s">
        <v>313</v>
      </c>
      <c r="F173" s="86" t="s">
        <v>360</v>
      </c>
      <c r="G173" s="99" t="s">
        <v>361</v>
      </c>
      <c r="H173" s="86" t="s">
        <v>353</v>
      </c>
      <c r="I173" s="86" t="s">
        <v>162</v>
      </c>
      <c r="J173" s="86"/>
      <c r="K173" s="96">
        <v>4.1099999999742378</v>
      </c>
      <c r="L173" s="99" t="s">
        <v>166</v>
      </c>
      <c r="M173" s="100">
        <v>1.6299999999999999E-2</v>
      </c>
      <c r="N173" s="100">
        <v>1.3599999999926393E-2</v>
      </c>
      <c r="O173" s="96">
        <v>26762.348340000004</v>
      </c>
      <c r="P173" s="98">
        <v>101.53</v>
      </c>
      <c r="Q173" s="86"/>
      <c r="R173" s="96">
        <v>27.17181227</v>
      </c>
      <c r="S173" s="97">
        <v>4.910027123868234E-5</v>
      </c>
      <c r="T173" s="97">
        <v>4.3100392625430072E-3</v>
      </c>
      <c r="U173" s="97">
        <f>R173/'סכום נכסי הקרן'!$C$42</f>
        <v>1.3504885157885442E-3</v>
      </c>
    </row>
    <row r="174" spans="2:21" s="133" customFormat="1">
      <c r="B174" s="89" t="s">
        <v>704</v>
      </c>
      <c r="C174" s="86" t="s">
        <v>705</v>
      </c>
      <c r="D174" s="99" t="s">
        <v>122</v>
      </c>
      <c r="E174" s="99" t="s">
        <v>313</v>
      </c>
      <c r="F174" s="86" t="s">
        <v>341</v>
      </c>
      <c r="G174" s="99" t="s">
        <v>321</v>
      </c>
      <c r="H174" s="86" t="s">
        <v>353</v>
      </c>
      <c r="I174" s="86" t="s">
        <v>162</v>
      </c>
      <c r="J174" s="86"/>
      <c r="K174" s="96">
        <v>1.4800000000156914</v>
      </c>
      <c r="L174" s="99" t="s">
        <v>166</v>
      </c>
      <c r="M174" s="100">
        <v>6.0999999999999999E-2</v>
      </c>
      <c r="N174" s="100">
        <v>8.9999999998038576E-3</v>
      </c>
      <c r="O174" s="96">
        <v>9466.7817369999993</v>
      </c>
      <c r="P174" s="98">
        <v>107.71</v>
      </c>
      <c r="Q174" s="86"/>
      <c r="R174" s="96">
        <v>10.196670608</v>
      </c>
      <c r="S174" s="97">
        <v>1.3816007196281492E-5</v>
      </c>
      <c r="T174" s="97">
        <v>1.6174133043095058E-3</v>
      </c>
      <c r="U174" s="97">
        <f>R174/'סכום נכסי הקרן'!$C$42</f>
        <v>5.0679308463301822E-4</v>
      </c>
    </row>
    <row r="175" spans="2:21" s="133" customFormat="1">
      <c r="B175" s="89" t="s">
        <v>706</v>
      </c>
      <c r="C175" s="86" t="s">
        <v>707</v>
      </c>
      <c r="D175" s="99" t="s">
        <v>122</v>
      </c>
      <c r="E175" s="99" t="s">
        <v>313</v>
      </c>
      <c r="F175" s="86" t="s">
        <v>396</v>
      </c>
      <c r="G175" s="99" t="s">
        <v>371</v>
      </c>
      <c r="H175" s="86" t="s">
        <v>389</v>
      </c>
      <c r="I175" s="86" t="s">
        <v>162</v>
      </c>
      <c r="J175" s="86"/>
      <c r="K175" s="96">
        <v>4.3600000000659946</v>
      </c>
      <c r="L175" s="99" t="s">
        <v>166</v>
      </c>
      <c r="M175" s="100">
        <v>3.39E-2</v>
      </c>
      <c r="N175" s="100">
        <v>2.120000000021998E-2</v>
      </c>
      <c r="O175" s="96">
        <v>29068.554743000001</v>
      </c>
      <c r="P175" s="98">
        <v>106.34</v>
      </c>
      <c r="Q175" s="86"/>
      <c r="R175" s="96">
        <v>30.911501111000003</v>
      </c>
      <c r="S175" s="97">
        <v>2.6786038705400573E-5</v>
      </c>
      <c r="T175" s="97">
        <v>4.9032350926275477E-3</v>
      </c>
      <c r="U175" s="97">
        <f>R175/'סכום נכסי הקרן'!$C$42</f>
        <v>1.5363578564938439E-3</v>
      </c>
    </row>
    <row r="176" spans="2:21" s="133" customFormat="1">
      <c r="B176" s="89" t="s">
        <v>708</v>
      </c>
      <c r="C176" s="86" t="s">
        <v>709</v>
      </c>
      <c r="D176" s="99" t="s">
        <v>122</v>
      </c>
      <c r="E176" s="99" t="s">
        <v>313</v>
      </c>
      <c r="F176" s="86" t="s">
        <v>405</v>
      </c>
      <c r="G176" s="99" t="s">
        <v>406</v>
      </c>
      <c r="H176" s="86" t="s">
        <v>389</v>
      </c>
      <c r="I176" s="86" t="s">
        <v>162</v>
      </c>
      <c r="J176" s="86"/>
      <c r="K176" s="96">
        <v>2.1299999999966519</v>
      </c>
      <c r="L176" s="99" t="s">
        <v>166</v>
      </c>
      <c r="M176" s="100">
        <v>1.6899999999999998E-2</v>
      </c>
      <c r="N176" s="100">
        <v>1.1399999999062691E-2</v>
      </c>
      <c r="O176" s="96">
        <v>5896.722127</v>
      </c>
      <c r="P176" s="98">
        <v>101.32</v>
      </c>
      <c r="Q176" s="86"/>
      <c r="R176" s="96">
        <v>5.9745587540000002</v>
      </c>
      <c r="S176" s="97">
        <v>1.0045400000204427E-5</v>
      </c>
      <c r="T176" s="97">
        <v>9.4769471208738148E-4</v>
      </c>
      <c r="U176" s="97">
        <f>R176/'סכום נכסי הקרן'!$C$42</f>
        <v>2.9694644229120141E-4</v>
      </c>
    </row>
    <row r="177" spans="2:21" s="133" customFormat="1">
      <c r="B177" s="89" t="s">
        <v>710</v>
      </c>
      <c r="C177" s="86" t="s">
        <v>711</v>
      </c>
      <c r="D177" s="99" t="s">
        <v>122</v>
      </c>
      <c r="E177" s="99" t="s">
        <v>313</v>
      </c>
      <c r="F177" s="86" t="s">
        <v>405</v>
      </c>
      <c r="G177" s="99" t="s">
        <v>406</v>
      </c>
      <c r="H177" s="86" t="s">
        <v>389</v>
      </c>
      <c r="I177" s="86" t="s">
        <v>162</v>
      </c>
      <c r="J177" s="86"/>
      <c r="K177" s="96">
        <v>4.960000000049785</v>
      </c>
      <c r="L177" s="99" t="s">
        <v>166</v>
      </c>
      <c r="M177" s="100">
        <v>3.6499999999999998E-2</v>
      </c>
      <c r="N177" s="100">
        <v>2.7200000000273016E-2</v>
      </c>
      <c r="O177" s="96">
        <v>47002.184093000003</v>
      </c>
      <c r="P177" s="98">
        <v>105.98</v>
      </c>
      <c r="Q177" s="86"/>
      <c r="R177" s="96">
        <v>49.81291313700001</v>
      </c>
      <c r="S177" s="97">
        <v>2.1912767040347457E-5</v>
      </c>
      <c r="T177" s="97">
        <v>7.9014093454177394E-3</v>
      </c>
      <c r="U177" s="97">
        <f>R177/'סכום נכסי הקרן'!$C$42</f>
        <v>2.4757924300752138E-3</v>
      </c>
    </row>
    <row r="178" spans="2:21" s="133" customFormat="1">
      <c r="B178" s="89" t="s">
        <v>712</v>
      </c>
      <c r="C178" s="86" t="s">
        <v>713</v>
      </c>
      <c r="D178" s="99" t="s">
        <v>122</v>
      </c>
      <c r="E178" s="99" t="s">
        <v>313</v>
      </c>
      <c r="F178" s="86" t="s">
        <v>320</v>
      </c>
      <c r="G178" s="99" t="s">
        <v>321</v>
      </c>
      <c r="H178" s="86" t="s">
        <v>389</v>
      </c>
      <c r="I178" s="86" t="s">
        <v>162</v>
      </c>
      <c r="J178" s="86"/>
      <c r="K178" s="96">
        <v>1.8199999999975693</v>
      </c>
      <c r="L178" s="99" t="s">
        <v>166</v>
      </c>
      <c r="M178" s="100">
        <v>1.7500000000000002E-2</v>
      </c>
      <c r="N178" s="100">
        <v>9.7999999998622592E-3</v>
      </c>
      <c r="O178" s="96">
        <v>24300.081423999996</v>
      </c>
      <c r="P178" s="98">
        <v>101.58</v>
      </c>
      <c r="Q178" s="86"/>
      <c r="R178" s="96">
        <v>24.684021532999999</v>
      </c>
      <c r="S178" s="97">
        <v>2.5579033077894733E-5</v>
      </c>
      <c r="T178" s="97">
        <v>3.9154216475339653E-3</v>
      </c>
      <c r="U178" s="97">
        <f>R178/'סכום נכסי הקרן'!$C$42</f>
        <v>1.2268407889965756E-3</v>
      </c>
    </row>
    <row r="179" spans="2:21" s="133" customFormat="1">
      <c r="B179" s="89" t="s">
        <v>714</v>
      </c>
      <c r="C179" s="86" t="s">
        <v>715</v>
      </c>
      <c r="D179" s="99" t="s">
        <v>122</v>
      </c>
      <c r="E179" s="99" t="s">
        <v>313</v>
      </c>
      <c r="F179" s="86" t="s">
        <v>422</v>
      </c>
      <c r="G179" s="99" t="s">
        <v>371</v>
      </c>
      <c r="H179" s="86" t="s">
        <v>389</v>
      </c>
      <c r="I179" s="86" t="s">
        <v>317</v>
      </c>
      <c r="J179" s="86"/>
      <c r="K179" s="96">
        <v>5.7000000000217872</v>
      </c>
      <c r="L179" s="99" t="s">
        <v>166</v>
      </c>
      <c r="M179" s="100">
        <v>2.5499999999999998E-2</v>
      </c>
      <c r="N179" s="100">
        <v>2.5300000000115813E-2</v>
      </c>
      <c r="O179" s="96">
        <v>86465.99871</v>
      </c>
      <c r="P179" s="98">
        <v>100.86</v>
      </c>
      <c r="Q179" s="86"/>
      <c r="R179" s="96">
        <v>87.209609182999998</v>
      </c>
      <c r="S179" s="97">
        <v>8.2836754808337135E-5</v>
      </c>
      <c r="T179" s="97">
        <v>1.3833337133156969E-2</v>
      </c>
      <c r="U179" s="97">
        <f>R179/'סכום נכסי הקרן'!$C$42</f>
        <v>4.3344762762873544E-3</v>
      </c>
    </row>
    <row r="180" spans="2:21" s="133" customFormat="1">
      <c r="B180" s="89" t="s">
        <v>716</v>
      </c>
      <c r="C180" s="86" t="s">
        <v>717</v>
      </c>
      <c r="D180" s="99" t="s">
        <v>122</v>
      </c>
      <c r="E180" s="99" t="s">
        <v>313</v>
      </c>
      <c r="F180" s="86" t="s">
        <v>718</v>
      </c>
      <c r="G180" s="99" t="s">
        <v>371</v>
      </c>
      <c r="H180" s="86" t="s">
        <v>389</v>
      </c>
      <c r="I180" s="86" t="s">
        <v>317</v>
      </c>
      <c r="J180" s="86"/>
      <c r="K180" s="96">
        <v>4.5400000000894689</v>
      </c>
      <c r="L180" s="99" t="s">
        <v>166</v>
      </c>
      <c r="M180" s="100">
        <v>3.15E-2</v>
      </c>
      <c r="N180" s="100">
        <v>3.3700000001086403E-2</v>
      </c>
      <c r="O180" s="96">
        <v>3146.8979549999999</v>
      </c>
      <c r="P180" s="98">
        <v>99.45</v>
      </c>
      <c r="Q180" s="86"/>
      <c r="R180" s="96">
        <v>3.129590018</v>
      </c>
      <c r="S180" s="97">
        <v>1.3342940201400977E-5</v>
      </c>
      <c r="T180" s="97">
        <v>4.9642091293760715E-4</v>
      </c>
      <c r="U180" s="97">
        <f>R180/'סכום נכסי הקרן'!$C$42</f>
        <v>1.5554631897342572E-4</v>
      </c>
    </row>
    <row r="181" spans="2:21" s="133" customFormat="1">
      <c r="B181" s="89" t="s">
        <v>719</v>
      </c>
      <c r="C181" s="86" t="s">
        <v>720</v>
      </c>
      <c r="D181" s="99" t="s">
        <v>122</v>
      </c>
      <c r="E181" s="99" t="s">
        <v>313</v>
      </c>
      <c r="F181" s="86" t="s">
        <v>425</v>
      </c>
      <c r="G181" s="99" t="s">
        <v>321</v>
      </c>
      <c r="H181" s="86" t="s">
        <v>389</v>
      </c>
      <c r="I181" s="86" t="s">
        <v>162</v>
      </c>
      <c r="J181" s="86"/>
      <c r="K181" s="96">
        <v>1.6399999999176424</v>
      </c>
      <c r="L181" s="99" t="s">
        <v>166</v>
      </c>
      <c r="M181" s="100">
        <v>6.4000000000000001E-2</v>
      </c>
      <c r="N181" s="100">
        <v>7.0999999990505967E-3</v>
      </c>
      <c r="O181" s="96">
        <v>7840.6601879999998</v>
      </c>
      <c r="P181" s="98">
        <v>111.5</v>
      </c>
      <c r="Q181" s="86"/>
      <c r="R181" s="96">
        <v>8.742336173</v>
      </c>
      <c r="S181" s="97">
        <v>2.4094267608230694E-5</v>
      </c>
      <c r="T181" s="97">
        <v>1.3867242927179245E-3</v>
      </c>
      <c r="U181" s="97">
        <f>R181/'סכום נכסי הקרן'!$C$42</f>
        <v>4.3451001668499571E-4</v>
      </c>
    </row>
    <row r="182" spans="2:21" s="133" customFormat="1">
      <c r="B182" s="89" t="s">
        <v>721</v>
      </c>
      <c r="C182" s="86" t="s">
        <v>722</v>
      </c>
      <c r="D182" s="99" t="s">
        <v>122</v>
      </c>
      <c r="E182" s="99" t="s">
        <v>313</v>
      </c>
      <c r="F182" s="86" t="s">
        <v>430</v>
      </c>
      <c r="G182" s="99" t="s">
        <v>321</v>
      </c>
      <c r="H182" s="86" t="s">
        <v>389</v>
      </c>
      <c r="I182" s="86" t="s">
        <v>317</v>
      </c>
      <c r="J182" s="86"/>
      <c r="K182" s="96">
        <v>1</v>
      </c>
      <c r="L182" s="99" t="s">
        <v>166</v>
      </c>
      <c r="M182" s="100">
        <v>1.2E-2</v>
      </c>
      <c r="N182" s="100">
        <v>7.1000000014664376E-3</v>
      </c>
      <c r="O182" s="96">
        <v>3721.3396590000002</v>
      </c>
      <c r="P182" s="98">
        <v>100.49</v>
      </c>
      <c r="Q182" s="96">
        <v>1.1011073E-2</v>
      </c>
      <c r="R182" s="96">
        <v>3.750585295</v>
      </c>
      <c r="S182" s="97">
        <v>1.2404465530000001E-5</v>
      </c>
      <c r="T182" s="97">
        <v>5.9492424422548265E-4</v>
      </c>
      <c r="U182" s="97">
        <f>R182/'סכום נכסי הקרן'!$C$42</f>
        <v>1.8641091429794752E-4</v>
      </c>
    </row>
    <row r="183" spans="2:21" s="133" customFormat="1">
      <c r="B183" s="89" t="s">
        <v>723</v>
      </c>
      <c r="C183" s="86" t="s">
        <v>724</v>
      </c>
      <c r="D183" s="99" t="s">
        <v>122</v>
      </c>
      <c r="E183" s="99" t="s">
        <v>313</v>
      </c>
      <c r="F183" s="86" t="s">
        <v>444</v>
      </c>
      <c r="G183" s="99" t="s">
        <v>445</v>
      </c>
      <c r="H183" s="86" t="s">
        <v>389</v>
      </c>
      <c r="I183" s="86" t="s">
        <v>162</v>
      </c>
      <c r="J183" s="86"/>
      <c r="K183" s="96">
        <v>3.2300000000128892</v>
      </c>
      <c r="L183" s="99" t="s">
        <v>166</v>
      </c>
      <c r="M183" s="100">
        <v>4.8000000000000001E-2</v>
      </c>
      <c r="N183" s="100">
        <v>1.4099999999986434E-2</v>
      </c>
      <c r="O183" s="96">
        <v>51939.380301999998</v>
      </c>
      <c r="P183" s="98">
        <v>111.13</v>
      </c>
      <c r="Q183" s="96">
        <v>1.246545129</v>
      </c>
      <c r="R183" s="96">
        <v>58.966780187999994</v>
      </c>
      <c r="S183" s="97">
        <v>2.5261703366272687E-5</v>
      </c>
      <c r="T183" s="97">
        <v>9.3534113687597283E-3</v>
      </c>
      <c r="U183" s="97">
        <f>R183/'סכום נכסי הקרן'!$C$42</f>
        <v>2.9307562802810957E-3</v>
      </c>
    </row>
    <row r="184" spans="2:21" s="133" customFormat="1">
      <c r="B184" s="89" t="s">
        <v>725</v>
      </c>
      <c r="C184" s="86" t="s">
        <v>726</v>
      </c>
      <c r="D184" s="99" t="s">
        <v>122</v>
      </c>
      <c r="E184" s="99" t="s">
        <v>313</v>
      </c>
      <c r="F184" s="86" t="s">
        <v>444</v>
      </c>
      <c r="G184" s="99" t="s">
        <v>445</v>
      </c>
      <c r="H184" s="86" t="s">
        <v>389</v>
      </c>
      <c r="I184" s="86" t="s">
        <v>162</v>
      </c>
      <c r="J184" s="86"/>
      <c r="K184" s="96">
        <v>1.8499999995052747</v>
      </c>
      <c r="L184" s="99" t="s">
        <v>166</v>
      </c>
      <c r="M184" s="100">
        <v>4.4999999999999998E-2</v>
      </c>
      <c r="N184" s="100">
        <v>8.0999999990105515E-3</v>
      </c>
      <c r="O184" s="96">
        <v>1411.671398</v>
      </c>
      <c r="P184" s="98">
        <v>107.39</v>
      </c>
      <c r="Q184" s="86"/>
      <c r="R184" s="96">
        <v>1.5159939149999999</v>
      </c>
      <c r="S184" s="97">
        <v>2.3507953232929452E-6</v>
      </c>
      <c r="T184" s="97">
        <v>2.4046954360274202E-4</v>
      </c>
      <c r="U184" s="97">
        <f>R184/'סכום נכסי הקרן'!$C$42</f>
        <v>7.5347656309006811E-5</v>
      </c>
    </row>
    <row r="185" spans="2:21" s="133" customFormat="1">
      <c r="B185" s="89" t="s">
        <v>727</v>
      </c>
      <c r="C185" s="86" t="s">
        <v>728</v>
      </c>
      <c r="D185" s="99" t="s">
        <v>122</v>
      </c>
      <c r="E185" s="99" t="s">
        <v>313</v>
      </c>
      <c r="F185" s="86" t="s">
        <v>729</v>
      </c>
      <c r="G185" s="99" t="s">
        <v>489</v>
      </c>
      <c r="H185" s="86" t="s">
        <v>389</v>
      </c>
      <c r="I185" s="86" t="s">
        <v>317</v>
      </c>
      <c r="J185" s="86"/>
      <c r="K185" s="96">
        <v>3.3699999967848204</v>
      </c>
      <c r="L185" s="99" t="s">
        <v>166</v>
      </c>
      <c r="M185" s="100">
        <v>2.4500000000000001E-2</v>
      </c>
      <c r="N185" s="100">
        <v>1.5199999990813775E-2</v>
      </c>
      <c r="O185" s="96">
        <v>211.027635</v>
      </c>
      <c r="P185" s="98">
        <v>103.17</v>
      </c>
      <c r="Q185" s="86"/>
      <c r="R185" s="96">
        <v>0.21771720999999997</v>
      </c>
      <c r="S185" s="97">
        <v>1.3452715435192541E-7</v>
      </c>
      <c r="T185" s="97">
        <v>3.4534675637640892E-5</v>
      </c>
      <c r="U185" s="97">
        <f>R185/'סכום נכסי הקרן'!$C$42</f>
        <v>1.0820941528407032E-5</v>
      </c>
    </row>
    <row r="186" spans="2:21" s="133" customFormat="1">
      <c r="B186" s="89" t="s">
        <v>730</v>
      </c>
      <c r="C186" s="86" t="s">
        <v>731</v>
      </c>
      <c r="D186" s="99" t="s">
        <v>122</v>
      </c>
      <c r="E186" s="99" t="s">
        <v>313</v>
      </c>
      <c r="F186" s="86" t="s">
        <v>320</v>
      </c>
      <c r="G186" s="99" t="s">
        <v>321</v>
      </c>
      <c r="H186" s="86" t="s">
        <v>389</v>
      </c>
      <c r="I186" s="86" t="s">
        <v>317</v>
      </c>
      <c r="J186" s="86"/>
      <c r="K186" s="96">
        <v>1.7699999999318401</v>
      </c>
      <c r="L186" s="99" t="s">
        <v>166</v>
      </c>
      <c r="M186" s="100">
        <v>3.2500000000000001E-2</v>
      </c>
      <c r="N186" s="100">
        <v>1.8999999999318406E-2</v>
      </c>
      <c r="O186" s="96">
        <f>14327.57095/50000</f>
        <v>0.28655141899999997</v>
      </c>
      <c r="P186" s="98">
        <v>5120001</v>
      </c>
      <c r="Q186" s="86"/>
      <c r="R186" s="96">
        <v>14.671435199999999</v>
      </c>
      <c r="S186" s="97">
        <f>77.3835860113422%/50000</f>
        <v>1.5476717202268439E-5</v>
      </c>
      <c r="T186" s="97">
        <v>2.3272081052787101E-3</v>
      </c>
      <c r="U186" s="97">
        <f>R186/'סכום נכסי הקרן'!$C$42</f>
        <v>7.291970278188515E-4</v>
      </c>
    </row>
    <row r="187" spans="2:21" s="133" customFormat="1">
      <c r="B187" s="89" t="s">
        <v>732</v>
      </c>
      <c r="C187" s="86" t="s">
        <v>733</v>
      </c>
      <c r="D187" s="99" t="s">
        <v>122</v>
      </c>
      <c r="E187" s="99" t="s">
        <v>313</v>
      </c>
      <c r="F187" s="86" t="s">
        <v>320</v>
      </c>
      <c r="G187" s="99" t="s">
        <v>321</v>
      </c>
      <c r="H187" s="86" t="s">
        <v>389</v>
      </c>
      <c r="I187" s="86" t="s">
        <v>162</v>
      </c>
      <c r="J187" s="86"/>
      <c r="K187" s="96">
        <v>1.3399999998562941</v>
      </c>
      <c r="L187" s="99" t="s">
        <v>166</v>
      </c>
      <c r="M187" s="100">
        <v>2.35E-2</v>
      </c>
      <c r="N187" s="100">
        <v>8.5000000019344983E-3</v>
      </c>
      <c r="O187" s="96">
        <v>1768.9214529999999</v>
      </c>
      <c r="P187" s="98">
        <v>102.28</v>
      </c>
      <c r="Q187" s="86"/>
      <c r="R187" s="96">
        <v>1.8092528890000001</v>
      </c>
      <c r="S187" s="97">
        <v>1.7689232219232218E-6</v>
      </c>
      <c r="T187" s="97">
        <v>2.8698678284587475E-4</v>
      </c>
      <c r="U187" s="97">
        <f>R187/'סכום נכסי הקרן'!$C$42</f>
        <v>8.9923160975517285E-5</v>
      </c>
    </row>
    <row r="188" spans="2:21" s="133" customFormat="1">
      <c r="B188" s="89" t="s">
        <v>734</v>
      </c>
      <c r="C188" s="86" t="s">
        <v>735</v>
      </c>
      <c r="D188" s="99" t="s">
        <v>122</v>
      </c>
      <c r="E188" s="99" t="s">
        <v>313</v>
      </c>
      <c r="F188" s="86" t="s">
        <v>736</v>
      </c>
      <c r="G188" s="99" t="s">
        <v>371</v>
      </c>
      <c r="H188" s="86" t="s">
        <v>389</v>
      </c>
      <c r="I188" s="86" t="s">
        <v>317</v>
      </c>
      <c r="J188" s="86"/>
      <c r="K188" s="96">
        <v>3.950000000069585</v>
      </c>
      <c r="L188" s="99" t="s">
        <v>166</v>
      </c>
      <c r="M188" s="100">
        <v>3.3799999999999997E-2</v>
      </c>
      <c r="N188" s="100">
        <v>3.4400000000695846E-2</v>
      </c>
      <c r="O188" s="96">
        <v>14271.076365000001</v>
      </c>
      <c r="P188" s="98">
        <v>100.7</v>
      </c>
      <c r="Q188" s="86"/>
      <c r="R188" s="96">
        <v>14.370973900000001</v>
      </c>
      <c r="S188" s="97">
        <v>1.7435028404613644E-5</v>
      </c>
      <c r="T188" s="97">
        <v>2.2795484207863183E-3</v>
      </c>
      <c r="U188" s="97">
        <f>R188/'סכום נכסי הקרן'!$C$42</f>
        <v>7.142635544436914E-4</v>
      </c>
    </row>
    <row r="189" spans="2:21" s="133" customFormat="1">
      <c r="B189" s="89" t="s">
        <v>737</v>
      </c>
      <c r="C189" s="86" t="s">
        <v>738</v>
      </c>
      <c r="D189" s="99" t="s">
        <v>122</v>
      </c>
      <c r="E189" s="99" t="s">
        <v>313</v>
      </c>
      <c r="F189" s="86" t="s">
        <v>739</v>
      </c>
      <c r="G189" s="99" t="s">
        <v>153</v>
      </c>
      <c r="H189" s="86" t="s">
        <v>389</v>
      </c>
      <c r="I189" s="86" t="s">
        <v>317</v>
      </c>
      <c r="J189" s="86"/>
      <c r="K189" s="96">
        <v>4.9199999999062305</v>
      </c>
      <c r="L189" s="99" t="s">
        <v>166</v>
      </c>
      <c r="M189" s="100">
        <v>5.0900000000000001E-2</v>
      </c>
      <c r="N189" s="100">
        <v>2.2399999999716921E-2</v>
      </c>
      <c r="O189" s="96">
        <v>19356.537276999999</v>
      </c>
      <c r="P189" s="98">
        <v>116.8</v>
      </c>
      <c r="Q189" s="86"/>
      <c r="R189" s="96">
        <v>22.608435110999999</v>
      </c>
      <c r="S189" s="97">
        <v>1.704409179756786E-5</v>
      </c>
      <c r="T189" s="97">
        <v>3.5861885848759347E-3</v>
      </c>
      <c r="U189" s="97">
        <f>R189/'סכום נכסי הקרן'!$C$42</f>
        <v>1.1236803667698826E-3</v>
      </c>
    </row>
    <row r="190" spans="2:21" s="133" customFormat="1">
      <c r="B190" s="89" t="s">
        <v>740</v>
      </c>
      <c r="C190" s="86" t="s">
        <v>741</v>
      </c>
      <c r="D190" s="99" t="s">
        <v>122</v>
      </c>
      <c r="E190" s="99" t="s">
        <v>313</v>
      </c>
      <c r="F190" s="86" t="s">
        <v>742</v>
      </c>
      <c r="G190" s="99" t="s">
        <v>743</v>
      </c>
      <c r="H190" s="86" t="s">
        <v>389</v>
      </c>
      <c r="I190" s="86" t="s">
        <v>162</v>
      </c>
      <c r="J190" s="86"/>
      <c r="K190" s="96">
        <v>5.5099999999262028</v>
      </c>
      <c r="L190" s="99" t="s">
        <v>166</v>
      </c>
      <c r="M190" s="100">
        <v>2.6099999999999998E-2</v>
      </c>
      <c r="N190" s="100">
        <v>1.8799999999685599E-2</v>
      </c>
      <c r="O190" s="96">
        <v>21864.206910000001</v>
      </c>
      <c r="P190" s="98">
        <v>104.74</v>
      </c>
      <c r="Q190" s="86"/>
      <c r="R190" s="96">
        <v>22.900570319</v>
      </c>
      <c r="S190" s="97">
        <v>3.625231617013092E-5</v>
      </c>
      <c r="T190" s="97">
        <v>3.632527570437135E-3</v>
      </c>
      <c r="U190" s="97">
        <f>R190/'סכום נכסי הקרן'!$C$42</f>
        <v>1.1382000182212173E-3</v>
      </c>
    </row>
    <row r="191" spans="2:21" s="133" customFormat="1">
      <c r="B191" s="89" t="s">
        <v>744</v>
      </c>
      <c r="C191" s="86" t="s">
        <v>745</v>
      </c>
      <c r="D191" s="99" t="s">
        <v>122</v>
      </c>
      <c r="E191" s="99" t="s">
        <v>313</v>
      </c>
      <c r="F191" s="86" t="s">
        <v>746</v>
      </c>
      <c r="G191" s="99" t="s">
        <v>692</v>
      </c>
      <c r="H191" s="86" t="s">
        <v>389</v>
      </c>
      <c r="I191" s="86" t="s">
        <v>317</v>
      </c>
      <c r="J191" s="86"/>
      <c r="K191" s="96">
        <v>1.2299999960138142</v>
      </c>
      <c r="L191" s="99" t="s">
        <v>166</v>
      </c>
      <c r="M191" s="100">
        <v>4.0999999999999995E-2</v>
      </c>
      <c r="N191" s="100">
        <v>6.0000000370807986E-3</v>
      </c>
      <c r="O191" s="96">
        <v>102.37500300000002</v>
      </c>
      <c r="P191" s="98">
        <v>105.37</v>
      </c>
      <c r="Q191" s="86"/>
      <c r="R191" s="96">
        <v>0.107872541</v>
      </c>
      <c r="S191" s="97">
        <v>1.7062500500000003E-7</v>
      </c>
      <c r="T191" s="97">
        <v>1.7110926663276268E-5</v>
      </c>
      <c r="U191" s="97">
        <f>R191/'סכום נכסי הקרן'!$C$42</f>
        <v>5.3614615890112238E-6</v>
      </c>
    </row>
    <row r="192" spans="2:21" s="133" customFormat="1">
      <c r="B192" s="89" t="s">
        <v>747</v>
      </c>
      <c r="C192" s="86" t="s">
        <v>748</v>
      </c>
      <c r="D192" s="99" t="s">
        <v>122</v>
      </c>
      <c r="E192" s="99" t="s">
        <v>313</v>
      </c>
      <c r="F192" s="86" t="s">
        <v>746</v>
      </c>
      <c r="G192" s="99" t="s">
        <v>692</v>
      </c>
      <c r="H192" s="86" t="s">
        <v>389</v>
      </c>
      <c r="I192" s="86" t="s">
        <v>317</v>
      </c>
      <c r="J192" s="86"/>
      <c r="K192" s="96">
        <v>3.5900000003389767</v>
      </c>
      <c r="L192" s="99" t="s">
        <v>166</v>
      </c>
      <c r="M192" s="100">
        <v>1.2E-2</v>
      </c>
      <c r="N192" s="100">
        <v>1.1300000000078834E-2</v>
      </c>
      <c r="O192" s="96">
        <v>5040.8327289999997</v>
      </c>
      <c r="P192" s="98">
        <v>100.66</v>
      </c>
      <c r="Q192" s="86"/>
      <c r="R192" s="96">
        <v>5.0741023919999995</v>
      </c>
      <c r="S192" s="97">
        <v>1.0879291601020411E-5</v>
      </c>
      <c r="T192" s="97">
        <v>8.0486278627168604E-4</v>
      </c>
      <c r="U192" s="97">
        <f>R192/'סכום נכסי הקרן'!$C$42</f>
        <v>2.5219212249221021E-4</v>
      </c>
    </row>
    <row r="193" spans="2:21" s="133" customFormat="1">
      <c r="B193" s="89" t="s">
        <v>749</v>
      </c>
      <c r="C193" s="86" t="s">
        <v>750</v>
      </c>
      <c r="D193" s="99" t="s">
        <v>122</v>
      </c>
      <c r="E193" s="99" t="s">
        <v>313</v>
      </c>
      <c r="F193" s="86" t="s">
        <v>751</v>
      </c>
      <c r="G193" s="99" t="s">
        <v>563</v>
      </c>
      <c r="H193" s="86" t="s">
        <v>490</v>
      </c>
      <c r="I193" s="86" t="s">
        <v>317</v>
      </c>
      <c r="J193" s="86"/>
      <c r="K193" s="96">
        <v>6.71999999992049</v>
      </c>
      <c r="L193" s="99" t="s">
        <v>166</v>
      </c>
      <c r="M193" s="100">
        <v>3.7499999999999999E-2</v>
      </c>
      <c r="N193" s="100">
        <v>3.0799999999517262E-2</v>
      </c>
      <c r="O193" s="96">
        <v>13312.844999999999</v>
      </c>
      <c r="P193" s="98">
        <v>105.81</v>
      </c>
      <c r="Q193" s="86"/>
      <c r="R193" s="96">
        <v>14.086321421000001</v>
      </c>
      <c r="S193" s="97">
        <v>6.0512931818181812E-5</v>
      </c>
      <c r="T193" s="97">
        <v>2.2343963584770714E-3</v>
      </c>
      <c r="U193" s="97">
        <f>R193/'סכום נכסי הקרן'!$C$42</f>
        <v>7.0011580824037053E-4</v>
      </c>
    </row>
    <row r="194" spans="2:21" s="133" customFormat="1">
      <c r="B194" s="89" t="s">
        <v>752</v>
      </c>
      <c r="C194" s="86" t="s">
        <v>753</v>
      </c>
      <c r="D194" s="99" t="s">
        <v>122</v>
      </c>
      <c r="E194" s="99" t="s">
        <v>313</v>
      </c>
      <c r="F194" s="86" t="s">
        <v>411</v>
      </c>
      <c r="G194" s="99" t="s">
        <v>371</v>
      </c>
      <c r="H194" s="86" t="s">
        <v>490</v>
      </c>
      <c r="I194" s="86" t="s">
        <v>162</v>
      </c>
      <c r="J194" s="86"/>
      <c r="K194" s="96">
        <v>3.4199999998031245</v>
      </c>
      <c r="L194" s="99" t="s">
        <v>166</v>
      </c>
      <c r="M194" s="100">
        <v>3.5000000000000003E-2</v>
      </c>
      <c r="N194" s="100">
        <v>1.7499999999729565E-2</v>
      </c>
      <c r="O194" s="96">
        <v>8642.0666070000007</v>
      </c>
      <c r="P194" s="98">
        <v>106.97</v>
      </c>
      <c r="Q194" s="86"/>
      <c r="R194" s="96">
        <v>9.2444182710000007</v>
      </c>
      <c r="S194" s="97">
        <v>5.6852210561308105E-5</v>
      </c>
      <c r="T194" s="97">
        <v>1.4663654124892841E-3</v>
      </c>
      <c r="U194" s="97">
        <f>R194/'סכום נכסי הקרן'!$C$42</f>
        <v>4.5946441062067925E-4</v>
      </c>
    </row>
    <row r="195" spans="2:21" s="133" customFormat="1">
      <c r="B195" s="89" t="s">
        <v>754</v>
      </c>
      <c r="C195" s="86" t="s">
        <v>755</v>
      </c>
      <c r="D195" s="99" t="s">
        <v>122</v>
      </c>
      <c r="E195" s="99" t="s">
        <v>313</v>
      </c>
      <c r="F195" s="86" t="s">
        <v>718</v>
      </c>
      <c r="G195" s="99" t="s">
        <v>371</v>
      </c>
      <c r="H195" s="86" t="s">
        <v>490</v>
      </c>
      <c r="I195" s="86" t="s">
        <v>162</v>
      </c>
      <c r="J195" s="86"/>
      <c r="K195" s="96">
        <v>3.7900000000394036</v>
      </c>
      <c r="L195" s="99" t="s">
        <v>166</v>
      </c>
      <c r="M195" s="100">
        <v>4.3499999999999997E-2</v>
      </c>
      <c r="N195" s="100">
        <v>5.2800000000247233E-2</v>
      </c>
      <c r="O195" s="96">
        <v>26309.856983000001</v>
      </c>
      <c r="P195" s="98">
        <v>98.39</v>
      </c>
      <c r="Q195" s="86"/>
      <c r="R195" s="96">
        <v>25.886269161999998</v>
      </c>
      <c r="S195" s="97">
        <v>1.4023158315442295E-5</v>
      </c>
      <c r="T195" s="97">
        <v>4.1061242194787269E-3</v>
      </c>
      <c r="U195" s="97">
        <f>R195/'סכום נכסי הקרן'!$C$42</f>
        <v>1.2865946839508374E-3</v>
      </c>
    </row>
    <row r="196" spans="2:21" s="133" customFormat="1">
      <c r="B196" s="89" t="s">
        <v>756</v>
      </c>
      <c r="C196" s="86" t="s">
        <v>757</v>
      </c>
      <c r="D196" s="99" t="s">
        <v>122</v>
      </c>
      <c r="E196" s="99" t="s">
        <v>313</v>
      </c>
      <c r="F196" s="86" t="s">
        <v>437</v>
      </c>
      <c r="G196" s="99" t="s">
        <v>438</v>
      </c>
      <c r="H196" s="86" t="s">
        <v>490</v>
      </c>
      <c r="I196" s="86" t="s">
        <v>317</v>
      </c>
      <c r="J196" s="86"/>
      <c r="K196" s="96">
        <v>10.499999999751585</v>
      </c>
      <c r="L196" s="99" t="s">
        <v>166</v>
      </c>
      <c r="M196" s="100">
        <v>3.0499999999999999E-2</v>
      </c>
      <c r="N196" s="100">
        <v>3.6799999999383937E-2</v>
      </c>
      <c r="O196" s="96">
        <v>21260.785113999998</v>
      </c>
      <c r="P196" s="98">
        <v>94.67</v>
      </c>
      <c r="Q196" s="86"/>
      <c r="R196" s="96">
        <v>20.127585267999997</v>
      </c>
      <c r="S196" s="97">
        <v>6.7275110912816131E-5</v>
      </c>
      <c r="T196" s="97">
        <v>3.1926719463258755E-3</v>
      </c>
      <c r="U196" s="97">
        <f>R196/'סכום נכסי הקרן'!$C$42</f>
        <v>1.0003776150404222E-3</v>
      </c>
    </row>
    <row r="197" spans="2:21" s="133" customFormat="1">
      <c r="B197" s="89" t="s">
        <v>758</v>
      </c>
      <c r="C197" s="86" t="s">
        <v>759</v>
      </c>
      <c r="D197" s="99" t="s">
        <v>122</v>
      </c>
      <c r="E197" s="99" t="s">
        <v>313</v>
      </c>
      <c r="F197" s="86" t="s">
        <v>437</v>
      </c>
      <c r="G197" s="99" t="s">
        <v>438</v>
      </c>
      <c r="H197" s="86" t="s">
        <v>490</v>
      </c>
      <c r="I197" s="86" t="s">
        <v>317</v>
      </c>
      <c r="J197" s="86"/>
      <c r="K197" s="96">
        <v>9.8400000001415275</v>
      </c>
      <c r="L197" s="99" t="s">
        <v>166</v>
      </c>
      <c r="M197" s="100">
        <v>3.0499999999999999E-2</v>
      </c>
      <c r="N197" s="100">
        <v>3.5500000000737116E-2</v>
      </c>
      <c r="O197" s="96">
        <v>17611.400624999998</v>
      </c>
      <c r="P197" s="98">
        <v>96.29</v>
      </c>
      <c r="Q197" s="86"/>
      <c r="R197" s="96">
        <v>16.958017665</v>
      </c>
      <c r="S197" s="97">
        <v>5.5727430761563467E-5</v>
      </c>
      <c r="T197" s="97">
        <v>2.6899097205873596E-3</v>
      </c>
      <c r="U197" s="97">
        <f>R197/'סכום נכסי הקרן'!$C$42</f>
        <v>8.4284433734319194E-4</v>
      </c>
    </row>
    <row r="198" spans="2:21" s="133" customFormat="1">
      <c r="B198" s="89" t="s">
        <v>760</v>
      </c>
      <c r="C198" s="86" t="s">
        <v>761</v>
      </c>
      <c r="D198" s="99" t="s">
        <v>122</v>
      </c>
      <c r="E198" s="99" t="s">
        <v>313</v>
      </c>
      <c r="F198" s="86" t="s">
        <v>437</v>
      </c>
      <c r="G198" s="99" t="s">
        <v>438</v>
      </c>
      <c r="H198" s="86" t="s">
        <v>490</v>
      </c>
      <c r="I198" s="86" t="s">
        <v>317</v>
      </c>
      <c r="J198" s="86"/>
      <c r="K198" s="96">
        <v>8.1799999999556299</v>
      </c>
      <c r="L198" s="99" t="s">
        <v>166</v>
      </c>
      <c r="M198" s="100">
        <v>3.95E-2</v>
      </c>
      <c r="N198" s="100">
        <v>3.2099999999363062E-2</v>
      </c>
      <c r="O198" s="96">
        <v>13022.453876</v>
      </c>
      <c r="P198" s="98">
        <v>107.3</v>
      </c>
      <c r="Q198" s="86"/>
      <c r="R198" s="96">
        <v>13.973093008999998</v>
      </c>
      <c r="S198" s="97">
        <v>5.4257969838611661E-5</v>
      </c>
      <c r="T198" s="97">
        <v>2.2164358744097565E-3</v>
      </c>
      <c r="U198" s="97">
        <f>R198/'סכום נכסי הקרן'!$C$42</f>
        <v>6.9448815011630019E-4</v>
      </c>
    </row>
    <row r="199" spans="2:21" s="133" customFormat="1">
      <c r="B199" s="89" t="s">
        <v>762</v>
      </c>
      <c r="C199" s="86" t="s">
        <v>763</v>
      </c>
      <c r="D199" s="99" t="s">
        <v>122</v>
      </c>
      <c r="E199" s="99" t="s">
        <v>313</v>
      </c>
      <c r="F199" s="86" t="s">
        <v>437</v>
      </c>
      <c r="G199" s="99" t="s">
        <v>438</v>
      </c>
      <c r="H199" s="86" t="s">
        <v>490</v>
      </c>
      <c r="I199" s="86" t="s">
        <v>317</v>
      </c>
      <c r="J199" s="86"/>
      <c r="K199" s="96">
        <v>8.8499999997944325</v>
      </c>
      <c r="L199" s="99" t="s">
        <v>166</v>
      </c>
      <c r="M199" s="100">
        <v>3.95E-2</v>
      </c>
      <c r="N199" s="100">
        <v>3.3800000000117465E-2</v>
      </c>
      <c r="O199" s="96">
        <v>3201.9077999999995</v>
      </c>
      <c r="P199" s="98">
        <v>106.35</v>
      </c>
      <c r="Q199" s="86"/>
      <c r="R199" s="96">
        <v>3.4052289420000004</v>
      </c>
      <c r="S199" s="97">
        <v>1.3340728137159531E-5</v>
      </c>
      <c r="T199" s="97">
        <v>5.4014322976064734E-4</v>
      </c>
      <c r="U199" s="97">
        <f>R199/'סכום נכסי הקרן'!$C$42</f>
        <v>1.6924607509080861E-4</v>
      </c>
    </row>
    <row r="200" spans="2:21" s="133" customFormat="1">
      <c r="B200" s="89" t="s">
        <v>764</v>
      </c>
      <c r="C200" s="86" t="s">
        <v>765</v>
      </c>
      <c r="D200" s="99" t="s">
        <v>122</v>
      </c>
      <c r="E200" s="99" t="s">
        <v>313</v>
      </c>
      <c r="F200" s="86" t="s">
        <v>766</v>
      </c>
      <c r="G200" s="99" t="s">
        <v>371</v>
      </c>
      <c r="H200" s="86" t="s">
        <v>490</v>
      </c>
      <c r="I200" s="86" t="s">
        <v>317</v>
      </c>
      <c r="J200" s="86"/>
      <c r="K200" s="96">
        <v>2.6499999999729469</v>
      </c>
      <c r="L200" s="99" t="s">
        <v>166</v>
      </c>
      <c r="M200" s="100">
        <v>3.9E-2</v>
      </c>
      <c r="N200" s="100">
        <v>5.3799999999603235E-2</v>
      </c>
      <c r="O200" s="96">
        <v>28660.558972999999</v>
      </c>
      <c r="P200" s="98">
        <v>96.73</v>
      </c>
      <c r="Q200" s="86"/>
      <c r="R200" s="96">
        <v>27.723358694999998</v>
      </c>
      <c r="S200" s="97">
        <v>3.1910837306893651E-5</v>
      </c>
      <c r="T200" s="97">
        <v>4.3975264983314661E-3</v>
      </c>
      <c r="U200" s="97">
        <f>R200/'סכום נכסי הקרן'!$C$42</f>
        <v>1.3779013767889533E-3</v>
      </c>
    </row>
    <row r="201" spans="2:21" s="133" customFormat="1">
      <c r="B201" s="89" t="s">
        <v>767</v>
      </c>
      <c r="C201" s="86" t="s">
        <v>768</v>
      </c>
      <c r="D201" s="99" t="s">
        <v>122</v>
      </c>
      <c r="E201" s="99" t="s">
        <v>313</v>
      </c>
      <c r="F201" s="86" t="s">
        <v>524</v>
      </c>
      <c r="G201" s="99" t="s">
        <v>371</v>
      </c>
      <c r="H201" s="86" t="s">
        <v>490</v>
      </c>
      <c r="I201" s="86" t="s">
        <v>162</v>
      </c>
      <c r="J201" s="86"/>
      <c r="K201" s="96">
        <v>4.0399999998069367</v>
      </c>
      <c r="L201" s="99" t="s">
        <v>166</v>
      </c>
      <c r="M201" s="100">
        <v>5.0499999999999996E-2</v>
      </c>
      <c r="N201" s="100">
        <v>2.2799999998552027E-2</v>
      </c>
      <c r="O201" s="96">
        <v>5184.2758519999998</v>
      </c>
      <c r="P201" s="98">
        <v>111.9</v>
      </c>
      <c r="Q201" s="86"/>
      <c r="R201" s="96">
        <v>5.8012048529999998</v>
      </c>
      <c r="S201" s="97">
        <v>9.5386687154970499E-6</v>
      </c>
      <c r="T201" s="97">
        <v>9.2019702028086454E-4</v>
      </c>
      <c r="U201" s="97">
        <f>R201/'סכום נכסי הקרן'!$C$42</f>
        <v>2.8833043795033068E-4</v>
      </c>
    </row>
    <row r="202" spans="2:21" s="133" customFormat="1">
      <c r="B202" s="89" t="s">
        <v>769</v>
      </c>
      <c r="C202" s="86" t="s">
        <v>770</v>
      </c>
      <c r="D202" s="99" t="s">
        <v>122</v>
      </c>
      <c r="E202" s="99" t="s">
        <v>313</v>
      </c>
      <c r="F202" s="86" t="s">
        <v>452</v>
      </c>
      <c r="G202" s="99" t="s">
        <v>438</v>
      </c>
      <c r="H202" s="86" t="s">
        <v>490</v>
      </c>
      <c r="I202" s="86" t="s">
        <v>162</v>
      </c>
      <c r="J202" s="86"/>
      <c r="K202" s="96">
        <v>4.8600000000469166</v>
      </c>
      <c r="L202" s="99" t="s">
        <v>166</v>
      </c>
      <c r="M202" s="100">
        <v>3.9199999999999999E-2</v>
      </c>
      <c r="N202" s="100">
        <v>2.2800000000275031E-2</v>
      </c>
      <c r="O202" s="96">
        <v>22703.668767999996</v>
      </c>
      <c r="P202" s="98">
        <v>108.9</v>
      </c>
      <c r="Q202" s="86"/>
      <c r="R202" s="96">
        <v>24.724296044000003</v>
      </c>
      <c r="S202" s="97">
        <v>2.3653252232110295E-5</v>
      </c>
      <c r="T202" s="97">
        <v>3.921810059244045E-3</v>
      </c>
      <c r="U202" s="97">
        <f>R202/'סכום נכסי הקרן'!$C$42</f>
        <v>1.2288425054829122E-3</v>
      </c>
    </row>
    <row r="203" spans="2:21" s="133" customFormat="1">
      <c r="B203" s="89" t="s">
        <v>771</v>
      </c>
      <c r="C203" s="86" t="s">
        <v>772</v>
      </c>
      <c r="D203" s="99" t="s">
        <v>122</v>
      </c>
      <c r="E203" s="99" t="s">
        <v>313</v>
      </c>
      <c r="F203" s="86" t="s">
        <v>562</v>
      </c>
      <c r="G203" s="99" t="s">
        <v>563</v>
      </c>
      <c r="H203" s="86" t="s">
        <v>490</v>
      </c>
      <c r="I203" s="86" t="s">
        <v>317</v>
      </c>
      <c r="J203" s="86"/>
      <c r="K203" s="96">
        <v>0.14999999999833061</v>
      </c>
      <c r="L203" s="99" t="s">
        <v>166</v>
      </c>
      <c r="M203" s="100">
        <v>2.4500000000000001E-2</v>
      </c>
      <c r="N203" s="100">
        <v>1.0800000000035613E-2</v>
      </c>
      <c r="O203" s="96">
        <v>89673.646334999998</v>
      </c>
      <c r="P203" s="98">
        <v>100.2</v>
      </c>
      <c r="Q203" s="86"/>
      <c r="R203" s="96">
        <v>89.852995821000007</v>
      </c>
      <c r="S203" s="97">
        <v>3.0133317486211791E-5</v>
      </c>
      <c r="T203" s="97">
        <v>1.4252635635687865E-2</v>
      </c>
      <c r="U203" s="97">
        <f>R203/'סכום נכסי הקרן'!$C$42</f>
        <v>4.4658574025050321E-3</v>
      </c>
    </row>
    <row r="204" spans="2:21" s="133" customFormat="1">
      <c r="B204" s="89" t="s">
        <v>773</v>
      </c>
      <c r="C204" s="86" t="s">
        <v>774</v>
      </c>
      <c r="D204" s="99" t="s">
        <v>122</v>
      </c>
      <c r="E204" s="99" t="s">
        <v>313</v>
      </c>
      <c r="F204" s="86" t="s">
        <v>562</v>
      </c>
      <c r="G204" s="99" t="s">
        <v>563</v>
      </c>
      <c r="H204" s="86" t="s">
        <v>490</v>
      </c>
      <c r="I204" s="86" t="s">
        <v>317</v>
      </c>
      <c r="J204" s="86"/>
      <c r="K204" s="96">
        <v>4.9300000000229112</v>
      </c>
      <c r="L204" s="99" t="s">
        <v>166</v>
      </c>
      <c r="M204" s="100">
        <v>1.9E-2</v>
      </c>
      <c r="N204" s="100">
        <v>1.5700000000101973E-2</v>
      </c>
      <c r="O204" s="96">
        <v>74154.186356000006</v>
      </c>
      <c r="P204" s="98">
        <v>101.83</v>
      </c>
      <c r="Q204" s="86"/>
      <c r="R204" s="96">
        <v>75.511210438999996</v>
      </c>
      <c r="S204" s="97">
        <v>5.1332056638594269E-5</v>
      </c>
      <c r="T204" s="97">
        <v>1.1977717147470833E-2</v>
      </c>
      <c r="U204" s="97">
        <f>R204/'סכום נכסי הקרן'!$C$42</f>
        <v>3.7530445705218148E-3</v>
      </c>
    </row>
    <row r="205" spans="2:21" s="133" customFormat="1">
      <c r="B205" s="89" t="s">
        <v>775</v>
      </c>
      <c r="C205" s="86" t="s">
        <v>776</v>
      </c>
      <c r="D205" s="99" t="s">
        <v>122</v>
      </c>
      <c r="E205" s="99" t="s">
        <v>313</v>
      </c>
      <c r="F205" s="86" t="s">
        <v>562</v>
      </c>
      <c r="G205" s="99" t="s">
        <v>563</v>
      </c>
      <c r="H205" s="86" t="s">
        <v>490</v>
      </c>
      <c r="I205" s="86" t="s">
        <v>317</v>
      </c>
      <c r="J205" s="86"/>
      <c r="K205" s="96">
        <v>3.480000000030389</v>
      </c>
      <c r="L205" s="99" t="s">
        <v>166</v>
      </c>
      <c r="M205" s="100">
        <v>2.9600000000000001E-2</v>
      </c>
      <c r="N205" s="100">
        <v>1.5899999999819572E-2</v>
      </c>
      <c r="O205" s="96">
        <v>9947.4477380000008</v>
      </c>
      <c r="P205" s="98">
        <v>105.86</v>
      </c>
      <c r="Q205" s="86"/>
      <c r="R205" s="96">
        <v>10.530367840999997</v>
      </c>
      <c r="S205" s="97">
        <v>2.4357477675969777E-5</v>
      </c>
      <c r="T205" s="97">
        <v>1.6703449292501027E-3</v>
      </c>
      <c r="U205" s="97">
        <f>R205/'סכום נכסי הקרן'!$C$42</f>
        <v>5.2337844435944574E-4</v>
      </c>
    </row>
    <row r="206" spans="2:21" s="133" customFormat="1">
      <c r="B206" s="89" t="s">
        <v>777</v>
      </c>
      <c r="C206" s="86" t="s">
        <v>778</v>
      </c>
      <c r="D206" s="99" t="s">
        <v>122</v>
      </c>
      <c r="E206" s="99" t="s">
        <v>313</v>
      </c>
      <c r="F206" s="86" t="s">
        <v>568</v>
      </c>
      <c r="G206" s="99" t="s">
        <v>438</v>
      </c>
      <c r="H206" s="86" t="s">
        <v>490</v>
      </c>
      <c r="I206" s="86" t="s">
        <v>162</v>
      </c>
      <c r="J206" s="86"/>
      <c r="K206" s="96">
        <v>5.7099999999718856</v>
      </c>
      <c r="L206" s="99" t="s">
        <v>166</v>
      </c>
      <c r="M206" s="100">
        <v>3.61E-2</v>
      </c>
      <c r="N206" s="100">
        <v>2.4799999999833396E-2</v>
      </c>
      <c r="O206" s="96">
        <v>44768.893601000003</v>
      </c>
      <c r="P206" s="98">
        <v>107.26</v>
      </c>
      <c r="Q206" s="86"/>
      <c r="R206" s="96">
        <v>48.019113785000009</v>
      </c>
      <c r="S206" s="97">
        <v>5.8330805994788278E-5</v>
      </c>
      <c r="T206" s="97">
        <v>7.6168738290002241E-3</v>
      </c>
      <c r="U206" s="97">
        <f>R206/'סכום נכסי הקרן'!$C$42</f>
        <v>2.3866373380102071E-3</v>
      </c>
    </row>
    <row r="207" spans="2:21" s="133" customFormat="1">
      <c r="B207" s="89" t="s">
        <v>779</v>
      </c>
      <c r="C207" s="86" t="s">
        <v>780</v>
      </c>
      <c r="D207" s="99" t="s">
        <v>122</v>
      </c>
      <c r="E207" s="99" t="s">
        <v>313</v>
      </c>
      <c r="F207" s="86" t="s">
        <v>568</v>
      </c>
      <c r="G207" s="99" t="s">
        <v>438</v>
      </c>
      <c r="H207" s="86" t="s">
        <v>490</v>
      </c>
      <c r="I207" s="86" t="s">
        <v>162</v>
      </c>
      <c r="J207" s="86"/>
      <c r="K207" s="96">
        <v>6.6400000000199775</v>
      </c>
      <c r="L207" s="99" t="s">
        <v>166</v>
      </c>
      <c r="M207" s="100">
        <v>3.3000000000000002E-2</v>
      </c>
      <c r="N207" s="100">
        <v>2.900000000012486E-2</v>
      </c>
      <c r="O207" s="96">
        <v>15549.168521</v>
      </c>
      <c r="P207" s="98">
        <v>103.02</v>
      </c>
      <c r="Q207" s="86"/>
      <c r="R207" s="96">
        <v>16.018753411999999</v>
      </c>
      <c r="S207" s="97">
        <v>5.0427827663818127E-5</v>
      </c>
      <c r="T207" s="97">
        <v>2.5409220208304772E-3</v>
      </c>
      <c r="U207" s="97">
        <f>R207/'סכום נכסי הקרן'!$C$42</f>
        <v>7.9616119474074944E-4</v>
      </c>
    </row>
    <row r="208" spans="2:21" s="133" customFormat="1">
      <c r="B208" s="89" t="s">
        <v>781</v>
      </c>
      <c r="C208" s="86" t="s">
        <v>782</v>
      </c>
      <c r="D208" s="99" t="s">
        <v>122</v>
      </c>
      <c r="E208" s="99" t="s">
        <v>313</v>
      </c>
      <c r="F208" s="86" t="s">
        <v>783</v>
      </c>
      <c r="G208" s="99" t="s">
        <v>153</v>
      </c>
      <c r="H208" s="86" t="s">
        <v>490</v>
      </c>
      <c r="I208" s="86" t="s">
        <v>162</v>
      </c>
      <c r="J208" s="86"/>
      <c r="K208" s="96">
        <v>3.7100000000326419</v>
      </c>
      <c r="L208" s="99" t="s">
        <v>166</v>
      </c>
      <c r="M208" s="100">
        <v>2.75E-2</v>
      </c>
      <c r="N208" s="100">
        <v>2.0900000000472974E-2</v>
      </c>
      <c r="O208" s="96">
        <v>14618.129874</v>
      </c>
      <c r="P208" s="98">
        <v>102.69</v>
      </c>
      <c r="Q208" s="86"/>
      <c r="R208" s="96">
        <v>15.011357081</v>
      </c>
      <c r="S208" s="97">
        <v>3.1385515898172725E-5</v>
      </c>
      <c r="T208" s="97">
        <v>2.3811270945146637E-3</v>
      </c>
      <c r="U208" s="97">
        <f>R208/'סכום נכסי הקרן'!$C$42</f>
        <v>7.4609176387819718E-4</v>
      </c>
    </row>
    <row r="209" spans="2:21" s="133" customFormat="1">
      <c r="B209" s="89" t="s">
        <v>784</v>
      </c>
      <c r="C209" s="86" t="s">
        <v>785</v>
      </c>
      <c r="D209" s="99" t="s">
        <v>122</v>
      </c>
      <c r="E209" s="99" t="s">
        <v>313</v>
      </c>
      <c r="F209" s="86" t="s">
        <v>783</v>
      </c>
      <c r="G209" s="99" t="s">
        <v>153</v>
      </c>
      <c r="H209" s="86" t="s">
        <v>490</v>
      </c>
      <c r="I209" s="86" t="s">
        <v>162</v>
      </c>
      <c r="J209" s="86"/>
      <c r="K209" s="96">
        <v>4.7600000000060243</v>
      </c>
      <c r="L209" s="99" t="s">
        <v>166</v>
      </c>
      <c r="M209" s="100">
        <v>2.3E-2</v>
      </c>
      <c r="N209" s="100">
        <v>2.6000000000225912E-2</v>
      </c>
      <c r="O209" s="96">
        <v>26873.4375</v>
      </c>
      <c r="P209" s="98">
        <v>98.83</v>
      </c>
      <c r="Q209" s="86"/>
      <c r="R209" s="96">
        <v>26.559017683999997</v>
      </c>
      <c r="S209" s="97">
        <v>8.5299177080913082E-5</v>
      </c>
      <c r="T209" s="97">
        <v>4.2128367388655609E-3</v>
      </c>
      <c r="U209" s="97">
        <f>R209/'סכום נכסי הקרן'!$C$42</f>
        <v>1.3200315097299489E-3</v>
      </c>
    </row>
    <row r="210" spans="2:21" s="133" customFormat="1">
      <c r="B210" s="89" t="s">
        <v>786</v>
      </c>
      <c r="C210" s="86" t="s">
        <v>787</v>
      </c>
      <c r="D210" s="99" t="s">
        <v>122</v>
      </c>
      <c r="E210" s="99" t="s">
        <v>313</v>
      </c>
      <c r="F210" s="86" t="s">
        <v>580</v>
      </c>
      <c r="G210" s="99" t="s">
        <v>367</v>
      </c>
      <c r="H210" s="86" t="s">
        <v>577</v>
      </c>
      <c r="I210" s="86" t="s">
        <v>317</v>
      </c>
      <c r="J210" s="86"/>
      <c r="K210" s="96">
        <v>1.1400000000111337</v>
      </c>
      <c r="L210" s="99" t="s">
        <v>166</v>
      </c>
      <c r="M210" s="100">
        <v>4.2999999999999997E-2</v>
      </c>
      <c r="N210" s="100">
        <v>2.0100000000538121E-2</v>
      </c>
      <c r="O210" s="96">
        <v>10464.257857000001</v>
      </c>
      <c r="P210" s="98">
        <v>103</v>
      </c>
      <c r="Q210" s="86"/>
      <c r="R210" s="96">
        <v>10.778185942</v>
      </c>
      <c r="S210" s="97">
        <v>3.6241104509521142E-5</v>
      </c>
      <c r="T210" s="97">
        <v>1.7096542596203167E-3</v>
      </c>
      <c r="U210" s="97">
        <f>R210/'סכום נכסי הקרן'!$C$42</f>
        <v>5.3569545494672047E-4</v>
      </c>
    </row>
    <row r="211" spans="2:21" s="133" customFormat="1">
      <c r="B211" s="89" t="s">
        <v>788</v>
      </c>
      <c r="C211" s="86" t="s">
        <v>789</v>
      </c>
      <c r="D211" s="99" t="s">
        <v>122</v>
      </c>
      <c r="E211" s="99" t="s">
        <v>313</v>
      </c>
      <c r="F211" s="86" t="s">
        <v>580</v>
      </c>
      <c r="G211" s="99" t="s">
        <v>367</v>
      </c>
      <c r="H211" s="86" t="s">
        <v>577</v>
      </c>
      <c r="I211" s="86" t="s">
        <v>317</v>
      </c>
      <c r="J211" s="86"/>
      <c r="K211" s="96">
        <v>1.6100000000359544</v>
      </c>
      <c r="L211" s="99" t="s">
        <v>166</v>
      </c>
      <c r="M211" s="100">
        <v>4.2500000000000003E-2</v>
      </c>
      <c r="N211" s="100">
        <v>2.5900000000294174E-2</v>
      </c>
      <c r="O211" s="96">
        <v>8788.0637210000004</v>
      </c>
      <c r="P211" s="98">
        <v>104.44</v>
      </c>
      <c r="Q211" s="86"/>
      <c r="R211" s="96">
        <v>9.1782538470000006</v>
      </c>
      <c r="S211" s="97">
        <v>1.7888729410706211E-5</v>
      </c>
      <c r="T211" s="97">
        <v>1.455870298567921E-3</v>
      </c>
      <c r="U211" s="97">
        <f>R211/'סכום נכסי הקרן'!$C$42</f>
        <v>4.5617591834501241E-4</v>
      </c>
    </row>
    <row r="212" spans="2:21" s="133" customFormat="1">
      <c r="B212" s="89" t="s">
        <v>790</v>
      </c>
      <c r="C212" s="86" t="s">
        <v>791</v>
      </c>
      <c r="D212" s="99" t="s">
        <v>122</v>
      </c>
      <c r="E212" s="99" t="s">
        <v>313</v>
      </c>
      <c r="F212" s="86" t="s">
        <v>580</v>
      </c>
      <c r="G212" s="99" t="s">
        <v>367</v>
      </c>
      <c r="H212" s="86" t="s">
        <v>577</v>
      </c>
      <c r="I212" s="86" t="s">
        <v>317</v>
      </c>
      <c r="J212" s="86"/>
      <c r="K212" s="96">
        <v>1.9900000000178375</v>
      </c>
      <c r="L212" s="99" t="s">
        <v>166</v>
      </c>
      <c r="M212" s="100">
        <v>3.7000000000000005E-2</v>
      </c>
      <c r="N212" s="100">
        <v>2.7699999999940536E-2</v>
      </c>
      <c r="O212" s="96">
        <v>16262.131703999999</v>
      </c>
      <c r="P212" s="98">
        <v>103.42</v>
      </c>
      <c r="Q212" s="86"/>
      <c r="R212" s="96">
        <v>16.81829733</v>
      </c>
      <c r="S212" s="97">
        <v>6.1651639832384106E-5</v>
      </c>
      <c r="T212" s="97">
        <v>2.6677470424545306E-3</v>
      </c>
      <c r="U212" s="97">
        <f>R212/'סכום נכסי הקרן'!$C$42</f>
        <v>8.3589998243728243E-4</v>
      </c>
    </row>
    <row r="213" spans="2:21" s="133" customFormat="1">
      <c r="B213" s="89" t="s">
        <v>792</v>
      </c>
      <c r="C213" s="86" t="s">
        <v>793</v>
      </c>
      <c r="D213" s="99" t="s">
        <v>122</v>
      </c>
      <c r="E213" s="99" t="s">
        <v>313</v>
      </c>
      <c r="F213" s="86" t="s">
        <v>751</v>
      </c>
      <c r="G213" s="99" t="s">
        <v>563</v>
      </c>
      <c r="H213" s="86" t="s">
        <v>577</v>
      </c>
      <c r="I213" s="86" t="s">
        <v>162</v>
      </c>
      <c r="J213" s="86"/>
      <c r="K213" s="96">
        <v>3.5100000000000002</v>
      </c>
      <c r="L213" s="99" t="s">
        <v>166</v>
      </c>
      <c r="M213" s="100">
        <v>3.7499999999999999E-2</v>
      </c>
      <c r="N213" s="100">
        <v>1.8600000000000002E-2</v>
      </c>
      <c r="O213" s="96">
        <v>546</v>
      </c>
      <c r="P213" s="98">
        <v>107.71</v>
      </c>
      <c r="Q213" s="86"/>
      <c r="R213" s="96">
        <v>0.58809659999999997</v>
      </c>
      <c r="S213" s="97">
        <v>1.0359939947412717E-6</v>
      </c>
      <c r="T213" s="97">
        <v>9.3284886962309693E-5</v>
      </c>
      <c r="U213" s="97">
        <f>R213/'סכום נכסי הקרן'!$C$42</f>
        <v>2.9229471210176629E-5</v>
      </c>
    </row>
    <row r="214" spans="2:21" s="133" customFormat="1">
      <c r="B214" s="89" t="s">
        <v>794</v>
      </c>
      <c r="C214" s="86" t="s">
        <v>795</v>
      </c>
      <c r="D214" s="99" t="s">
        <v>122</v>
      </c>
      <c r="E214" s="99" t="s">
        <v>313</v>
      </c>
      <c r="F214" s="86" t="s">
        <v>425</v>
      </c>
      <c r="G214" s="99" t="s">
        <v>321</v>
      </c>
      <c r="H214" s="86" t="s">
        <v>577</v>
      </c>
      <c r="I214" s="86" t="s">
        <v>162</v>
      </c>
      <c r="J214" s="86"/>
      <c r="K214" s="96">
        <v>2.6800000000201836</v>
      </c>
      <c r="L214" s="99" t="s">
        <v>166</v>
      </c>
      <c r="M214" s="100">
        <v>3.6000000000000004E-2</v>
      </c>
      <c r="N214" s="100">
        <v>2.3200000000256883E-2</v>
      </c>
      <c r="O214" s="96">
        <f>20924.43815/50000</f>
        <v>0.41848876300000004</v>
      </c>
      <c r="P214" s="98">
        <v>5209200</v>
      </c>
      <c r="Q214" s="86"/>
      <c r="R214" s="96">
        <v>21.799916641999999</v>
      </c>
      <c r="S214" s="97">
        <f>133.438161788151%/50000</f>
        <v>2.6687632357630201E-5</v>
      </c>
      <c r="T214" s="97">
        <v>3.4579400046467605E-3</v>
      </c>
      <c r="U214" s="97">
        <f>R214/'סכום נכסי הקרן'!$C$42</f>
        <v>1.0834955275571894E-3</v>
      </c>
    </row>
    <row r="215" spans="2:21" s="133" customFormat="1">
      <c r="B215" s="89" t="s">
        <v>796</v>
      </c>
      <c r="C215" s="86" t="s">
        <v>797</v>
      </c>
      <c r="D215" s="99" t="s">
        <v>122</v>
      </c>
      <c r="E215" s="99" t="s">
        <v>313</v>
      </c>
      <c r="F215" s="86" t="s">
        <v>798</v>
      </c>
      <c r="G215" s="99" t="s">
        <v>743</v>
      </c>
      <c r="H215" s="86" t="s">
        <v>577</v>
      </c>
      <c r="I215" s="86" t="s">
        <v>162</v>
      </c>
      <c r="J215" s="86"/>
      <c r="K215" s="96">
        <v>0.89999999654518836</v>
      </c>
      <c r="L215" s="99" t="s">
        <v>166</v>
      </c>
      <c r="M215" s="100">
        <v>5.5500000000000001E-2</v>
      </c>
      <c r="N215" s="100">
        <v>9.2000000030709444E-3</v>
      </c>
      <c r="O215" s="96">
        <v>248.859624</v>
      </c>
      <c r="P215" s="98">
        <v>104.68</v>
      </c>
      <c r="Q215" s="86"/>
      <c r="R215" s="96">
        <v>0.26050625100000002</v>
      </c>
      <c r="S215" s="97">
        <v>2.0738302E-5</v>
      </c>
      <c r="T215" s="97">
        <v>4.132194639028704E-5</v>
      </c>
      <c r="U215" s="97">
        <f>R215/'סכום נכסי הקרן'!$C$42</f>
        <v>1.2947634731565439E-5</v>
      </c>
    </row>
    <row r="216" spans="2:21" s="133" customFormat="1">
      <c r="B216" s="89" t="s">
        <v>799</v>
      </c>
      <c r="C216" s="86" t="s">
        <v>800</v>
      </c>
      <c r="D216" s="99" t="s">
        <v>122</v>
      </c>
      <c r="E216" s="99" t="s">
        <v>313</v>
      </c>
      <c r="F216" s="86" t="s">
        <v>801</v>
      </c>
      <c r="G216" s="99" t="s">
        <v>153</v>
      </c>
      <c r="H216" s="86" t="s">
        <v>577</v>
      </c>
      <c r="I216" s="86" t="s">
        <v>317</v>
      </c>
      <c r="J216" s="86"/>
      <c r="K216" s="96">
        <v>2.1499999999999995</v>
      </c>
      <c r="L216" s="99" t="s">
        <v>166</v>
      </c>
      <c r="M216" s="100">
        <v>3.4000000000000002E-2</v>
      </c>
      <c r="N216" s="100">
        <v>2.2800000001376389E-2</v>
      </c>
      <c r="O216" s="96">
        <v>1411.844838</v>
      </c>
      <c r="P216" s="98">
        <v>102.92</v>
      </c>
      <c r="Q216" s="86"/>
      <c r="R216" s="96">
        <v>1.4530706600000003</v>
      </c>
      <c r="S216" s="97">
        <v>2.2258867487289637E-6</v>
      </c>
      <c r="T216" s="97">
        <v>2.3048854944298058E-4</v>
      </c>
      <c r="U216" s="97">
        <f>R216/'סכום נכסי הקרן'!$C$42</f>
        <v>7.2220256030764958E-5</v>
      </c>
    </row>
    <row r="217" spans="2:21" s="133" customFormat="1">
      <c r="B217" s="89" t="s">
        <v>802</v>
      </c>
      <c r="C217" s="86" t="s">
        <v>803</v>
      </c>
      <c r="D217" s="99" t="s">
        <v>122</v>
      </c>
      <c r="E217" s="99" t="s">
        <v>313</v>
      </c>
      <c r="F217" s="86" t="s">
        <v>576</v>
      </c>
      <c r="G217" s="99" t="s">
        <v>321</v>
      </c>
      <c r="H217" s="86" t="s">
        <v>577</v>
      </c>
      <c r="I217" s="86" t="s">
        <v>162</v>
      </c>
      <c r="J217" s="86"/>
      <c r="K217" s="96">
        <v>0.67000000008393967</v>
      </c>
      <c r="L217" s="99" t="s">
        <v>166</v>
      </c>
      <c r="M217" s="100">
        <v>1.6899999999999998E-2</v>
      </c>
      <c r="N217" s="100">
        <v>9.7999999997149204E-3</v>
      </c>
      <c r="O217" s="96">
        <v>6275.7804900000001</v>
      </c>
      <c r="P217" s="98">
        <v>100.61</v>
      </c>
      <c r="Q217" s="86"/>
      <c r="R217" s="96">
        <v>6.3140625410000002</v>
      </c>
      <c r="S217" s="97">
        <v>1.219403196284926E-5</v>
      </c>
      <c r="T217" s="97">
        <v>1.0015473825390913E-3</v>
      </c>
      <c r="U217" s="97">
        <f>R217/'סכום נכסי הקרן'!$C$42</f>
        <v>3.1382039831791953E-4</v>
      </c>
    </row>
    <row r="218" spans="2:21" s="133" customFormat="1">
      <c r="B218" s="89" t="s">
        <v>804</v>
      </c>
      <c r="C218" s="86" t="s">
        <v>805</v>
      </c>
      <c r="D218" s="99" t="s">
        <v>122</v>
      </c>
      <c r="E218" s="99" t="s">
        <v>313</v>
      </c>
      <c r="F218" s="86" t="s">
        <v>806</v>
      </c>
      <c r="G218" s="99" t="s">
        <v>371</v>
      </c>
      <c r="H218" s="86" t="s">
        <v>577</v>
      </c>
      <c r="I218" s="86" t="s">
        <v>162</v>
      </c>
      <c r="J218" s="86"/>
      <c r="K218" s="96">
        <v>2.4300000000441893</v>
      </c>
      <c r="L218" s="99" t="s">
        <v>166</v>
      </c>
      <c r="M218" s="100">
        <v>6.7500000000000004E-2</v>
      </c>
      <c r="N218" s="100">
        <v>3.9500000000814016E-2</v>
      </c>
      <c r="O218" s="96">
        <v>7955.7648569999992</v>
      </c>
      <c r="P218" s="98">
        <v>108.09</v>
      </c>
      <c r="Q218" s="86"/>
      <c r="R218" s="96">
        <v>8.5993862339999989</v>
      </c>
      <c r="S218" s="97">
        <v>9.9477648846049534E-6</v>
      </c>
      <c r="T218" s="97">
        <v>1.3640493292835429E-3</v>
      </c>
      <c r="U218" s="97">
        <f>R218/'סכום נכסי הקרן'!$C$42</f>
        <v>4.2740514458320658E-4</v>
      </c>
    </row>
    <row r="219" spans="2:21" s="133" customFormat="1">
      <c r="B219" s="89" t="s">
        <v>807</v>
      </c>
      <c r="C219" s="86" t="s">
        <v>808</v>
      </c>
      <c r="D219" s="99" t="s">
        <v>122</v>
      </c>
      <c r="E219" s="99" t="s">
        <v>313</v>
      </c>
      <c r="F219" s="86" t="s">
        <v>535</v>
      </c>
      <c r="G219" s="99" t="s">
        <v>371</v>
      </c>
      <c r="H219" s="86" t="s">
        <v>577</v>
      </c>
      <c r="I219" s="86" t="s">
        <v>317</v>
      </c>
      <c r="J219" s="86"/>
      <c r="K219" s="96">
        <v>2.829999970103994</v>
      </c>
      <c r="L219" s="99" t="s">
        <v>166</v>
      </c>
      <c r="M219" s="100">
        <v>5.74E-2</v>
      </c>
      <c r="N219" s="100">
        <v>1.73999991031198E-2</v>
      </c>
      <c r="O219" s="96">
        <v>5.8442030000000003</v>
      </c>
      <c r="P219" s="98">
        <v>111.6</v>
      </c>
      <c r="Q219" s="96">
        <v>1.3701119999999999E-3</v>
      </c>
      <c r="R219" s="96">
        <v>8.027827999999999E-3</v>
      </c>
      <c r="S219" s="97">
        <v>4.5438139806222041E-8</v>
      </c>
      <c r="T219" s="97">
        <v>1.2733877861780949E-6</v>
      </c>
      <c r="U219" s="97">
        <f>R219/'סכום נכסי הקרן'!$C$42</f>
        <v>3.9899766025896052E-7</v>
      </c>
    </row>
    <row r="220" spans="2:21" s="133" customFormat="1">
      <c r="B220" s="89" t="s">
        <v>809</v>
      </c>
      <c r="C220" s="86" t="s">
        <v>810</v>
      </c>
      <c r="D220" s="99" t="s">
        <v>122</v>
      </c>
      <c r="E220" s="99" t="s">
        <v>313</v>
      </c>
      <c r="F220" s="86" t="s">
        <v>535</v>
      </c>
      <c r="G220" s="99" t="s">
        <v>371</v>
      </c>
      <c r="H220" s="86" t="s">
        <v>577</v>
      </c>
      <c r="I220" s="86" t="s">
        <v>317</v>
      </c>
      <c r="J220" s="86"/>
      <c r="K220" s="96">
        <v>4.5800000016437385</v>
      </c>
      <c r="L220" s="99" t="s">
        <v>166</v>
      </c>
      <c r="M220" s="100">
        <v>5.6500000000000002E-2</v>
      </c>
      <c r="N220" s="100">
        <v>2.5600000012328036E-2</v>
      </c>
      <c r="O220" s="96">
        <v>921.375</v>
      </c>
      <c r="P220" s="98">
        <v>116.21</v>
      </c>
      <c r="Q220" s="86"/>
      <c r="R220" s="96">
        <v>1.070729928</v>
      </c>
      <c r="S220" s="97">
        <v>9.9184242905722898E-6</v>
      </c>
      <c r="T220" s="97">
        <v>1.6984100962434063E-4</v>
      </c>
      <c r="U220" s="97">
        <f>R220/'סכום נכסי הקרן'!$C$42</f>
        <v>5.3217225884914989E-5</v>
      </c>
    </row>
    <row r="221" spans="2:21" s="133" customFormat="1">
      <c r="B221" s="89" t="s">
        <v>811</v>
      </c>
      <c r="C221" s="86" t="s">
        <v>812</v>
      </c>
      <c r="D221" s="99" t="s">
        <v>122</v>
      </c>
      <c r="E221" s="99" t="s">
        <v>313</v>
      </c>
      <c r="F221" s="86" t="s">
        <v>538</v>
      </c>
      <c r="G221" s="99" t="s">
        <v>371</v>
      </c>
      <c r="H221" s="86" t="s">
        <v>577</v>
      </c>
      <c r="I221" s="86" t="s">
        <v>317</v>
      </c>
      <c r="J221" s="86"/>
      <c r="K221" s="96">
        <v>3.3000000002858032</v>
      </c>
      <c r="L221" s="99" t="s">
        <v>166</v>
      </c>
      <c r="M221" s="100">
        <v>3.7000000000000005E-2</v>
      </c>
      <c r="N221" s="100">
        <v>1.7700000001959794E-2</v>
      </c>
      <c r="O221" s="96">
        <v>4558.838667</v>
      </c>
      <c r="P221" s="98">
        <v>107.45</v>
      </c>
      <c r="Q221" s="86"/>
      <c r="R221" s="96">
        <v>4.8984721520000001</v>
      </c>
      <c r="S221" s="97">
        <v>2.0164890357390722E-5</v>
      </c>
      <c r="T221" s="97">
        <v>7.7700401768577123E-4</v>
      </c>
      <c r="U221" s="97">
        <f>R221/'סכום נכסי הקרן'!$C$42</f>
        <v>2.4346297996066628E-4</v>
      </c>
    </row>
    <row r="222" spans="2:21" s="133" customFormat="1">
      <c r="B222" s="89" t="s">
        <v>813</v>
      </c>
      <c r="C222" s="86" t="s">
        <v>814</v>
      </c>
      <c r="D222" s="99" t="s">
        <v>122</v>
      </c>
      <c r="E222" s="99" t="s">
        <v>313</v>
      </c>
      <c r="F222" s="86" t="s">
        <v>815</v>
      </c>
      <c r="G222" s="99" t="s">
        <v>367</v>
      </c>
      <c r="H222" s="86" t="s">
        <v>577</v>
      </c>
      <c r="I222" s="86" t="s">
        <v>317</v>
      </c>
      <c r="J222" s="86"/>
      <c r="K222" s="96">
        <v>2.870000000067531</v>
      </c>
      <c r="L222" s="99" t="s">
        <v>166</v>
      </c>
      <c r="M222" s="100">
        <v>2.9500000000000002E-2</v>
      </c>
      <c r="N222" s="100">
        <v>1.8600000000150073E-2</v>
      </c>
      <c r="O222" s="96">
        <v>14108.239649000001</v>
      </c>
      <c r="P222" s="98">
        <v>103.91</v>
      </c>
      <c r="Q222" s="86"/>
      <c r="R222" s="96">
        <v>14.659871823</v>
      </c>
      <c r="S222" s="97">
        <v>6.5754580719388857E-5</v>
      </c>
      <c r="T222" s="97">
        <v>2.3253739026726289E-3</v>
      </c>
      <c r="U222" s="97">
        <f>R222/'סכום נכסי הקרן'!$C$42</f>
        <v>7.2862230693946891E-4</v>
      </c>
    </row>
    <row r="223" spans="2:21" s="133" customFormat="1">
      <c r="B223" s="89" t="s">
        <v>816</v>
      </c>
      <c r="C223" s="86" t="s">
        <v>817</v>
      </c>
      <c r="D223" s="99" t="s">
        <v>122</v>
      </c>
      <c r="E223" s="99" t="s">
        <v>313</v>
      </c>
      <c r="F223" s="86" t="s">
        <v>474</v>
      </c>
      <c r="G223" s="99" t="s">
        <v>438</v>
      </c>
      <c r="H223" s="86" t="s">
        <v>577</v>
      </c>
      <c r="I223" s="86" t="s">
        <v>162</v>
      </c>
      <c r="J223" s="86"/>
      <c r="K223" s="96">
        <v>8.6699999998354613</v>
      </c>
      <c r="L223" s="99" t="s">
        <v>166</v>
      </c>
      <c r="M223" s="100">
        <v>3.4300000000000004E-2</v>
      </c>
      <c r="N223" s="100">
        <v>3.3099999999398708E-2</v>
      </c>
      <c r="O223" s="96">
        <v>21012.746186</v>
      </c>
      <c r="P223" s="98">
        <v>102.1</v>
      </c>
      <c r="Q223" s="86"/>
      <c r="R223" s="96">
        <v>21.454013859000003</v>
      </c>
      <c r="S223" s="97">
        <v>8.2766449448558381E-5</v>
      </c>
      <c r="T223" s="97">
        <v>3.4030723145222078E-3</v>
      </c>
      <c r="U223" s="97">
        <f>R223/'סכום נכסי הקרן'!$C$42</f>
        <v>1.0663035297846834E-3</v>
      </c>
    </row>
    <row r="224" spans="2:21" s="133" customFormat="1">
      <c r="B224" s="89" t="s">
        <v>818</v>
      </c>
      <c r="C224" s="86" t="s">
        <v>819</v>
      </c>
      <c r="D224" s="99" t="s">
        <v>122</v>
      </c>
      <c r="E224" s="99" t="s">
        <v>313</v>
      </c>
      <c r="F224" s="86" t="s">
        <v>606</v>
      </c>
      <c r="G224" s="99" t="s">
        <v>371</v>
      </c>
      <c r="H224" s="86" t="s">
        <v>577</v>
      </c>
      <c r="I224" s="86" t="s">
        <v>162</v>
      </c>
      <c r="J224" s="86"/>
      <c r="K224" s="96">
        <v>3.3699999785229782</v>
      </c>
      <c r="L224" s="99" t="s">
        <v>166</v>
      </c>
      <c r="M224" s="100">
        <v>7.0499999999999993E-2</v>
      </c>
      <c r="N224" s="100">
        <v>2.6000000390491301E-2</v>
      </c>
      <c r="O224" s="96">
        <v>8.7260460000000002</v>
      </c>
      <c r="P224" s="98">
        <v>117.39</v>
      </c>
      <c r="Q224" s="86"/>
      <c r="R224" s="96">
        <v>1.0243505999999999E-2</v>
      </c>
      <c r="S224" s="97">
        <v>1.8871141326904094E-8</v>
      </c>
      <c r="T224" s="97">
        <v>1.6248424141675723E-6</v>
      </c>
      <c r="U224" s="97">
        <f>R224/'סכום נכסי הקרן'!$C$42</f>
        <v>5.0912088884423338E-7</v>
      </c>
    </row>
    <row r="225" spans="2:21" s="133" customFormat="1">
      <c r="B225" s="89" t="s">
        <v>820</v>
      </c>
      <c r="C225" s="86" t="s">
        <v>821</v>
      </c>
      <c r="D225" s="99" t="s">
        <v>122</v>
      </c>
      <c r="E225" s="99" t="s">
        <v>313</v>
      </c>
      <c r="F225" s="86" t="s">
        <v>609</v>
      </c>
      <c r="G225" s="99" t="s">
        <v>406</v>
      </c>
      <c r="H225" s="86" t="s">
        <v>577</v>
      </c>
      <c r="I225" s="86" t="s">
        <v>317</v>
      </c>
      <c r="J225" s="86"/>
      <c r="K225" s="96">
        <v>3.2100000001064899</v>
      </c>
      <c r="L225" s="99" t="s">
        <v>166</v>
      </c>
      <c r="M225" s="100">
        <v>4.1399999999999999E-2</v>
      </c>
      <c r="N225" s="100">
        <v>3.4900000000954744E-2</v>
      </c>
      <c r="O225" s="96">
        <v>10561.482163000001</v>
      </c>
      <c r="P225" s="98">
        <v>103.14</v>
      </c>
      <c r="Q225" s="86"/>
      <c r="R225" s="96">
        <v>10.893112703999998</v>
      </c>
      <c r="S225" s="97">
        <v>1.4595566389148303E-5</v>
      </c>
      <c r="T225" s="97">
        <v>1.727884138864839E-3</v>
      </c>
      <c r="U225" s="97">
        <f>R225/'סכום נכסי הקרן'!$C$42</f>
        <v>5.414075241563669E-4</v>
      </c>
    </row>
    <row r="226" spans="2:21" s="133" customFormat="1">
      <c r="B226" s="89" t="s">
        <v>822</v>
      </c>
      <c r="C226" s="86" t="s">
        <v>823</v>
      </c>
      <c r="D226" s="99" t="s">
        <v>122</v>
      </c>
      <c r="E226" s="99" t="s">
        <v>313</v>
      </c>
      <c r="F226" s="86" t="s">
        <v>609</v>
      </c>
      <c r="G226" s="99" t="s">
        <v>406</v>
      </c>
      <c r="H226" s="86" t="s">
        <v>577</v>
      </c>
      <c r="I226" s="86" t="s">
        <v>317</v>
      </c>
      <c r="J226" s="86"/>
      <c r="K226" s="96">
        <v>5.8799999998606651</v>
      </c>
      <c r="L226" s="99" t="s">
        <v>166</v>
      </c>
      <c r="M226" s="100">
        <v>2.5000000000000001E-2</v>
      </c>
      <c r="N226" s="100">
        <v>5.0499999998967898E-2</v>
      </c>
      <c r="O226" s="96">
        <v>26749.637801000001</v>
      </c>
      <c r="P226" s="98">
        <v>86.93</v>
      </c>
      <c r="Q226" s="86"/>
      <c r="R226" s="96">
        <v>23.253459547999999</v>
      </c>
      <c r="S226" s="97">
        <v>4.3570655948411647E-5</v>
      </c>
      <c r="T226" s="97">
        <v>3.6885034625566975E-3</v>
      </c>
      <c r="U226" s="97">
        <f>R226/'סכום נכסי הקרן'!$C$42</f>
        <v>1.155739255073525E-3</v>
      </c>
    </row>
    <row r="227" spans="2:21" s="133" customFormat="1">
      <c r="B227" s="89" t="s">
        <v>824</v>
      </c>
      <c r="C227" s="86" t="s">
        <v>825</v>
      </c>
      <c r="D227" s="99" t="s">
        <v>122</v>
      </c>
      <c r="E227" s="99" t="s">
        <v>313</v>
      </c>
      <c r="F227" s="86" t="s">
        <v>609</v>
      </c>
      <c r="G227" s="99" t="s">
        <v>406</v>
      </c>
      <c r="H227" s="86" t="s">
        <v>577</v>
      </c>
      <c r="I227" s="86" t="s">
        <v>317</v>
      </c>
      <c r="J227" s="86"/>
      <c r="K227" s="96">
        <v>4.4799999999839697</v>
      </c>
      <c r="L227" s="99" t="s">
        <v>166</v>
      </c>
      <c r="M227" s="100">
        <v>3.5499999999999997E-2</v>
      </c>
      <c r="N227" s="100">
        <v>4.4900000000120233E-2</v>
      </c>
      <c r="O227" s="96">
        <v>12866.892674999999</v>
      </c>
      <c r="P227" s="98">
        <v>96.96</v>
      </c>
      <c r="Q227" s="86"/>
      <c r="R227" s="96">
        <v>12.475738565</v>
      </c>
      <c r="S227" s="97">
        <v>1.8106215963491755E-5</v>
      </c>
      <c r="T227" s="97">
        <v>1.9789229555269541E-3</v>
      </c>
      <c r="U227" s="97">
        <f>R227/'סכום נכסי הקרן'!$C$42</f>
        <v>6.2006690943521492E-4</v>
      </c>
    </row>
    <row r="228" spans="2:21" s="133" customFormat="1">
      <c r="B228" s="89" t="s">
        <v>826</v>
      </c>
      <c r="C228" s="86" t="s">
        <v>827</v>
      </c>
      <c r="D228" s="99" t="s">
        <v>122</v>
      </c>
      <c r="E228" s="99" t="s">
        <v>313</v>
      </c>
      <c r="F228" s="86" t="s">
        <v>828</v>
      </c>
      <c r="G228" s="99" t="s">
        <v>371</v>
      </c>
      <c r="H228" s="86" t="s">
        <v>577</v>
      </c>
      <c r="I228" s="86" t="s">
        <v>317</v>
      </c>
      <c r="J228" s="86"/>
      <c r="K228" s="96">
        <v>4.9299999998822619</v>
      </c>
      <c r="L228" s="99" t="s">
        <v>166</v>
      </c>
      <c r="M228" s="100">
        <v>3.9E-2</v>
      </c>
      <c r="N228" s="100">
        <v>4.7799999998796909E-2</v>
      </c>
      <c r="O228" s="96">
        <v>19989.7425</v>
      </c>
      <c r="P228" s="98">
        <v>97.3</v>
      </c>
      <c r="Q228" s="86"/>
      <c r="R228" s="96">
        <v>19.450019452999999</v>
      </c>
      <c r="S228" s="97">
        <v>4.7493982988429282E-5</v>
      </c>
      <c r="T228" s="97">
        <v>3.0851952996970729E-3</v>
      </c>
      <c r="U228" s="97">
        <f>R228/'סכום נכסי הקרן'!$C$42</f>
        <v>9.6670136103293048E-4</v>
      </c>
    </row>
    <row r="229" spans="2:21" s="133" customFormat="1">
      <c r="B229" s="89" t="s">
        <v>829</v>
      </c>
      <c r="C229" s="86" t="s">
        <v>830</v>
      </c>
      <c r="D229" s="99" t="s">
        <v>122</v>
      </c>
      <c r="E229" s="99" t="s">
        <v>313</v>
      </c>
      <c r="F229" s="86" t="s">
        <v>831</v>
      </c>
      <c r="G229" s="99" t="s">
        <v>406</v>
      </c>
      <c r="H229" s="86" t="s">
        <v>577</v>
      </c>
      <c r="I229" s="86" t="s">
        <v>317</v>
      </c>
      <c r="J229" s="86"/>
      <c r="K229" s="96">
        <v>1.7300000000069029</v>
      </c>
      <c r="L229" s="99" t="s">
        <v>166</v>
      </c>
      <c r="M229" s="100">
        <v>1.47E-2</v>
      </c>
      <c r="N229" s="100">
        <v>1.3800000000414168E-2</v>
      </c>
      <c r="O229" s="96">
        <v>13012.200866000001</v>
      </c>
      <c r="P229" s="98">
        <v>100.2</v>
      </c>
      <c r="Q229" s="86"/>
      <c r="R229" s="96">
        <v>13.038225267</v>
      </c>
      <c r="S229" s="97">
        <v>3.9709455495701367E-5</v>
      </c>
      <c r="T229" s="97">
        <v>2.0681455567354498E-3</v>
      </c>
      <c r="U229" s="97">
        <f>R229/'סכום נכסי הקרן'!$C$42</f>
        <v>6.4802352211111916E-4</v>
      </c>
    </row>
    <row r="230" spans="2:21" s="133" customFormat="1">
      <c r="B230" s="89" t="s">
        <v>832</v>
      </c>
      <c r="C230" s="86" t="s">
        <v>833</v>
      </c>
      <c r="D230" s="99" t="s">
        <v>122</v>
      </c>
      <c r="E230" s="99" t="s">
        <v>313</v>
      </c>
      <c r="F230" s="86" t="s">
        <v>831</v>
      </c>
      <c r="G230" s="99" t="s">
        <v>406</v>
      </c>
      <c r="H230" s="86" t="s">
        <v>577</v>
      </c>
      <c r="I230" s="86" t="s">
        <v>317</v>
      </c>
      <c r="J230" s="86"/>
      <c r="K230" s="96">
        <v>3.0999999999034631</v>
      </c>
      <c r="L230" s="99" t="s">
        <v>166</v>
      </c>
      <c r="M230" s="100">
        <v>2.1600000000000001E-2</v>
      </c>
      <c r="N230" s="100">
        <v>2.4399999999087291E-2</v>
      </c>
      <c r="O230" s="96">
        <v>11423.11443</v>
      </c>
      <c r="P230" s="98">
        <v>99.75</v>
      </c>
      <c r="Q230" s="86"/>
      <c r="R230" s="96">
        <v>11.394556640999999</v>
      </c>
      <c r="S230" s="97">
        <v>1.4386196077493E-5</v>
      </c>
      <c r="T230" s="97">
        <v>1.8074240324486152E-3</v>
      </c>
      <c r="U230" s="97">
        <f>R230/'סכום נכסי הקרן'!$C$42</f>
        <v>5.6633020032905552E-4</v>
      </c>
    </row>
    <row r="231" spans="2:21" s="133" customFormat="1">
      <c r="B231" s="89" t="s">
        <v>834</v>
      </c>
      <c r="C231" s="86" t="s">
        <v>835</v>
      </c>
      <c r="D231" s="99" t="s">
        <v>122</v>
      </c>
      <c r="E231" s="99" t="s">
        <v>313</v>
      </c>
      <c r="F231" s="86" t="s">
        <v>783</v>
      </c>
      <c r="G231" s="99" t="s">
        <v>153</v>
      </c>
      <c r="H231" s="86" t="s">
        <v>577</v>
      </c>
      <c r="I231" s="86" t="s">
        <v>162</v>
      </c>
      <c r="J231" s="86"/>
      <c r="K231" s="96">
        <v>2.5800000000542358</v>
      </c>
      <c r="L231" s="99" t="s">
        <v>166</v>
      </c>
      <c r="M231" s="100">
        <v>2.4E-2</v>
      </c>
      <c r="N231" s="100">
        <v>1.7900000000836129E-2</v>
      </c>
      <c r="O231" s="96">
        <v>8692.9613929999996</v>
      </c>
      <c r="P231" s="98">
        <v>101.81</v>
      </c>
      <c r="Q231" s="86"/>
      <c r="R231" s="96">
        <v>8.850303993999999</v>
      </c>
      <c r="S231" s="97">
        <v>2.3536505967888588E-5</v>
      </c>
      <c r="T231" s="97">
        <v>1.4038503328575066E-3</v>
      </c>
      <c r="U231" s="97">
        <f>R231/'סכום נכסי הקרן'!$C$42</f>
        <v>4.3987621386339288E-4</v>
      </c>
    </row>
    <row r="232" spans="2:21" s="133" customFormat="1">
      <c r="B232" s="89" t="s">
        <v>836</v>
      </c>
      <c r="C232" s="86" t="s">
        <v>837</v>
      </c>
      <c r="D232" s="99" t="s">
        <v>122</v>
      </c>
      <c r="E232" s="99" t="s">
        <v>313</v>
      </c>
      <c r="F232" s="86" t="s">
        <v>838</v>
      </c>
      <c r="G232" s="99" t="s">
        <v>371</v>
      </c>
      <c r="H232" s="86" t="s">
        <v>577</v>
      </c>
      <c r="I232" s="86" t="s">
        <v>317</v>
      </c>
      <c r="J232" s="86"/>
      <c r="K232" s="96">
        <v>1.3899999999952082</v>
      </c>
      <c r="L232" s="99" t="s">
        <v>166</v>
      </c>
      <c r="M232" s="100">
        <v>5.0999999999999997E-2</v>
      </c>
      <c r="N232" s="100">
        <v>2.5100000000073144E-2</v>
      </c>
      <c r="O232" s="96">
        <v>38272.368627999997</v>
      </c>
      <c r="P232" s="98">
        <v>103.6</v>
      </c>
      <c r="Q232" s="86"/>
      <c r="R232" s="96">
        <v>39.650172620999996</v>
      </c>
      <c r="S232" s="97">
        <v>5.0206439233897409E-5</v>
      </c>
      <c r="T232" s="97">
        <v>6.2893780902424055E-3</v>
      </c>
      <c r="U232" s="97">
        <f>R232/'סכום נכסי הקרן'!$C$42</f>
        <v>1.9706857327589601E-3</v>
      </c>
    </row>
    <row r="233" spans="2:21" s="133" customFormat="1">
      <c r="B233" s="89" t="s">
        <v>839</v>
      </c>
      <c r="C233" s="86" t="s">
        <v>840</v>
      </c>
      <c r="D233" s="99" t="s">
        <v>122</v>
      </c>
      <c r="E233" s="99" t="s">
        <v>313</v>
      </c>
      <c r="F233" s="86" t="s">
        <v>841</v>
      </c>
      <c r="G233" s="99" t="s">
        <v>371</v>
      </c>
      <c r="H233" s="86" t="s">
        <v>577</v>
      </c>
      <c r="I233" s="86" t="s">
        <v>317</v>
      </c>
      <c r="J233" s="86"/>
      <c r="K233" s="96">
        <v>5.2099999917597213</v>
      </c>
      <c r="L233" s="99" t="s">
        <v>166</v>
      </c>
      <c r="M233" s="100">
        <v>2.6200000000000001E-2</v>
      </c>
      <c r="N233" s="100">
        <v>2.8699999917597207E-2</v>
      </c>
      <c r="O233" s="96">
        <v>61.025396000000001</v>
      </c>
      <c r="P233" s="98">
        <v>99.43</v>
      </c>
      <c r="Q233" s="86"/>
      <c r="R233" s="96">
        <v>6.067754999999999E-2</v>
      </c>
      <c r="S233" s="97">
        <v>2.4111370299251673E-7</v>
      </c>
      <c r="T233" s="97">
        <v>9.624776597756039E-6</v>
      </c>
      <c r="U233" s="97">
        <f>R233/'סכום נכסי הקרן'!$C$42</f>
        <v>3.015784653114901E-6</v>
      </c>
    </row>
    <row r="234" spans="2:21" s="133" customFormat="1">
      <c r="B234" s="89" t="s">
        <v>842</v>
      </c>
      <c r="C234" s="86" t="s">
        <v>843</v>
      </c>
      <c r="D234" s="99" t="s">
        <v>122</v>
      </c>
      <c r="E234" s="99" t="s">
        <v>313</v>
      </c>
      <c r="F234" s="86" t="s">
        <v>841</v>
      </c>
      <c r="G234" s="99" t="s">
        <v>371</v>
      </c>
      <c r="H234" s="86" t="s">
        <v>577</v>
      </c>
      <c r="I234" s="86" t="s">
        <v>317</v>
      </c>
      <c r="J234" s="86"/>
      <c r="K234" s="96">
        <v>3.3299999999162888</v>
      </c>
      <c r="L234" s="99" t="s">
        <v>166</v>
      </c>
      <c r="M234" s="100">
        <v>3.3500000000000002E-2</v>
      </c>
      <c r="N234" s="100">
        <v>1.8799999999251939E-2</v>
      </c>
      <c r="O234" s="96">
        <v>10534.285678</v>
      </c>
      <c r="P234" s="98">
        <v>104.92</v>
      </c>
      <c r="Q234" s="96">
        <v>0.17644928400000001</v>
      </c>
      <c r="R234" s="96">
        <v>11.229021818</v>
      </c>
      <c r="S234" s="97">
        <v>2.189987301578062E-5</v>
      </c>
      <c r="T234" s="97">
        <v>1.781166616146802E-3</v>
      </c>
      <c r="U234" s="97">
        <f>R234/'סכום נכסי הקרן'!$C$42</f>
        <v>5.5810281839357046E-4</v>
      </c>
    </row>
    <row r="235" spans="2:21" s="133" customFormat="1">
      <c r="B235" s="89" t="s">
        <v>844</v>
      </c>
      <c r="C235" s="86" t="s">
        <v>845</v>
      </c>
      <c r="D235" s="99" t="s">
        <v>122</v>
      </c>
      <c r="E235" s="99" t="s">
        <v>313</v>
      </c>
      <c r="F235" s="86" t="s">
        <v>576</v>
      </c>
      <c r="G235" s="99" t="s">
        <v>321</v>
      </c>
      <c r="H235" s="86" t="s">
        <v>621</v>
      </c>
      <c r="I235" s="86" t="s">
        <v>162</v>
      </c>
      <c r="J235" s="86"/>
      <c r="K235" s="96">
        <v>1.419999999904406</v>
      </c>
      <c r="L235" s="99" t="s">
        <v>166</v>
      </c>
      <c r="M235" s="100">
        <v>2.81E-2</v>
      </c>
      <c r="N235" s="100">
        <v>1.210000000549665E-2</v>
      </c>
      <c r="O235" s="96">
        <v>817.09959100000003</v>
      </c>
      <c r="P235" s="98">
        <v>102.42</v>
      </c>
      <c r="Q235" s="86"/>
      <c r="R235" s="96">
        <v>0.83687337400000006</v>
      </c>
      <c r="S235" s="97">
        <v>8.46489713865407E-6</v>
      </c>
      <c r="T235" s="97">
        <v>1.3274628368087273E-4</v>
      </c>
      <c r="U235" s="97">
        <f>R235/'סכום נכסי הקרן'!$C$42</f>
        <v>4.1594129590098603E-5</v>
      </c>
    </row>
    <row r="236" spans="2:21" s="133" customFormat="1">
      <c r="B236" s="89" t="s">
        <v>846</v>
      </c>
      <c r="C236" s="86" t="s">
        <v>847</v>
      </c>
      <c r="D236" s="99" t="s">
        <v>122</v>
      </c>
      <c r="E236" s="99" t="s">
        <v>313</v>
      </c>
      <c r="F236" s="86" t="s">
        <v>624</v>
      </c>
      <c r="G236" s="99" t="s">
        <v>371</v>
      </c>
      <c r="H236" s="86" t="s">
        <v>621</v>
      </c>
      <c r="I236" s="86" t="s">
        <v>162</v>
      </c>
      <c r="J236" s="86"/>
      <c r="K236" s="96">
        <v>2.1000000270798038</v>
      </c>
      <c r="L236" s="99" t="s">
        <v>166</v>
      </c>
      <c r="M236" s="100">
        <v>4.6500000000000007E-2</v>
      </c>
      <c r="N236" s="100">
        <v>2.3499999593802952E-2</v>
      </c>
      <c r="O236" s="96">
        <v>3.4821219999999999</v>
      </c>
      <c r="P236" s="98">
        <v>106.05</v>
      </c>
      <c r="Q236" s="86"/>
      <c r="R236" s="96">
        <v>3.6927889999999993E-3</v>
      </c>
      <c r="S236" s="97">
        <v>2.1629313916298122E-8</v>
      </c>
      <c r="T236" s="97">
        <v>5.8575649721603662E-7</v>
      </c>
      <c r="U236" s="97">
        <f>R236/'סכום נכסי הקרן'!$C$42</f>
        <v>1.8353833326150319E-7</v>
      </c>
    </row>
    <row r="237" spans="2:21" s="133" customFormat="1">
      <c r="B237" s="89" t="s">
        <v>848</v>
      </c>
      <c r="C237" s="86" t="s">
        <v>849</v>
      </c>
      <c r="D237" s="99" t="s">
        <v>122</v>
      </c>
      <c r="E237" s="99" t="s">
        <v>313</v>
      </c>
      <c r="F237" s="86" t="s">
        <v>850</v>
      </c>
      <c r="G237" s="99" t="s">
        <v>438</v>
      </c>
      <c r="H237" s="86" t="s">
        <v>621</v>
      </c>
      <c r="I237" s="86" t="s">
        <v>162</v>
      </c>
      <c r="J237" s="86"/>
      <c r="K237" s="96">
        <v>5.9699999998207893</v>
      </c>
      <c r="L237" s="99" t="s">
        <v>166</v>
      </c>
      <c r="M237" s="100">
        <v>3.27E-2</v>
      </c>
      <c r="N237" s="100">
        <v>2.6999999999456934E-2</v>
      </c>
      <c r="O237" s="96">
        <v>8800.4501810000002</v>
      </c>
      <c r="P237" s="98">
        <v>104.62</v>
      </c>
      <c r="Q237" s="86"/>
      <c r="R237" s="96">
        <v>9.2070312449999996</v>
      </c>
      <c r="S237" s="97">
        <v>3.9463902156950671E-5</v>
      </c>
      <c r="T237" s="97">
        <v>1.4604350185807545E-3</v>
      </c>
      <c r="U237" s="97">
        <f>R237/'סכום נכסי הקרן'!$C$42</f>
        <v>4.5760620739335032E-4</v>
      </c>
    </row>
    <row r="238" spans="2:21" s="133" customFormat="1">
      <c r="B238" s="89" t="s">
        <v>851</v>
      </c>
      <c r="C238" s="86" t="s">
        <v>852</v>
      </c>
      <c r="D238" s="99" t="s">
        <v>122</v>
      </c>
      <c r="E238" s="99" t="s">
        <v>313</v>
      </c>
      <c r="F238" s="86" t="s">
        <v>853</v>
      </c>
      <c r="G238" s="99" t="s">
        <v>854</v>
      </c>
      <c r="H238" s="86" t="s">
        <v>651</v>
      </c>
      <c r="I238" s="86" t="s">
        <v>162</v>
      </c>
      <c r="J238" s="86"/>
      <c r="K238" s="96">
        <v>5.649999999891814</v>
      </c>
      <c r="L238" s="99" t="s">
        <v>166</v>
      </c>
      <c r="M238" s="100">
        <v>4.4500000000000005E-2</v>
      </c>
      <c r="N238" s="100">
        <v>3.2599999999473182E-2</v>
      </c>
      <c r="O238" s="96">
        <v>19673.806814</v>
      </c>
      <c r="P238" s="98">
        <v>108.06</v>
      </c>
      <c r="Q238" s="86"/>
      <c r="R238" s="96">
        <v>21.259515861999997</v>
      </c>
      <c r="S238" s="97">
        <v>6.6108221821236561E-5</v>
      </c>
      <c r="T238" s="97">
        <v>3.3722207101011975E-3</v>
      </c>
      <c r="U238" s="97">
        <f>R238/'סכום נכסי הקרן'!$C$42</f>
        <v>1.0566366253955937E-3</v>
      </c>
    </row>
    <row r="239" spans="2:21" s="133" customFormat="1">
      <c r="B239" s="89" t="s">
        <v>855</v>
      </c>
      <c r="C239" s="86" t="s">
        <v>856</v>
      </c>
      <c r="D239" s="99" t="s">
        <v>122</v>
      </c>
      <c r="E239" s="99" t="s">
        <v>313</v>
      </c>
      <c r="F239" s="86" t="s">
        <v>857</v>
      </c>
      <c r="G239" s="99" t="s">
        <v>371</v>
      </c>
      <c r="H239" s="86" t="s">
        <v>651</v>
      </c>
      <c r="I239" s="86" t="s">
        <v>162</v>
      </c>
      <c r="J239" s="86"/>
      <c r="K239" s="96">
        <v>4.14999999994766</v>
      </c>
      <c r="L239" s="99" t="s">
        <v>166</v>
      </c>
      <c r="M239" s="100">
        <v>4.2000000000000003E-2</v>
      </c>
      <c r="N239" s="100">
        <v>8.5299999998150661E-2</v>
      </c>
      <c r="O239" s="96">
        <v>16905.914117</v>
      </c>
      <c r="P239" s="98">
        <v>84.76</v>
      </c>
      <c r="Q239" s="86"/>
      <c r="R239" s="96">
        <v>14.329452805000001</v>
      </c>
      <c r="S239" s="97">
        <v>2.8058642157967173E-5</v>
      </c>
      <c r="T239" s="97">
        <v>2.2729622737934154E-3</v>
      </c>
      <c r="U239" s="97">
        <f>R239/'סכום נכסי הקרן'!$C$42</f>
        <v>7.1219988046408072E-4</v>
      </c>
    </row>
    <row r="240" spans="2:21" s="133" customFormat="1">
      <c r="B240" s="89" t="s">
        <v>858</v>
      </c>
      <c r="C240" s="86" t="s">
        <v>859</v>
      </c>
      <c r="D240" s="99" t="s">
        <v>122</v>
      </c>
      <c r="E240" s="99" t="s">
        <v>313</v>
      </c>
      <c r="F240" s="86" t="s">
        <v>857</v>
      </c>
      <c r="G240" s="99" t="s">
        <v>371</v>
      </c>
      <c r="H240" s="86" t="s">
        <v>651</v>
      </c>
      <c r="I240" s="86" t="s">
        <v>162</v>
      </c>
      <c r="J240" s="86"/>
      <c r="K240" s="96">
        <v>4.7499999999805693</v>
      </c>
      <c r="L240" s="99" t="s">
        <v>166</v>
      </c>
      <c r="M240" s="100">
        <v>3.2500000000000001E-2</v>
      </c>
      <c r="N240" s="100">
        <v>5.1399999999953365E-2</v>
      </c>
      <c r="O240" s="96">
        <v>27875.997922999999</v>
      </c>
      <c r="P240" s="98">
        <v>92.31</v>
      </c>
      <c r="Q240" s="86"/>
      <c r="R240" s="96">
        <v>25.732332758000002</v>
      </c>
      <c r="S240" s="97">
        <v>3.7156156802032419E-5</v>
      </c>
      <c r="T240" s="97">
        <v>4.0817065642048756E-3</v>
      </c>
      <c r="U240" s="97">
        <f>R240/'סכום נכסי הקרן'!$C$42</f>
        <v>1.278943764545903E-3</v>
      </c>
    </row>
    <row r="241" spans="2:21" s="133" customFormat="1">
      <c r="B241" s="89" t="s">
        <v>860</v>
      </c>
      <c r="C241" s="86" t="s">
        <v>861</v>
      </c>
      <c r="D241" s="99" t="s">
        <v>122</v>
      </c>
      <c r="E241" s="99" t="s">
        <v>313</v>
      </c>
      <c r="F241" s="86" t="s">
        <v>656</v>
      </c>
      <c r="G241" s="99" t="s">
        <v>367</v>
      </c>
      <c r="H241" s="86" t="s">
        <v>651</v>
      </c>
      <c r="I241" s="86" t="s">
        <v>162</v>
      </c>
      <c r="J241" s="86"/>
      <c r="K241" s="96">
        <v>1.3400000000696601</v>
      </c>
      <c r="L241" s="99" t="s">
        <v>166</v>
      </c>
      <c r="M241" s="100">
        <v>3.3000000000000002E-2</v>
      </c>
      <c r="N241" s="100">
        <v>2.6299999999485842E-2</v>
      </c>
      <c r="O241" s="96">
        <v>5949.54</v>
      </c>
      <c r="P241" s="98">
        <v>101.34</v>
      </c>
      <c r="Q241" s="86"/>
      <c r="R241" s="96">
        <v>6.0292636369999997</v>
      </c>
      <c r="S241" s="97">
        <v>1.4241416431438325E-5</v>
      </c>
      <c r="T241" s="97">
        <v>9.5637209404629997E-4</v>
      </c>
      <c r="U241" s="97">
        <f>R241/'סכום נכסי הקרן'!$C$42</f>
        <v>2.9966537452564141E-4</v>
      </c>
    </row>
    <row r="242" spans="2:21" s="133" customFormat="1">
      <c r="B242" s="89" t="s">
        <v>862</v>
      </c>
      <c r="C242" s="86" t="s">
        <v>863</v>
      </c>
      <c r="D242" s="99" t="s">
        <v>122</v>
      </c>
      <c r="E242" s="99" t="s">
        <v>313</v>
      </c>
      <c r="F242" s="86" t="s">
        <v>662</v>
      </c>
      <c r="G242" s="99" t="s">
        <v>489</v>
      </c>
      <c r="H242" s="86" t="s">
        <v>651</v>
      </c>
      <c r="I242" s="86" t="s">
        <v>317</v>
      </c>
      <c r="J242" s="86"/>
      <c r="K242" s="96">
        <v>1.679999999985996</v>
      </c>
      <c r="L242" s="99" t="s">
        <v>166</v>
      </c>
      <c r="M242" s="100">
        <v>0.06</v>
      </c>
      <c r="N242" s="100">
        <v>1.6299999999655729E-2</v>
      </c>
      <c r="O242" s="96">
        <v>15722.794416000001</v>
      </c>
      <c r="P242" s="98">
        <v>109</v>
      </c>
      <c r="Q242" s="86"/>
      <c r="R242" s="96">
        <v>17.137845392999999</v>
      </c>
      <c r="S242" s="97">
        <v>3.8318039588075326E-5</v>
      </c>
      <c r="T242" s="97">
        <v>2.7184343018877258E-3</v>
      </c>
      <c r="U242" s="97">
        <f>R242/'סכום נכסי הקרן'!$C$42</f>
        <v>8.5178210266672466E-4</v>
      </c>
    </row>
    <row r="243" spans="2:21" s="133" customFormat="1">
      <c r="B243" s="89" t="s">
        <v>864</v>
      </c>
      <c r="C243" s="86" t="s">
        <v>865</v>
      </c>
      <c r="D243" s="99" t="s">
        <v>122</v>
      </c>
      <c r="E243" s="99" t="s">
        <v>313</v>
      </c>
      <c r="F243" s="86" t="s">
        <v>662</v>
      </c>
      <c r="G243" s="99" t="s">
        <v>489</v>
      </c>
      <c r="H243" s="86" t="s">
        <v>651</v>
      </c>
      <c r="I243" s="86" t="s">
        <v>317</v>
      </c>
      <c r="J243" s="86"/>
      <c r="K243" s="96">
        <v>3.2399999990196919</v>
      </c>
      <c r="L243" s="99" t="s">
        <v>166</v>
      </c>
      <c r="M243" s="100">
        <v>5.9000000000000004E-2</v>
      </c>
      <c r="N243" s="100">
        <v>2.4400000011203526E-2</v>
      </c>
      <c r="O243" s="96">
        <v>252.47449499999999</v>
      </c>
      <c r="P243" s="98">
        <v>113.13</v>
      </c>
      <c r="Q243" s="86"/>
      <c r="R243" s="96">
        <v>0.28562439699999997</v>
      </c>
      <c r="S243" s="97">
        <v>2.8388685993912398E-7</v>
      </c>
      <c r="T243" s="97">
        <v>4.5306229602114464E-5</v>
      </c>
      <c r="U243" s="97">
        <f>R243/'סכום נכסי הקרן'!$C$42</f>
        <v>1.4196052296570938E-5</v>
      </c>
    </row>
    <row r="244" spans="2:21" s="133" customFormat="1">
      <c r="B244" s="89" t="s">
        <v>866</v>
      </c>
      <c r="C244" s="86" t="s">
        <v>867</v>
      </c>
      <c r="D244" s="99" t="s">
        <v>122</v>
      </c>
      <c r="E244" s="99" t="s">
        <v>313</v>
      </c>
      <c r="F244" s="86" t="s">
        <v>665</v>
      </c>
      <c r="G244" s="99" t="s">
        <v>371</v>
      </c>
      <c r="H244" s="86" t="s">
        <v>651</v>
      </c>
      <c r="I244" s="86" t="s">
        <v>317</v>
      </c>
      <c r="J244" s="86"/>
      <c r="K244" s="96">
        <v>3.67000544062051</v>
      </c>
      <c r="L244" s="99" t="s">
        <v>166</v>
      </c>
      <c r="M244" s="100">
        <v>6.9000000000000006E-2</v>
      </c>
      <c r="N244" s="100">
        <v>0.10420001953043259</v>
      </c>
      <c r="O244" s="96">
        <v>7.8524999999999998E-2</v>
      </c>
      <c r="P244" s="98">
        <v>91.29</v>
      </c>
      <c r="Q244" s="86"/>
      <c r="R244" s="96">
        <v>7.1682999999999998E-5</v>
      </c>
      <c r="S244" s="97">
        <v>1.1869653743192239E-10</v>
      </c>
      <c r="T244" s="97">
        <v>1.1370479870346549E-8</v>
      </c>
      <c r="U244" s="97">
        <f>R244/'סכום נכסי הקרן'!$C$42</f>
        <v>3.5627755453085283E-9</v>
      </c>
    </row>
    <row r="245" spans="2:21" s="133" customFormat="1">
      <c r="B245" s="89" t="s">
        <v>868</v>
      </c>
      <c r="C245" s="86" t="s">
        <v>869</v>
      </c>
      <c r="D245" s="99" t="s">
        <v>122</v>
      </c>
      <c r="E245" s="99" t="s">
        <v>313</v>
      </c>
      <c r="F245" s="86" t="s">
        <v>870</v>
      </c>
      <c r="G245" s="99" t="s">
        <v>371</v>
      </c>
      <c r="H245" s="86" t="s">
        <v>651</v>
      </c>
      <c r="I245" s="86" t="s">
        <v>162</v>
      </c>
      <c r="J245" s="86"/>
      <c r="K245" s="96">
        <v>3.5699999999788563</v>
      </c>
      <c r="L245" s="99" t="s">
        <v>166</v>
      </c>
      <c r="M245" s="100">
        <v>4.5999999999999999E-2</v>
      </c>
      <c r="N245" s="100">
        <v>8.0799999999599373E-2</v>
      </c>
      <c r="O245" s="96">
        <v>10090.9802</v>
      </c>
      <c r="P245" s="98">
        <v>89.05</v>
      </c>
      <c r="Q245" s="86"/>
      <c r="R245" s="96">
        <v>8.986017867000001</v>
      </c>
      <c r="S245" s="97">
        <v>3.9885297233201582E-5</v>
      </c>
      <c r="T245" s="97">
        <v>1.4253774991462125E-3</v>
      </c>
      <c r="U245" s="97">
        <f>R245/'סכום נכסי הקרן'!$C$42</f>
        <v>4.4662144031713385E-4</v>
      </c>
    </row>
    <row r="246" spans="2:21" s="133" customFormat="1">
      <c r="B246" s="89" t="s">
        <v>871</v>
      </c>
      <c r="C246" s="86" t="s">
        <v>872</v>
      </c>
      <c r="D246" s="99" t="s">
        <v>122</v>
      </c>
      <c r="E246" s="99" t="s">
        <v>313</v>
      </c>
      <c r="F246" s="86" t="s">
        <v>873</v>
      </c>
      <c r="G246" s="99" t="s">
        <v>367</v>
      </c>
      <c r="H246" s="86" t="s">
        <v>675</v>
      </c>
      <c r="I246" s="86" t="s">
        <v>317</v>
      </c>
      <c r="J246" s="86"/>
      <c r="K246" s="96">
        <v>0.97999999984697572</v>
      </c>
      <c r="L246" s="99" t="s">
        <v>166</v>
      </c>
      <c r="M246" s="100">
        <v>4.7E-2</v>
      </c>
      <c r="N246" s="100">
        <v>1.5199999999708523E-2</v>
      </c>
      <c r="O246" s="96">
        <v>2621.2094999999999</v>
      </c>
      <c r="P246" s="98">
        <v>104.71</v>
      </c>
      <c r="Q246" s="86"/>
      <c r="R246" s="96">
        <v>2.7446683790000006</v>
      </c>
      <c r="S246" s="97">
        <v>3.9663372494189427E-5</v>
      </c>
      <c r="T246" s="97">
        <v>4.3536398524331014E-4</v>
      </c>
      <c r="U246" s="97">
        <f>R246/'סכום נכסי הקרן'!$C$42</f>
        <v>1.3641501305306419E-4</v>
      </c>
    </row>
    <row r="247" spans="2:21" s="133" customFormat="1">
      <c r="B247" s="85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96"/>
      <c r="P247" s="98"/>
      <c r="Q247" s="86"/>
      <c r="R247" s="86"/>
      <c r="S247" s="86"/>
      <c r="T247" s="97"/>
      <c r="U247" s="86"/>
    </row>
    <row r="248" spans="2:21" s="133" customFormat="1">
      <c r="B248" s="104" t="s">
        <v>45</v>
      </c>
      <c r="C248" s="84"/>
      <c r="D248" s="84"/>
      <c r="E248" s="84"/>
      <c r="F248" s="84"/>
      <c r="G248" s="84"/>
      <c r="H248" s="84"/>
      <c r="I248" s="84"/>
      <c r="J248" s="84"/>
      <c r="K248" s="93">
        <v>4.5151073325340034</v>
      </c>
      <c r="L248" s="84"/>
      <c r="M248" s="84"/>
      <c r="N248" s="106">
        <v>5.0214697996023808E-2</v>
      </c>
      <c r="O248" s="93"/>
      <c r="P248" s="95"/>
      <c r="Q248" s="84"/>
      <c r="R248" s="93">
        <v>233.32682944300001</v>
      </c>
      <c r="S248" s="84"/>
      <c r="T248" s="94">
        <v>3.7010700129645996E-2</v>
      </c>
      <c r="U248" s="94">
        <f>R248/'סכום נכסי הקרן'!$C$42</f>
        <v>1.1596768020365977E-2</v>
      </c>
    </row>
    <row r="249" spans="2:21" s="133" customFormat="1">
      <c r="B249" s="89" t="s">
        <v>874</v>
      </c>
      <c r="C249" s="86" t="s">
        <v>875</v>
      </c>
      <c r="D249" s="99" t="s">
        <v>122</v>
      </c>
      <c r="E249" s="99" t="s">
        <v>313</v>
      </c>
      <c r="F249" s="86" t="s">
        <v>876</v>
      </c>
      <c r="G249" s="99" t="s">
        <v>854</v>
      </c>
      <c r="H249" s="86" t="s">
        <v>389</v>
      </c>
      <c r="I249" s="86" t="s">
        <v>317</v>
      </c>
      <c r="J249" s="86"/>
      <c r="K249" s="96">
        <v>3.2900000000017591</v>
      </c>
      <c r="L249" s="99" t="s">
        <v>166</v>
      </c>
      <c r="M249" s="100">
        <v>3.49E-2</v>
      </c>
      <c r="N249" s="100">
        <v>3.8900000000061573E-2</v>
      </c>
      <c r="O249" s="96">
        <v>89941.529376999999</v>
      </c>
      <c r="P249" s="98">
        <v>101.13</v>
      </c>
      <c r="Q249" s="86"/>
      <c r="R249" s="96">
        <v>90.957870995999997</v>
      </c>
      <c r="S249" s="97">
        <v>4.2287222754943306E-5</v>
      </c>
      <c r="T249" s="97">
        <v>1.442789282269989E-2</v>
      </c>
      <c r="U249" s="97">
        <f>R249/'סכום נכסי הקרן'!$C$42</f>
        <v>4.5207717093017404E-3</v>
      </c>
    </row>
    <row r="250" spans="2:21" s="133" customFormat="1">
      <c r="B250" s="89" t="s">
        <v>877</v>
      </c>
      <c r="C250" s="86" t="s">
        <v>878</v>
      </c>
      <c r="D250" s="99" t="s">
        <v>122</v>
      </c>
      <c r="E250" s="99" t="s">
        <v>313</v>
      </c>
      <c r="F250" s="86" t="s">
        <v>879</v>
      </c>
      <c r="G250" s="99" t="s">
        <v>854</v>
      </c>
      <c r="H250" s="86" t="s">
        <v>577</v>
      </c>
      <c r="I250" s="86" t="s">
        <v>162</v>
      </c>
      <c r="J250" s="86"/>
      <c r="K250" s="96">
        <v>5.3799999999989812</v>
      </c>
      <c r="L250" s="99" t="s">
        <v>166</v>
      </c>
      <c r="M250" s="100">
        <v>4.6900000000000004E-2</v>
      </c>
      <c r="N250" s="100">
        <v>5.7499999999999989E-2</v>
      </c>
      <c r="O250" s="96">
        <v>39930.964997000003</v>
      </c>
      <c r="P250" s="98">
        <v>98.34</v>
      </c>
      <c r="Q250" s="86"/>
      <c r="R250" s="96">
        <v>39.268110708000002</v>
      </c>
      <c r="S250" s="97">
        <v>1.8533304680784837E-5</v>
      </c>
      <c r="T250" s="97">
        <v>6.2287747771696744E-3</v>
      </c>
      <c r="U250" s="97">
        <f>R250/'סכום נכסי הקרן'!$C$42</f>
        <v>1.951696560424792E-3</v>
      </c>
    </row>
    <row r="251" spans="2:21" s="133" customFormat="1">
      <c r="B251" s="89" t="s">
        <v>880</v>
      </c>
      <c r="C251" s="86" t="s">
        <v>881</v>
      </c>
      <c r="D251" s="99" t="s">
        <v>122</v>
      </c>
      <c r="E251" s="99" t="s">
        <v>313</v>
      </c>
      <c r="F251" s="86" t="s">
        <v>879</v>
      </c>
      <c r="G251" s="99" t="s">
        <v>854</v>
      </c>
      <c r="H251" s="86" t="s">
        <v>577</v>
      </c>
      <c r="I251" s="86" t="s">
        <v>162</v>
      </c>
      <c r="J251" s="86"/>
      <c r="K251" s="96">
        <v>5.5399999999722018</v>
      </c>
      <c r="L251" s="99" t="s">
        <v>166</v>
      </c>
      <c r="M251" s="100">
        <v>4.6900000000000004E-2</v>
      </c>
      <c r="N251" s="100">
        <v>5.849999999973602E-2</v>
      </c>
      <c r="O251" s="96">
        <v>93295.161254000006</v>
      </c>
      <c r="P251" s="98">
        <v>99.48</v>
      </c>
      <c r="Q251" s="86"/>
      <c r="R251" s="96">
        <v>92.810026876999999</v>
      </c>
      <c r="S251" s="97">
        <v>5.2275222559379228E-5</v>
      </c>
      <c r="T251" s="97">
        <v>1.472168495140062E-2</v>
      </c>
      <c r="U251" s="97">
        <f>R251/'סכום נכסי הקרן'!$C$42</f>
        <v>4.6128272270524783E-3</v>
      </c>
    </row>
    <row r="252" spans="2:21" s="133" customFormat="1">
      <c r="B252" s="89" t="s">
        <v>882</v>
      </c>
      <c r="C252" s="86" t="s">
        <v>883</v>
      </c>
      <c r="D252" s="99" t="s">
        <v>122</v>
      </c>
      <c r="E252" s="99" t="s">
        <v>313</v>
      </c>
      <c r="F252" s="86" t="s">
        <v>662</v>
      </c>
      <c r="G252" s="99" t="s">
        <v>489</v>
      </c>
      <c r="H252" s="86" t="s">
        <v>651</v>
      </c>
      <c r="I252" s="86" t="s">
        <v>317</v>
      </c>
      <c r="J252" s="86"/>
      <c r="K252" s="96">
        <v>2.7999999999416954</v>
      </c>
      <c r="L252" s="99" t="s">
        <v>166</v>
      </c>
      <c r="M252" s="100">
        <v>6.7000000000000004E-2</v>
      </c>
      <c r="N252" s="100">
        <v>4.7699999999280908E-2</v>
      </c>
      <c r="O252" s="96">
        <v>10228.427186000001</v>
      </c>
      <c r="P252" s="98">
        <v>100.61</v>
      </c>
      <c r="Q252" s="86"/>
      <c r="R252" s="96">
        <v>10.290820862</v>
      </c>
      <c r="S252" s="97">
        <v>8.4932763147296722E-6</v>
      </c>
      <c r="T252" s="97">
        <v>1.632347578375812E-3</v>
      </c>
      <c r="U252" s="97">
        <f>R252/'סכום נכסי הקרן'!$C$42</f>
        <v>5.1147252358696525E-4</v>
      </c>
    </row>
    <row r="253" spans="2:21" s="133" customFormat="1">
      <c r="B253" s="136"/>
    </row>
    <row r="254" spans="2:21" s="133" customFormat="1">
      <c r="B254" s="136"/>
    </row>
    <row r="255" spans="2:21" s="133" customFormat="1">
      <c r="B255" s="136"/>
    </row>
    <row r="256" spans="2:21" s="133" customFormat="1">
      <c r="B256" s="137" t="s">
        <v>248</v>
      </c>
      <c r="C256" s="132"/>
      <c r="D256" s="132"/>
      <c r="E256" s="132"/>
      <c r="F256" s="132"/>
      <c r="G256" s="132"/>
      <c r="H256" s="132"/>
      <c r="I256" s="132"/>
      <c r="J256" s="132"/>
      <c r="K256" s="132"/>
    </row>
    <row r="257" spans="2:11" s="133" customFormat="1">
      <c r="B257" s="137" t="s">
        <v>113</v>
      </c>
      <c r="C257" s="132"/>
      <c r="D257" s="132"/>
      <c r="E257" s="132"/>
      <c r="F257" s="132"/>
      <c r="G257" s="132"/>
      <c r="H257" s="132"/>
      <c r="I257" s="132"/>
      <c r="J257" s="132"/>
      <c r="K257" s="132"/>
    </row>
    <row r="258" spans="2:11" s="133" customFormat="1">
      <c r="B258" s="137" t="s">
        <v>231</v>
      </c>
      <c r="C258" s="132"/>
      <c r="D258" s="132"/>
      <c r="E258" s="132"/>
      <c r="F258" s="132"/>
      <c r="G258" s="132"/>
      <c r="H258" s="132"/>
      <c r="I258" s="132"/>
      <c r="J258" s="132"/>
      <c r="K258" s="132"/>
    </row>
    <row r="259" spans="2:11" s="133" customFormat="1">
      <c r="B259" s="137" t="s">
        <v>239</v>
      </c>
      <c r="C259" s="132"/>
      <c r="D259" s="132"/>
      <c r="E259" s="132"/>
      <c r="F259" s="132"/>
      <c r="G259" s="132"/>
      <c r="H259" s="132"/>
      <c r="I259" s="132"/>
      <c r="J259" s="132"/>
      <c r="K259" s="132"/>
    </row>
    <row r="260" spans="2:11" s="133" customFormat="1">
      <c r="B260" s="158" t="s">
        <v>244</v>
      </c>
      <c r="C260" s="158"/>
      <c r="D260" s="158"/>
      <c r="E260" s="158"/>
      <c r="F260" s="158"/>
      <c r="G260" s="158"/>
      <c r="H260" s="158"/>
      <c r="I260" s="158"/>
      <c r="J260" s="158"/>
      <c r="K260" s="158"/>
    </row>
    <row r="261" spans="2:11" s="133" customFormat="1">
      <c r="B261" s="136"/>
    </row>
    <row r="262" spans="2:11" s="133" customFormat="1">
      <c r="B262" s="136"/>
    </row>
    <row r="263" spans="2:11" s="133" customFormat="1">
      <c r="B263" s="136"/>
    </row>
    <row r="264" spans="2:11" s="133" customFormat="1">
      <c r="B264" s="136"/>
    </row>
    <row r="265" spans="2:11" s="133" customFormat="1">
      <c r="B265" s="136"/>
    </row>
    <row r="266" spans="2:11" s="133" customFormat="1">
      <c r="B266" s="136"/>
    </row>
    <row r="267" spans="2:11" s="133" customFormat="1">
      <c r="B267" s="136"/>
    </row>
    <row r="268" spans="2:11" s="133" customFormat="1">
      <c r="B268" s="136"/>
    </row>
    <row r="269" spans="2:11" s="133" customFormat="1">
      <c r="B269" s="136"/>
    </row>
    <row r="270" spans="2:11" s="133" customFormat="1">
      <c r="B270" s="136"/>
    </row>
    <row r="271" spans="2:11" s="133" customFormat="1">
      <c r="B271" s="136"/>
    </row>
    <row r="272" spans="2:11" s="133" customFormat="1">
      <c r="B272" s="136"/>
    </row>
    <row r="273" spans="2:6" s="133" customFormat="1">
      <c r="B273" s="136"/>
    </row>
    <row r="274" spans="2:6" s="133" customFormat="1">
      <c r="B274" s="136"/>
    </row>
    <row r="275" spans="2:6" s="133" customFormat="1">
      <c r="B275" s="136"/>
    </row>
    <row r="276" spans="2:6" s="133" customFormat="1">
      <c r="B276" s="136"/>
    </row>
    <row r="277" spans="2:6" s="133" customFormat="1">
      <c r="B277" s="136"/>
    </row>
    <row r="278" spans="2:6" s="133" customFormat="1">
      <c r="B278" s="136"/>
    </row>
    <row r="279" spans="2:6" s="133" customFormat="1">
      <c r="B279" s="136"/>
    </row>
    <row r="280" spans="2:6" s="133" customFormat="1">
      <c r="B280" s="136"/>
    </row>
    <row r="281" spans="2:6">
      <c r="C281" s="1"/>
      <c r="D281" s="1"/>
      <c r="E281" s="1"/>
      <c r="F281" s="1"/>
    </row>
    <row r="282" spans="2:6">
      <c r="C282" s="1"/>
      <c r="D282" s="1"/>
      <c r="E282" s="1"/>
      <c r="F282" s="1"/>
    </row>
    <row r="283" spans="2:6">
      <c r="C283" s="1"/>
      <c r="D283" s="1"/>
      <c r="E283" s="1"/>
      <c r="F283" s="1"/>
    </row>
    <row r="284" spans="2:6">
      <c r="C284" s="1"/>
      <c r="D284" s="1"/>
      <c r="E284" s="1"/>
      <c r="F284" s="1"/>
    </row>
    <row r="285" spans="2:6">
      <c r="C285" s="1"/>
      <c r="D285" s="1"/>
      <c r="E285" s="1"/>
      <c r="F285" s="1"/>
    </row>
    <row r="286" spans="2:6">
      <c r="C286" s="1"/>
      <c r="D286" s="1"/>
      <c r="E286" s="1"/>
      <c r="F286" s="1"/>
    </row>
    <row r="287" spans="2:6">
      <c r="C287" s="1"/>
      <c r="D287" s="1"/>
      <c r="E287" s="1"/>
      <c r="F287" s="1"/>
    </row>
    <row r="288" spans="2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260:K260"/>
  </mergeCells>
  <phoneticPr fontId="3" type="noConversion"/>
  <conditionalFormatting sqref="B12:B252">
    <cfRule type="cellIs" dxfId="18" priority="2" operator="equal">
      <formula>"NR3"</formula>
    </cfRule>
  </conditionalFormatting>
  <conditionalFormatting sqref="B12:B252">
    <cfRule type="containsText" dxfId="1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258 B260"/>
    <dataValidation type="list" allowBlank="1" showInputMessage="1" showErrorMessage="1" sqref="I12:I35 I37:I259 I261:I828">
      <formula1>$BM$7:$BM$10</formula1>
    </dataValidation>
    <dataValidation type="list" allowBlank="1" showInputMessage="1" showErrorMessage="1" sqref="E12:E35 E37:E259 E261:E822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35 G37:G259 G261:G55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zoomScale="90" zoomScaleNormal="90" workbookViewId="0">
      <selection activeCell="F28" sqref="F28"/>
    </sheetView>
  </sheetViews>
  <sheetFormatPr defaultColWidth="9.140625" defaultRowHeight="18"/>
  <cols>
    <col min="1" max="1" width="6.28515625" style="1" customWidth="1"/>
    <col min="2" max="2" width="41.570312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4.7109375" style="2" bestFit="1" customWidth="1"/>
    <col min="8" max="8" width="12.28515625" style="1" bestFit="1" customWidth="1"/>
    <col min="9" max="9" width="11.28515625" style="1" bestFit="1" customWidth="1"/>
    <col min="10" max="10" width="10.7109375" style="1" bestFit="1" customWidth="1"/>
    <col min="11" max="11" width="8.28515625" style="1" bestFit="1" customWidth="1"/>
    <col min="12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8" t="s">
        <v>181</v>
      </c>
      <c r="C1" s="80" t="s" vm="1">
        <v>249</v>
      </c>
    </row>
    <row r="2" spans="2:62">
      <c r="B2" s="58" t="s">
        <v>180</v>
      </c>
      <c r="C2" s="80" t="s">
        <v>250</v>
      </c>
    </row>
    <row r="3" spans="2:62">
      <c r="B3" s="58" t="s">
        <v>182</v>
      </c>
      <c r="C3" s="80" t="s">
        <v>251</v>
      </c>
    </row>
    <row r="4" spans="2:62">
      <c r="B4" s="58" t="s">
        <v>183</v>
      </c>
      <c r="C4" s="80">
        <v>12152</v>
      </c>
    </row>
    <row r="6" spans="2:62" ht="26.25" customHeight="1">
      <c r="B6" s="161" t="s">
        <v>211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3"/>
      <c r="BJ6" s="3"/>
    </row>
    <row r="7" spans="2:62" ht="26.25" customHeight="1">
      <c r="B7" s="161" t="s">
        <v>89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3"/>
      <c r="BF7" s="3"/>
      <c r="BJ7" s="3"/>
    </row>
    <row r="8" spans="2:62" s="3" customFormat="1" ht="78.75">
      <c r="B8" s="23" t="s">
        <v>116</v>
      </c>
      <c r="C8" s="31" t="s">
        <v>43</v>
      </c>
      <c r="D8" s="31" t="s">
        <v>121</v>
      </c>
      <c r="E8" s="31" t="s">
        <v>227</v>
      </c>
      <c r="F8" s="31" t="s">
        <v>118</v>
      </c>
      <c r="G8" s="31" t="s">
        <v>62</v>
      </c>
      <c r="H8" s="31" t="s">
        <v>101</v>
      </c>
      <c r="I8" s="14" t="s">
        <v>233</v>
      </c>
      <c r="J8" s="14" t="s">
        <v>232</v>
      </c>
      <c r="K8" s="31" t="s">
        <v>247</v>
      </c>
      <c r="L8" s="14" t="s">
        <v>59</v>
      </c>
      <c r="M8" s="14" t="s">
        <v>57</v>
      </c>
      <c r="N8" s="14" t="s">
        <v>184</v>
      </c>
      <c r="O8" s="15" t="s">
        <v>186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240</v>
      </c>
      <c r="J9" s="17"/>
      <c r="K9" s="17" t="s">
        <v>236</v>
      </c>
      <c r="L9" s="17" t="s">
        <v>236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131" customFormat="1" ht="18" customHeight="1">
      <c r="B11" s="81" t="s">
        <v>30</v>
      </c>
      <c r="C11" s="82"/>
      <c r="D11" s="82"/>
      <c r="E11" s="82"/>
      <c r="F11" s="82"/>
      <c r="G11" s="82"/>
      <c r="H11" s="82"/>
      <c r="I11" s="90"/>
      <c r="J11" s="92"/>
      <c r="K11" s="90">
        <v>4.1788406510000007</v>
      </c>
      <c r="L11" s="90">
        <v>1232.3515302540015</v>
      </c>
      <c r="M11" s="82"/>
      <c r="N11" s="91">
        <f>L11/$L$11</f>
        <v>1</v>
      </c>
      <c r="O11" s="91">
        <f>L11/'סכום נכסי הקרן'!$C$42</f>
        <v>6.1250113628231233E-2</v>
      </c>
      <c r="BF11" s="133"/>
      <c r="BG11" s="135"/>
      <c r="BH11" s="133"/>
      <c r="BJ11" s="133"/>
    </row>
    <row r="12" spans="2:62" s="133" customFormat="1" ht="20.25">
      <c r="B12" s="83" t="s">
        <v>230</v>
      </c>
      <c r="C12" s="84"/>
      <c r="D12" s="84"/>
      <c r="E12" s="84"/>
      <c r="F12" s="84"/>
      <c r="G12" s="84"/>
      <c r="H12" s="84"/>
      <c r="I12" s="93"/>
      <c r="J12" s="95"/>
      <c r="K12" s="93">
        <v>4.1359703479999999</v>
      </c>
      <c r="L12" s="93">
        <v>1088.3176716680007</v>
      </c>
      <c r="M12" s="84"/>
      <c r="N12" s="94">
        <f t="shared" ref="N12:N40" si="0">L12/$L$11</f>
        <v>0.88312274943472191</v>
      </c>
      <c r="O12" s="94">
        <f>L12/'סכום נכסי הקרן'!$C$42</f>
        <v>5.4091368750552697E-2</v>
      </c>
      <c r="BG12" s="131"/>
    </row>
    <row r="13" spans="2:62" s="133" customFormat="1">
      <c r="B13" s="104" t="s">
        <v>884</v>
      </c>
      <c r="C13" s="84"/>
      <c r="D13" s="84"/>
      <c r="E13" s="84"/>
      <c r="F13" s="84"/>
      <c r="G13" s="84"/>
      <c r="H13" s="84"/>
      <c r="I13" s="93"/>
      <c r="J13" s="95"/>
      <c r="K13" s="93">
        <v>2.1566482070000004</v>
      </c>
      <c r="L13" s="93">
        <v>788.82875929000011</v>
      </c>
      <c r="M13" s="84"/>
      <c r="N13" s="94">
        <f t="shared" si="0"/>
        <v>0.64010044206088956</v>
      </c>
      <c r="O13" s="94">
        <f>L13/'סכום נכסי הקרן'!$C$42</f>
        <v>3.9206224809710533E-2</v>
      </c>
    </row>
    <row r="14" spans="2:62" s="133" customFormat="1">
      <c r="B14" s="89" t="s">
        <v>885</v>
      </c>
      <c r="C14" s="86" t="s">
        <v>886</v>
      </c>
      <c r="D14" s="99" t="s">
        <v>122</v>
      </c>
      <c r="E14" s="99" t="s">
        <v>313</v>
      </c>
      <c r="F14" s="86" t="s">
        <v>887</v>
      </c>
      <c r="G14" s="99" t="s">
        <v>192</v>
      </c>
      <c r="H14" s="99" t="s">
        <v>166</v>
      </c>
      <c r="I14" s="96">
        <v>112.262192</v>
      </c>
      <c r="J14" s="98">
        <v>19820</v>
      </c>
      <c r="K14" s="86"/>
      <c r="L14" s="96">
        <v>22.250366522</v>
      </c>
      <c r="M14" s="97">
        <v>2.2142539826749941E-6</v>
      </c>
      <c r="N14" s="97">
        <f t="shared" si="0"/>
        <v>1.8055210689285995E-2</v>
      </c>
      <c r="O14" s="97">
        <f>L14/'סכום נכסי הקרן'!$C$42</f>
        <v>1.1058837063004222E-3</v>
      </c>
    </row>
    <row r="15" spans="2:62" s="133" customFormat="1">
      <c r="B15" s="89" t="s">
        <v>888</v>
      </c>
      <c r="C15" s="86" t="s">
        <v>889</v>
      </c>
      <c r="D15" s="99" t="s">
        <v>122</v>
      </c>
      <c r="E15" s="99" t="s">
        <v>313</v>
      </c>
      <c r="F15" s="86">
        <v>29389</v>
      </c>
      <c r="G15" s="99" t="s">
        <v>890</v>
      </c>
      <c r="H15" s="99" t="s">
        <v>166</v>
      </c>
      <c r="I15" s="96">
        <v>31.891271000000003</v>
      </c>
      <c r="J15" s="98">
        <v>46950</v>
      </c>
      <c r="K15" s="96">
        <v>8.4555241999999989E-2</v>
      </c>
      <c r="L15" s="96">
        <v>15.057506925</v>
      </c>
      <c r="M15" s="97">
        <v>2.991148204914581E-7</v>
      </c>
      <c r="N15" s="97">
        <f t="shared" si="0"/>
        <v>1.2218516028374208E-2</v>
      </c>
      <c r="O15" s="97">
        <f>L15/'סכום נכסי הקרן'!$C$42</f>
        <v>7.4838549510628481E-4</v>
      </c>
    </row>
    <row r="16" spans="2:62" s="133" customFormat="1" ht="20.25">
      <c r="B16" s="89" t="s">
        <v>891</v>
      </c>
      <c r="C16" s="86" t="s">
        <v>892</v>
      </c>
      <c r="D16" s="99" t="s">
        <v>122</v>
      </c>
      <c r="E16" s="99" t="s">
        <v>313</v>
      </c>
      <c r="F16" s="86" t="s">
        <v>388</v>
      </c>
      <c r="G16" s="99" t="s">
        <v>371</v>
      </c>
      <c r="H16" s="99" t="s">
        <v>166</v>
      </c>
      <c r="I16" s="96">
        <v>231.26262699999998</v>
      </c>
      <c r="J16" s="98">
        <v>5416</v>
      </c>
      <c r="K16" s="86"/>
      <c r="L16" s="96">
        <v>12.525183865000001</v>
      </c>
      <c r="M16" s="97">
        <v>1.7587930630752791E-6</v>
      </c>
      <c r="N16" s="97">
        <f t="shared" si="0"/>
        <v>1.0163645321573479E-2</v>
      </c>
      <c r="O16" s="97">
        <f>L16/'סכום נכסי הקרן'!$C$42</f>
        <v>6.2252443082341639E-4</v>
      </c>
      <c r="BF16" s="131"/>
    </row>
    <row r="17" spans="2:15" s="133" customFormat="1">
      <c r="B17" s="89" t="s">
        <v>893</v>
      </c>
      <c r="C17" s="86" t="s">
        <v>894</v>
      </c>
      <c r="D17" s="99" t="s">
        <v>122</v>
      </c>
      <c r="E17" s="99" t="s">
        <v>313</v>
      </c>
      <c r="F17" s="86" t="s">
        <v>691</v>
      </c>
      <c r="G17" s="99" t="s">
        <v>692</v>
      </c>
      <c r="H17" s="99" t="s">
        <v>166</v>
      </c>
      <c r="I17" s="96">
        <v>72.767291999999998</v>
      </c>
      <c r="J17" s="98">
        <v>46960</v>
      </c>
      <c r="K17" s="86"/>
      <c r="L17" s="96">
        <v>34.171520335000004</v>
      </c>
      <c r="M17" s="97">
        <v>1.7020321902589613E-6</v>
      </c>
      <c r="N17" s="97">
        <f t="shared" si="0"/>
        <v>2.7728711732079293E-2</v>
      </c>
      <c r="O17" s="97">
        <f>L17/'סכום נכסי הקרן'!$C$42</f>
        <v>1.6983867443543252E-3</v>
      </c>
    </row>
    <row r="18" spans="2:15" s="133" customFormat="1">
      <c r="B18" s="89" t="s">
        <v>895</v>
      </c>
      <c r="C18" s="86" t="s">
        <v>896</v>
      </c>
      <c r="D18" s="99" t="s">
        <v>122</v>
      </c>
      <c r="E18" s="99" t="s">
        <v>313</v>
      </c>
      <c r="F18" s="86" t="s">
        <v>396</v>
      </c>
      <c r="G18" s="99" t="s">
        <v>371</v>
      </c>
      <c r="H18" s="99" t="s">
        <v>166</v>
      </c>
      <c r="I18" s="96">
        <v>521.21177299999999</v>
      </c>
      <c r="J18" s="98">
        <v>2050</v>
      </c>
      <c r="K18" s="96">
        <v>0.26589167400000002</v>
      </c>
      <c r="L18" s="96">
        <v>10.950733027000002</v>
      </c>
      <c r="M18" s="97">
        <v>1.4934338004188459E-6</v>
      </c>
      <c r="N18" s="97">
        <f t="shared" si="0"/>
        <v>8.8860465201377505E-3</v>
      </c>
      <c r="O18" s="97">
        <f>L18/'סכום נכסי הקרן'!$C$42</f>
        <v>5.4427135906418597E-4</v>
      </c>
    </row>
    <row r="19" spans="2:15" s="133" customFormat="1">
      <c r="B19" s="89" t="s">
        <v>897</v>
      </c>
      <c r="C19" s="86" t="s">
        <v>898</v>
      </c>
      <c r="D19" s="99" t="s">
        <v>122</v>
      </c>
      <c r="E19" s="99" t="s">
        <v>313</v>
      </c>
      <c r="F19" s="86" t="s">
        <v>405</v>
      </c>
      <c r="G19" s="99" t="s">
        <v>406</v>
      </c>
      <c r="H19" s="99" t="s">
        <v>166</v>
      </c>
      <c r="I19" s="96">
        <v>7840.6918689999993</v>
      </c>
      <c r="J19" s="98">
        <v>255.1</v>
      </c>
      <c r="K19" s="86"/>
      <c r="L19" s="96">
        <v>20.001604958000001</v>
      </c>
      <c r="M19" s="97">
        <v>2.8351951770116384E-6</v>
      </c>
      <c r="N19" s="97">
        <f t="shared" si="0"/>
        <v>1.6230437879910325E-2</v>
      </c>
      <c r="O19" s="97">
        <f>L19/'סכום נכסי הקרן'!$C$42</f>
        <v>9.9411616438045583E-4</v>
      </c>
    </row>
    <row r="20" spans="2:15" s="133" customFormat="1">
      <c r="B20" s="89" t="s">
        <v>899</v>
      </c>
      <c r="C20" s="86" t="s">
        <v>900</v>
      </c>
      <c r="D20" s="99" t="s">
        <v>122</v>
      </c>
      <c r="E20" s="99" t="s">
        <v>313</v>
      </c>
      <c r="F20" s="86" t="s">
        <v>352</v>
      </c>
      <c r="G20" s="99" t="s">
        <v>321</v>
      </c>
      <c r="H20" s="99" t="s">
        <v>166</v>
      </c>
      <c r="I20" s="96">
        <v>198.22207599999999</v>
      </c>
      <c r="J20" s="98">
        <v>8642</v>
      </c>
      <c r="K20" s="86"/>
      <c r="L20" s="96">
        <v>17.130351826999998</v>
      </c>
      <c r="M20" s="97">
        <v>1.9757001591945942E-6</v>
      </c>
      <c r="N20" s="97">
        <f t="shared" si="0"/>
        <v>1.3900540070307082E-2</v>
      </c>
      <c r="O20" s="97">
        <f>L20/'סכום נכסי הקרן'!$C$42</f>
        <v>8.5140965880009013E-4</v>
      </c>
    </row>
    <row r="21" spans="2:15" s="133" customFormat="1">
      <c r="B21" s="89" t="s">
        <v>901</v>
      </c>
      <c r="C21" s="86" t="s">
        <v>902</v>
      </c>
      <c r="D21" s="99" t="s">
        <v>122</v>
      </c>
      <c r="E21" s="99" t="s">
        <v>313</v>
      </c>
      <c r="F21" s="86" t="s">
        <v>662</v>
      </c>
      <c r="G21" s="99" t="s">
        <v>489</v>
      </c>
      <c r="H21" s="99" t="s">
        <v>166</v>
      </c>
      <c r="I21" s="96">
        <v>3712.3524189999998</v>
      </c>
      <c r="J21" s="98">
        <v>179.3</v>
      </c>
      <c r="K21" s="86"/>
      <c r="L21" s="96">
        <v>6.6562478860000001</v>
      </c>
      <c r="M21" s="97">
        <v>1.1583720378576286E-6</v>
      </c>
      <c r="N21" s="97">
        <f t="shared" si="0"/>
        <v>5.401257451782506E-3</v>
      </c>
      <c r="O21" s="97">
        <f>L21/'סכום נכסי הקרן'!$C$42</f>
        <v>3.3082763265700915E-4</v>
      </c>
    </row>
    <row r="22" spans="2:15" s="133" customFormat="1">
      <c r="B22" s="89" t="s">
        <v>903</v>
      </c>
      <c r="C22" s="86" t="s">
        <v>904</v>
      </c>
      <c r="D22" s="99" t="s">
        <v>122</v>
      </c>
      <c r="E22" s="99" t="s">
        <v>313</v>
      </c>
      <c r="F22" s="86" t="s">
        <v>425</v>
      </c>
      <c r="G22" s="99" t="s">
        <v>321</v>
      </c>
      <c r="H22" s="99" t="s">
        <v>166</v>
      </c>
      <c r="I22" s="96">
        <v>2505.0715169999999</v>
      </c>
      <c r="J22" s="98">
        <v>1277</v>
      </c>
      <c r="K22" s="86"/>
      <c r="L22" s="96">
        <v>31.989763272000001</v>
      </c>
      <c r="M22" s="97">
        <v>2.1520918784387538E-6</v>
      </c>
      <c r="N22" s="97">
        <f t="shared" si="0"/>
        <v>2.5958310179082223E-2</v>
      </c>
      <c r="O22" s="97">
        <f>L22/'סכום נכסי הקרן'!$C$42</f>
        <v>1.5899494480656575E-3</v>
      </c>
    </row>
    <row r="23" spans="2:15" s="133" customFormat="1">
      <c r="B23" s="89" t="s">
        <v>905</v>
      </c>
      <c r="C23" s="86" t="s">
        <v>906</v>
      </c>
      <c r="D23" s="99" t="s">
        <v>122</v>
      </c>
      <c r="E23" s="99" t="s">
        <v>313</v>
      </c>
      <c r="F23" s="86" t="s">
        <v>907</v>
      </c>
      <c r="G23" s="99" t="s">
        <v>854</v>
      </c>
      <c r="H23" s="99" t="s">
        <v>166</v>
      </c>
      <c r="I23" s="96">
        <v>4018.1671500000002</v>
      </c>
      <c r="J23" s="98">
        <v>1121</v>
      </c>
      <c r="K23" s="86"/>
      <c r="L23" s="96">
        <v>45.043653749999997</v>
      </c>
      <c r="M23" s="97">
        <v>3.4231699269131062E-6</v>
      </c>
      <c r="N23" s="97">
        <f t="shared" si="0"/>
        <v>3.6550978064445613E-2</v>
      </c>
      <c r="O23" s="97">
        <f>L23/'סכום נכסי הקרן'!$C$42</f>
        <v>2.2387515596702812E-3</v>
      </c>
    </row>
    <row r="24" spans="2:15" s="133" customFormat="1">
      <c r="B24" s="89" t="s">
        <v>908</v>
      </c>
      <c r="C24" s="86" t="s">
        <v>909</v>
      </c>
      <c r="D24" s="99" t="s">
        <v>122</v>
      </c>
      <c r="E24" s="99" t="s">
        <v>313</v>
      </c>
      <c r="F24" s="86" t="s">
        <v>568</v>
      </c>
      <c r="G24" s="99" t="s">
        <v>438</v>
      </c>
      <c r="H24" s="99" t="s">
        <v>166</v>
      </c>
      <c r="I24" s="96">
        <v>560.50146199999995</v>
      </c>
      <c r="J24" s="98">
        <v>1955</v>
      </c>
      <c r="K24" s="86"/>
      <c r="L24" s="96">
        <v>10.957803586000001</v>
      </c>
      <c r="M24" s="97">
        <v>2.1886441046201641E-6</v>
      </c>
      <c r="N24" s="97">
        <f t="shared" si="0"/>
        <v>8.8917839731504807E-3</v>
      </c>
      <c r="O24" s="97">
        <f>L24/'סכום נכסי הקרן'!$C$42</f>
        <v>5.4462277871315237E-4</v>
      </c>
    </row>
    <row r="25" spans="2:15" s="133" customFormat="1">
      <c r="B25" s="89" t="s">
        <v>910</v>
      </c>
      <c r="C25" s="86" t="s">
        <v>911</v>
      </c>
      <c r="D25" s="99" t="s">
        <v>122</v>
      </c>
      <c r="E25" s="99" t="s">
        <v>313</v>
      </c>
      <c r="F25" s="86" t="s">
        <v>437</v>
      </c>
      <c r="G25" s="99" t="s">
        <v>438</v>
      </c>
      <c r="H25" s="99" t="s">
        <v>166</v>
      </c>
      <c r="I25" s="96">
        <v>469.38913000000002</v>
      </c>
      <c r="J25" s="98">
        <v>2484</v>
      </c>
      <c r="K25" s="86"/>
      <c r="L25" s="96">
        <v>11.659625980999998</v>
      </c>
      <c r="M25" s="97">
        <v>2.1895317499554864E-6</v>
      </c>
      <c r="N25" s="97">
        <f t="shared" si="0"/>
        <v>9.4612825113276067E-3</v>
      </c>
      <c r="O25" s="97">
        <f>L25/'סכום נכסי הקרן'!$C$42</f>
        <v>5.7950462888761288E-4</v>
      </c>
    </row>
    <row r="26" spans="2:15" s="133" customFormat="1">
      <c r="B26" s="89" t="s">
        <v>912</v>
      </c>
      <c r="C26" s="86" t="s">
        <v>913</v>
      </c>
      <c r="D26" s="99" t="s">
        <v>122</v>
      </c>
      <c r="E26" s="99" t="s">
        <v>313</v>
      </c>
      <c r="F26" s="86" t="s">
        <v>914</v>
      </c>
      <c r="G26" s="99" t="s">
        <v>563</v>
      </c>
      <c r="H26" s="99" t="s">
        <v>166</v>
      </c>
      <c r="I26" s="96">
        <v>5.9405349999999997</v>
      </c>
      <c r="J26" s="98">
        <v>84650</v>
      </c>
      <c r="K26" s="86"/>
      <c r="L26" s="96">
        <v>5.0286630199999998</v>
      </c>
      <c r="M26" s="97">
        <v>7.7165168078268048E-7</v>
      </c>
      <c r="N26" s="97">
        <f t="shared" si="0"/>
        <v>4.0805426832744192E-3</v>
      </c>
      <c r="O26" s="97">
        <f>L26/'סכום נכסי הקרן'!$C$42</f>
        <v>2.4993370301540574E-4</v>
      </c>
    </row>
    <row r="27" spans="2:15" s="133" customFormat="1">
      <c r="B27" s="89" t="s">
        <v>915</v>
      </c>
      <c r="C27" s="86" t="s">
        <v>916</v>
      </c>
      <c r="D27" s="99" t="s">
        <v>122</v>
      </c>
      <c r="E27" s="99" t="s">
        <v>313</v>
      </c>
      <c r="F27" s="86" t="s">
        <v>917</v>
      </c>
      <c r="G27" s="99" t="s">
        <v>918</v>
      </c>
      <c r="H27" s="99" t="s">
        <v>166</v>
      </c>
      <c r="I27" s="96">
        <v>91.661232999999996</v>
      </c>
      <c r="J27" s="98">
        <v>5985</v>
      </c>
      <c r="K27" s="86"/>
      <c r="L27" s="96">
        <v>5.4859247730000007</v>
      </c>
      <c r="M27" s="97">
        <v>8.6568844118327308E-7</v>
      </c>
      <c r="N27" s="97">
        <f t="shared" si="0"/>
        <v>4.4515908312860132E-3</v>
      </c>
      <c r="O27" s="97">
        <f>L27/'סכום נכסי הקרן'!$C$42</f>
        <v>2.726604442426606E-4</v>
      </c>
    </row>
    <row r="28" spans="2:15" s="133" customFormat="1">
      <c r="B28" s="89" t="s">
        <v>919</v>
      </c>
      <c r="C28" s="86" t="s">
        <v>920</v>
      </c>
      <c r="D28" s="99" t="s">
        <v>122</v>
      </c>
      <c r="E28" s="99" t="s">
        <v>313</v>
      </c>
      <c r="F28" s="86" t="s">
        <v>921</v>
      </c>
      <c r="G28" s="99" t="s">
        <v>489</v>
      </c>
      <c r="H28" s="99" t="s">
        <v>166</v>
      </c>
      <c r="I28" s="96">
        <v>236.90990099999999</v>
      </c>
      <c r="J28" s="98">
        <v>5692</v>
      </c>
      <c r="K28" s="86"/>
      <c r="L28" s="96">
        <v>13.484911543000001</v>
      </c>
      <c r="M28" s="97">
        <v>2.1742543460848808E-7</v>
      </c>
      <c r="N28" s="97">
        <f t="shared" si="0"/>
        <v>1.0942422849282792E-2</v>
      </c>
      <c r="O28" s="97">
        <f>L28/'סכום נכסי הקרן'!$C$42</f>
        <v>6.7022464288672484E-4</v>
      </c>
    </row>
    <row r="29" spans="2:15" s="133" customFormat="1">
      <c r="B29" s="89" t="s">
        <v>922</v>
      </c>
      <c r="C29" s="86" t="s">
        <v>923</v>
      </c>
      <c r="D29" s="99" t="s">
        <v>122</v>
      </c>
      <c r="E29" s="99" t="s">
        <v>313</v>
      </c>
      <c r="F29" s="86" t="s">
        <v>876</v>
      </c>
      <c r="G29" s="99" t="s">
        <v>854</v>
      </c>
      <c r="H29" s="99" t="s">
        <v>166</v>
      </c>
      <c r="I29" s="96">
        <v>127544.60671599999</v>
      </c>
      <c r="J29" s="98">
        <v>38.700000000000003</v>
      </c>
      <c r="K29" s="86"/>
      <c r="L29" s="96">
        <v>49.359762798999995</v>
      </c>
      <c r="M29" s="97">
        <v>9.8472668388852612E-6</v>
      </c>
      <c r="N29" s="97">
        <f t="shared" si="0"/>
        <v>4.0053313999477397E-2</v>
      </c>
      <c r="O29" s="97">
        <f>L29/'סכום נכסי הקרן'!$C$42</f>
        <v>2.4532700336552153E-3</v>
      </c>
    </row>
    <row r="30" spans="2:15" s="133" customFormat="1">
      <c r="B30" s="89" t="s">
        <v>924</v>
      </c>
      <c r="C30" s="86" t="s">
        <v>925</v>
      </c>
      <c r="D30" s="99" t="s">
        <v>122</v>
      </c>
      <c r="E30" s="99" t="s">
        <v>313</v>
      </c>
      <c r="F30" s="86" t="s">
        <v>729</v>
      </c>
      <c r="G30" s="99" t="s">
        <v>489</v>
      </c>
      <c r="H30" s="99" t="s">
        <v>166</v>
      </c>
      <c r="I30" s="96">
        <v>2603.912468</v>
      </c>
      <c r="J30" s="98">
        <v>1919</v>
      </c>
      <c r="K30" s="86"/>
      <c r="L30" s="96">
        <v>49.969080258999995</v>
      </c>
      <c r="M30" s="97">
        <v>2.0338281146599645E-6</v>
      </c>
      <c r="N30" s="97">
        <f t="shared" si="0"/>
        <v>4.0547748781308207E-2</v>
      </c>
      <c r="O30" s="97">
        <f>L30/'סכום נכסי הקרן'!$C$42</f>
        <v>2.4835542202241022E-3</v>
      </c>
    </row>
    <row r="31" spans="2:15" s="133" customFormat="1">
      <c r="B31" s="89" t="s">
        <v>926</v>
      </c>
      <c r="C31" s="86" t="s">
        <v>927</v>
      </c>
      <c r="D31" s="99" t="s">
        <v>122</v>
      </c>
      <c r="E31" s="99" t="s">
        <v>313</v>
      </c>
      <c r="F31" s="86" t="s">
        <v>320</v>
      </c>
      <c r="G31" s="99" t="s">
        <v>321</v>
      </c>
      <c r="H31" s="99" t="s">
        <v>166</v>
      </c>
      <c r="I31" s="96">
        <v>4113.3620229999997</v>
      </c>
      <c r="J31" s="98">
        <v>2382</v>
      </c>
      <c r="K31" s="96">
        <v>0.75665705699999997</v>
      </c>
      <c r="L31" s="96">
        <v>98.736940457000003</v>
      </c>
      <c r="M31" s="97">
        <v>2.7530430249320703E-6</v>
      </c>
      <c r="N31" s="97">
        <f t="shared" si="0"/>
        <v>8.0120759404298553E-2</v>
      </c>
      <c r="O31" s="97">
        <f>L31/'סכום נכסי הקרן'!$C$42</f>
        <v>4.9074056174934627E-3</v>
      </c>
    </row>
    <row r="32" spans="2:15" s="133" customFormat="1">
      <c r="B32" s="89" t="s">
        <v>928</v>
      </c>
      <c r="C32" s="86" t="s">
        <v>929</v>
      </c>
      <c r="D32" s="99" t="s">
        <v>122</v>
      </c>
      <c r="E32" s="99" t="s">
        <v>313</v>
      </c>
      <c r="F32" s="86" t="s">
        <v>326</v>
      </c>
      <c r="G32" s="99" t="s">
        <v>321</v>
      </c>
      <c r="H32" s="99" t="s">
        <v>166</v>
      </c>
      <c r="I32" s="96">
        <v>680.98006699999996</v>
      </c>
      <c r="J32" s="98">
        <v>7460</v>
      </c>
      <c r="K32" s="86"/>
      <c r="L32" s="96">
        <v>50.801113032000003</v>
      </c>
      <c r="M32" s="97">
        <v>2.9137155622487876E-6</v>
      </c>
      <c r="N32" s="97">
        <f t="shared" si="0"/>
        <v>4.1222907413057147E-2</v>
      </c>
      <c r="O32" s="97">
        <f>L32/'סכום נכסי הקרן'!$C$42</f>
        <v>2.5249077631358061E-3</v>
      </c>
    </row>
    <row r="33" spans="2:15" s="133" customFormat="1">
      <c r="B33" s="89" t="s">
        <v>930</v>
      </c>
      <c r="C33" s="86" t="s">
        <v>931</v>
      </c>
      <c r="D33" s="99" t="s">
        <v>122</v>
      </c>
      <c r="E33" s="99" t="s">
        <v>313</v>
      </c>
      <c r="F33" s="86" t="s">
        <v>463</v>
      </c>
      <c r="G33" s="99" t="s">
        <v>371</v>
      </c>
      <c r="H33" s="99" t="s">
        <v>166</v>
      </c>
      <c r="I33" s="96">
        <v>130.45094800000001</v>
      </c>
      <c r="J33" s="98">
        <v>18410</v>
      </c>
      <c r="K33" s="86"/>
      <c r="L33" s="96">
        <v>24.016019477000004</v>
      </c>
      <c r="M33" s="97">
        <v>2.9116811065209535E-6</v>
      </c>
      <c r="N33" s="97">
        <f t="shared" si="0"/>
        <v>1.9487961744202996E-2</v>
      </c>
      <c r="O33" s="97">
        <f>L33/'סכום נכסי הקרן'!$C$42</f>
        <v>1.1936398712150569E-3</v>
      </c>
    </row>
    <row r="34" spans="2:15" s="133" customFormat="1">
      <c r="B34" s="89" t="s">
        <v>932</v>
      </c>
      <c r="C34" s="86" t="s">
        <v>933</v>
      </c>
      <c r="D34" s="99" t="s">
        <v>122</v>
      </c>
      <c r="E34" s="99" t="s">
        <v>313</v>
      </c>
      <c r="F34" s="86" t="s">
        <v>934</v>
      </c>
      <c r="G34" s="99" t="s">
        <v>194</v>
      </c>
      <c r="H34" s="99" t="s">
        <v>166</v>
      </c>
      <c r="I34" s="96">
        <v>23.680667</v>
      </c>
      <c r="J34" s="98">
        <v>44590</v>
      </c>
      <c r="K34" s="86"/>
      <c r="L34" s="96">
        <v>10.559209276000001</v>
      </c>
      <c r="M34" s="97">
        <v>3.8177707158890705E-7</v>
      </c>
      <c r="N34" s="97">
        <f t="shared" si="0"/>
        <v>8.568341919309037E-3</v>
      </c>
      <c r="O34" s="97">
        <f>L34/'סכום נכסי הקרן'!$C$42</f>
        <v>5.2481191616321541E-4</v>
      </c>
    </row>
    <row r="35" spans="2:15" s="133" customFormat="1">
      <c r="B35" s="89" t="s">
        <v>935</v>
      </c>
      <c r="C35" s="86" t="s">
        <v>936</v>
      </c>
      <c r="D35" s="99" t="s">
        <v>122</v>
      </c>
      <c r="E35" s="99" t="s">
        <v>313</v>
      </c>
      <c r="F35" s="86" t="s">
        <v>341</v>
      </c>
      <c r="G35" s="99" t="s">
        <v>321</v>
      </c>
      <c r="H35" s="99" t="s">
        <v>166</v>
      </c>
      <c r="I35" s="96">
        <v>3812.4336050000002</v>
      </c>
      <c r="J35" s="98">
        <v>2415</v>
      </c>
      <c r="K35" s="86"/>
      <c r="L35" s="96">
        <v>92.070271571000021</v>
      </c>
      <c r="M35" s="97">
        <v>2.8565667978711459E-6</v>
      </c>
      <c r="N35" s="97">
        <f t="shared" si="0"/>
        <v>7.4711045761450309E-2</v>
      </c>
      <c r="O35" s="97">
        <f>L35/'סכום נכסי הקרן'!$C$42</f>
        <v>4.5760600421728146E-3</v>
      </c>
    </row>
    <row r="36" spans="2:15" s="133" customFormat="1">
      <c r="B36" s="89" t="s">
        <v>937</v>
      </c>
      <c r="C36" s="86" t="s">
        <v>938</v>
      </c>
      <c r="D36" s="99" t="s">
        <v>122</v>
      </c>
      <c r="E36" s="99" t="s">
        <v>313</v>
      </c>
      <c r="F36" s="86" t="s">
        <v>562</v>
      </c>
      <c r="G36" s="99" t="s">
        <v>563</v>
      </c>
      <c r="H36" s="99" t="s">
        <v>166</v>
      </c>
      <c r="I36" s="96">
        <v>56.499926000000002</v>
      </c>
      <c r="J36" s="98">
        <v>54120</v>
      </c>
      <c r="K36" s="86"/>
      <c r="L36" s="96">
        <v>30.577759752000002</v>
      </c>
      <c r="M36" s="97">
        <v>5.5571001144862485E-6</v>
      </c>
      <c r="N36" s="97">
        <f t="shared" si="0"/>
        <v>2.4812530354628264E-2</v>
      </c>
      <c r="O36" s="97">
        <f>L36/'סכום נכסי הקרן'!$C$42</f>
        <v>1.5197703036249177E-3</v>
      </c>
    </row>
    <row r="37" spans="2:15" s="133" customFormat="1">
      <c r="B37" s="89" t="s">
        <v>939</v>
      </c>
      <c r="C37" s="86" t="s">
        <v>940</v>
      </c>
      <c r="D37" s="99" t="s">
        <v>122</v>
      </c>
      <c r="E37" s="99" t="s">
        <v>313</v>
      </c>
      <c r="F37" s="86" t="s">
        <v>941</v>
      </c>
      <c r="G37" s="99" t="s">
        <v>489</v>
      </c>
      <c r="H37" s="99" t="s">
        <v>166</v>
      </c>
      <c r="I37" s="96">
        <v>60.928783999999993</v>
      </c>
      <c r="J37" s="98">
        <v>17330</v>
      </c>
      <c r="K37" s="86"/>
      <c r="L37" s="96">
        <v>10.558958244999998</v>
      </c>
      <c r="M37" s="97">
        <v>4.3630485137425804E-7</v>
      </c>
      <c r="N37" s="97">
        <f t="shared" si="0"/>
        <v>8.5681382185030259E-3</v>
      </c>
      <c r="O37" s="97">
        <f>L37/'סכום נכסי הקרן'!$C$42</f>
        <v>5.2479943946570108E-4</v>
      </c>
    </row>
    <row r="38" spans="2:15" s="133" customFormat="1">
      <c r="B38" s="89" t="s">
        <v>942</v>
      </c>
      <c r="C38" s="86" t="s">
        <v>943</v>
      </c>
      <c r="D38" s="99" t="s">
        <v>122</v>
      </c>
      <c r="E38" s="99" t="s">
        <v>313</v>
      </c>
      <c r="F38" s="86" t="s">
        <v>370</v>
      </c>
      <c r="G38" s="99" t="s">
        <v>371</v>
      </c>
      <c r="H38" s="99" t="s">
        <v>166</v>
      </c>
      <c r="I38" s="96">
        <v>293.713525</v>
      </c>
      <c r="J38" s="98">
        <v>21190</v>
      </c>
      <c r="K38" s="86"/>
      <c r="L38" s="96">
        <v>62.237895891999997</v>
      </c>
      <c r="M38" s="97">
        <v>2.4219249648478355E-6</v>
      </c>
      <c r="N38" s="97">
        <f t="shared" si="0"/>
        <v>5.0503362363798959E-2</v>
      </c>
      <c r="O38" s="97">
        <f>L38/'סכום נכסי הקרן'!$C$42</f>
        <v>3.0933366833904232E-3</v>
      </c>
    </row>
    <row r="39" spans="2:15" s="133" customFormat="1">
      <c r="B39" s="89" t="s">
        <v>944</v>
      </c>
      <c r="C39" s="86" t="s">
        <v>945</v>
      </c>
      <c r="D39" s="99" t="s">
        <v>122</v>
      </c>
      <c r="E39" s="99" t="s">
        <v>313</v>
      </c>
      <c r="F39" s="86" t="s">
        <v>739</v>
      </c>
      <c r="G39" s="99" t="s">
        <v>153</v>
      </c>
      <c r="H39" s="99" t="s">
        <v>166</v>
      </c>
      <c r="I39" s="96">
        <v>645.372657</v>
      </c>
      <c r="J39" s="98">
        <v>2398</v>
      </c>
      <c r="K39" s="96">
        <v>0.43147837599999994</v>
      </c>
      <c r="L39" s="96">
        <v>15.907514703</v>
      </c>
      <c r="M39" s="97">
        <v>2.7098688661824674E-6</v>
      </c>
      <c r="N39" s="97">
        <f t="shared" si="0"/>
        <v>1.29082605997343E-2</v>
      </c>
      <c r="O39" s="97">
        <f>L39/'סכום נכסי הקרן'!$C$42</f>
        <v>7.9063242847654612E-4</v>
      </c>
    </row>
    <row r="40" spans="2:15" s="133" customFormat="1">
      <c r="B40" s="89" t="s">
        <v>946</v>
      </c>
      <c r="C40" s="86" t="s">
        <v>947</v>
      </c>
      <c r="D40" s="99" t="s">
        <v>122</v>
      </c>
      <c r="E40" s="99" t="s">
        <v>313</v>
      </c>
      <c r="F40" s="86" t="s">
        <v>742</v>
      </c>
      <c r="G40" s="99" t="s">
        <v>743</v>
      </c>
      <c r="H40" s="99" t="s">
        <v>166</v>
      </c>
      <c r="I40" s="96">
        <v>356.16884800000003</v>
      </c>
      <c r="J40" s="98">
        <v>8710</v>
      </c>
      <c r="K40" s="96">
        <v>0.61806585800000002</v>
      </c>
      <c r="L40" s="96">
        <v>31.640372557000003</v>
      </c>
      <c r="M40" s="97">
        <v>3.0903288420038698E-6</v>
      </c>
      <c r="N40" s="97">
        <f t="shared" si="0"/>
        <v>2.5674794715821521E-2</v>
      </c>
      <c r="O40" s="97">
        <f>L40/'סכום נכסי הקרן'!$C$42</f>
        <v>1.5725840937255789E-3</v>
      </c>
    </row>
    <row r="41" spans="2:15" s="133" customFormat="1">
      <c r="B41" s="85"/>
      <c r="C41" s="86"/>
      <c r="D41" s="86"/>
      <c r="E41" s="86"/>
      <c r="F41" s="86"/>
      <c r="G41" s="86"/>
      <c r="H41" s="86"/>
      <c r="I41" s="96"/>
      <c r="J41" s="98"/>
      <c r="K41" s="86"/>
      <c r="L41" s="86"/>
      <c r="M41" s="86"/>
      <c r="N41" s="97"/>
      <c r="O41" s="86"/>
    </row>
    <row r="42" spans="2:15" s="133" customFormat="1">
      <c r="B42" s="104" t="s">
        <v>948</v>
      </c>
      <c r="C42" s="84"/>
      <c r="D42" s="84"/>
      <c r="E42" s="84"/>
      <c r="F42" s="84"/>
      <c r="G42" s="84"/>
      <c r="H42" s="84"/>
      <c r="I42" s="93"/>
      <c r="J42" s="95"/>
      <c r="K42" s="93">
        <v>1.7089322070000001</v>
      </c>
      <c r="L42" s="93">
        <v>256.54244423699998</v>
      </c>
      <c r="M42" s="84"/>
      <c r="N42" s="94">
        <f t="shared" ref="N42:N81" si="1">L42/$L$11</f>
        <v>0.208173104782954</v>
      </c>
      <c r="O42" s="94">
        <f>L42/'סכום נכסי הקרן'!$C$42</f>
        <v>1.275062632229762E-2</v>
      </c>
    </row>
    <row r="43" spans="2:15" s="133" customFormat="1">
      <c r="B43" s="89" t="s">
        <v>949</v>
      </c>
      <c r="C43" s="86" t="s">
        <v>950</v>
      </c>
      <c r="D43" s="99" t="s">
        <v>122</v>
      </c>
      <c r="E43" s="99" t="s">
        <v>313</v>
      </c>
      <c r="F43" s="86" t="s">
        <v>951</v>
      </c>
      <c r="G43" s="99" t="s">
        <v>952</v>
      </c>
      <c r="H43" s="99" t="s">
        <v>166</v>
      </c>
      <c r="I43" s="96">
        <v>1512.5017350000001</v>
      </c>
      <c r="J43" s="98">
        <v>381.8</v>
      </c>
      <c r="K43" s="86"/>
      <c r="L43" s="96">
        <v>5.7747316240000002</v>
      </c>
      <c r="M43" s="97">
        <v>5.0952451826137488E-6</v>
      </c>
      <c r="N43" s="97">
        <f t="shared" si="1"/>
        <v>4.6859451075698857E-3</v>
      </c>
      <c r="O43" s="97">
        <f>L43/'סכום נכסי הקרן'!$C$42</f>
        <v>2.8701467029430974E-4</v>
      </c>
    </row>
    <row r="44" spans="2:15" s="133" customFormat="1">
      <c r="B44" s="89" t="s">
        <v>953</v>
      </c>
      <c r="C44" s="86" t="s">
        <v>954</v>
      </c>
      <c r="D44" s="99" t="s">
        <v>122</v>
      </c>
      <c r="E44" s="99" t="s">
        <v>313</v>
      </c>
      <c r="F44" s="86" t="s">
        <v>853</v>
      </c>
      <c r="G44" s="99" t="s">
        <v>854</v>
      </c>
      <c r="H44" s="99" t="s">
        <v>166</v>
      </c>
      <c r="I44" s="96">
        <v>556.73236699999995</v>
      </c>
      <c r="J44" s="98">
        <v>2206</v>
      </c>
      <c r="K44" s="86"/>
      <c r="L44" s="96">
        <v>12.281516014000001</v>
      </c>
      <c r="M44" s="97">
        <v>4.221292051077682E-6</v>
      </c>
      <c r="N44" s="97">
        <f t="shared" si="1"/>
        <v>9.9659193927147081E-3</v>
      </c>
      <c r="O44" s="97">
        <f>L44/'סכום נכסי הקרן'!$C$42</f>
        <v>6.1041369521356908E-4</v>
      </c>
    </row>
    <row r="45" spans="2:15" s="133" customFormat="1">
      <c r="B45" s="89" t="s">
        <v>955</v>
      </c>
      <c r="C45" s="86" t="s">
        <v>956</v>
      </c>
      <c r="D45" s="99" t="s">
        <v>122</v>
      </c>
      <c r="E45" s="99" t="s">
        <v>313</v>
      </c>
      <c r="F45" s="86" t="s">
        <v>624</v>
      </c>
      <c r="G45" s="99" t="s">
        <v>371</v>
      </c>
      <c r="H45" s="99" t="s">
        <v>166</v>
      </c>
      <c r="I45" s="96">
        <v>649.91386999999997</v>
      </c>
      <c r="J45" s="98">
        <v>418.1</v>
      </c>
      <c r="K45" s="86"/>
      <c r="L45" s="96">
        <v>2.7172898919999993</v>
      </c>
      <c r="M45" s="97">
        <v>3.0839558771302465E-6</v>
      </c>
      <c r="N45" s="97">
        <f t="shared" si="1"/>
        <v>2.2049632960166286E-3</v>
      </c>
      <c r="O45" s="97">
        <f>L45/'סכום נכסי הקרן'!$C$42</f>
        <v>1.3505425242709776E-4</v>
      </c>
    </row>
    <row r="46" spans="2:15" s="133" customFormat="1">
      <c r="B46" s="89" t="s">
        <v>957</v>
      </c>
      <c r="C46" s="86" t="s">
        <v>958</v>
      </c>
      <c r="D46" s="99" t="s">
        <v>122</v>
      </c>
      <c r="E46" s="99" t="s">
        <v>313</v>
      </c>
      <c r="F46" s="86" t="s">
        <v>850</v>
      </c>
      <c r="G46" s="99" t="s">
        <v>438</v>
      </c>
      <c r="H46" s="99" t="s">
        <v>166</v>
      </c>
      <c r="I46" s="96">
        <v>42.75996</v>
      </c>
      <c r="J46" s="98">
        <v>17190</v>
      </c>
      <c r="K46" s="96">
        <v>7.2845355000000001E-2</v>
      </c>
      <c r="L46" s="96">
        <v>7.4232825450000002</v>
      </c>
      <c r="M46" s="97">
        <v>2.9138135265265285E-6</v>
      </c>
      <c r="N46" s="97">
        <f t="shared" si="1"/>
        <v>6.0236729234798593E-3</v>
      </c>
      <c r="O46" s="97">
        <f>L46/'סכום נכסי הקרן'!$C$42</f>
        <v>3.6895065102244125E-4</v>
      </c>
    </row>
    <row r="47" spans="2:15" s="133" customFormat="1">
      <c r="B47" s="89" t="s">
        <v>959</v>
      </c>
      <c r="C47" s="86" t="s">
        <v>960</v>
      </c>
      <c r="D47" s="99" t="s">
        <v>122</v>
      </c>
      <c r="E47" s="99" t="s">
        <v>313</v>
      </c>
      <c r="F47" s="86" t="s">
        <v>961</v>
      </c>
      <c r="G47" s="99" t="s">
        <v>962</v>
      </c>
      <c r="H47" s="99" t="s">
        <v>166</v>
      </c>
      <c r="I47" s="96">
        <v>615.28546200000005</v>
      </c>
      <c r="J47" s="98">
        <v>1260</v>
      </c>
      <c r="K47" s="86"/>
      <c r="L47" s="96">
        <v>7.752596821</v>
      </c>
      <c r="M47" s="97">
        <v>5.6544249746771721E-6</v>
      </c>
      <c r="N47" s="97">
        <f t="shared" si="1"/>
        <v>6.2908972242701746E-3</v>
      </c>
      <c r="O47" s="97">
        <f>L47/'סכום נכסי הקרן'!$C$42</f>
        <v>3.8531816981007263E-4</v>
      </c>
    </row>
    <row r="48" spans="2:15" s="133" customFormat="1">
      <c r="B48" s="89" t="s">
        <v>963</v>
      </c>
      <c r="C48" s="86" t="s">
        <v>964</v>
      </c>
      <c r="D48" s="99" t="s">
        <v>122</v>
      </c>
      <c r="E48" s="99" t="s">
        <v>313</v>
      </c>
      <c r="F48" s="86" t="s">
        <v>965</v>
      </c>
      <c r="G48" s="99" t="s">
        <v>194</v>
      </c>
      <c r="H48" s="99" t="s">
        <v>166</v>
      </c>
      <c r="I48" s="96">
        <v>8.8580290000000002</v>
      </c>
      <c r="J48" s="98">
        <v>2909</v>
      </c>
      <c r="K48" s="86"/>
      <c r="L48" s="96">
        <v>0.25768006700000001</v>
      </c>
      <c r="M48" s="97">
        <v>2.6132761368576904E-7</v>
      </c>
      <c r="N48" s="97">
        <f t="shared" si="1"/>
        <v>2.0909623648285587E-4</v>
      </c>
      <c r="O48" s="97">
        <f>L48/'סכום נכסי הקרן'!$C$42</f>
        <v>1.2807168243810432E-5</v>
      </c>
    </row>
    <row r="49" spans="2:15" s="133" customFormat="1">
      <c r="B49" s="89" t="s">
        <v>966</v>
      </c>
      <c r="C49" s="86" t="s">
        <v>967</v>
      </c>
      <c r="D49" s="99" t="s">
        <v>122</v>
      </c>
      <c r="E49" s="99" t="s">
        <v>313</v>
      </c>
      <c r="F49" s="86" t="s">
        <v>751</v>
      </c>
      <c r="G49" s="99" t="s">
        <v>563</v>
      </c>
      <c r="H49" s="99" t="s">
        <v>166</v>
      </c>
      <c r="I49" s="96">
        <v>18.229413000000001</v>
      </c>
      <c r="J49" s="98">
        <v>93000</v>
      </c>
      <c r="K49" s="86"/>
      <c r="L49" s="96">
        <v>16.953354202</v>
      </c>
      <c r="M49" s="97">
        <v>5.0454975718280018E-6</v>
      </c>
      <c r="N49" s="97">
        <f t="shared" si="1"/>
        <v>1.3756914148113017E-2</v>
      </c>
      <c r="O49" s="97">
        <f>L49/'סכום נכסי הקרן'!$C$42</f>
        <v>8.426125547457442E-4</v>
      </c>
    </row>
    <row r="50" spans="2:15" s="133" customFormat="1">
      <c r="B50" s="89" t="s">
        <v>968</v>
      </c>
      <c r="C50" s="86" t="s">
        <v>969</v>
      </c>
      <c r="D50" s="99" t="s">
        <v>122</v>
      </c>
      <c r="E50" s="99" t="s">
        <v>313</v>
      </c>
      <c r="F50" s="86" t="s">
        <v>970</v>
      </c>
      <c r="G50" s="99" t="s">
        <v>192</v>
      </c>
      <c r="H50" s="99" t="s">
        <v>166</v>
      </c>
      <c r="I50" s="96">
        <v>1735.8234259999999</v>
      </c>
      <c r="J50" s="98">
        <v>224.8</v>
      </c>
      <c r="K50" s="86"/>
      <c r="L50" s="96">
        <v>3.9021310609999995</v>
      </c>
      <c r="M50" s="97">
        <v>3.234511054629942E-6</v>
      </c>
      <c r="N50" s="97">
        <f t="shared" si="1"/>
        <v>3.1664106914329276E-3</v>
      </c>
      <c r="O50" s="97">
        <f>L50/'סכום נכסי הקרן'!$C$42</f>
        <v>1.9394301464391306E-4</v>
      </c>
    </row>
    <row r="51" spans="2:15" s="133" customFormat="1">
      <c r="B51" s="89" t="s">
        <v>971</v>
      </c>
      <c r="C51" s="86" t="s">
        <v>972</v>
      </c>
      <c r="D51" s="99" t="s">
        <v>122</v>
      </c>
      <c r="E51" s="99" t="s">
        <v>313</v>
      </c>
      <c r="F51" s="86" t="s">
        <v>973</v>
      </c>
      <c r="G51" s="99" t="s">
        <v>192</v>
      </c>
      <c r="H51" s="99" t="s">
        <v>166</v>
      </c>
      <c r="I51" s="96">
        <v>1261.90752</v>
      </c>
      <c r="J51" s="98">
        <v>581</v>
      </c>
      <c r="K51" s="86"/>
      <c r="L51" s="96">
        <v>7.331682689</v>
      </c>
      <c r="M51" s="97">
        <v>3.1317817256991803E-6</v>
      </c>
      <c r="N51" s="97">
        <f t="shared" si="1"/>
        <v>5.9493435996211706E-3</v>
      </c>
      <c r="O51" s="97">
        <f>L51/'סכום נכסי הקרן'!$C$42</f>
        <v>3.6439797149018694E-4</v>
      </c>
    </row>
    <row r="52" spans="2:15" s="133" customFormat="1">
      <c r="B52" s="89" t="s">
        <v>974</v>
      </c>
      <c r="C52" s="86" t="s">
        <v>975</v>
      </c>
      <c r="D52" s="99" t="s">
        <v>122</v>
      </c>
      <c r="E52" s="99" t="s">
        <v>313</v>
      </c>
      <c r="F52" s="86" t="s">
        <v>976</v>
      </c>
      <c r="G52" s="99" t="s">
        <v>445</v>
      </c>
      <c r="H52" s="99" t="s">
        <v>166</v>
      </c>
      <c r="I52" s="96">
        <v>17.789282</v>
      </c>
      <c r="J52" s="98">
        <v>18230</v>
      </c>
      <c r="K52" s="86"/>
      <c r="L52" s="96">
        <v>3.2429861600000001</v>
      </c>
      <c r="M52" s="97">
        <v>3.5174771690897176E-6</v>
      </c>
      <c r="N52" s="97">
        <f t="shared" si="1"/>
        <v>2.6315430949573164E-3</v>
      </c>
      <c r="O52" s="97">
        <f>L52/'סכום נכסי הקרן'!$C$42</f>
        <v>1.6118231358372293E-4</v>
      </c>
    </row>
    <row r="53" spans="2:15" s="133" customFormat="1">
      <c r="B53" s="89" t="s">
        <v>977</v>
      </c>
      <c r="C53" s="86" t="s">
        <v>978</v>
      </c>
      <c r="D53" s="99" t="s">
        <v>122</v>
      </c>
      <c r="E53" s="99" t="s">
        <v>313</v>
      </c>
      <c r="F53" s="86" t="s">
        <v>979</v>
      </c>
      <c r="G53" s="99" t="s">
        <v>980</v>
      </c>
      <c r="H53" s="99" t="s">
        <v>166</v>
      </c>
      <c r="I53" s="96">
        <v>102.53404</v>
      </c>
      <c r="J53" s="98">
        <v>4841</v>
      </c>
      <c r="K53" s="86"/>
      <c r="L53" s="96">
        <v>4.963672861</v>
      </c>
      <c r="M53" s="97">
        <v>4.1460178608571488E-6</v>
      </c>
      <c r="N53" s="97">
        <f t="shared" si="1"/>
        <v>4.0278059783614914E-3</v>
      </c>
      <c r="O53" s="97">
        <f>L53/'סכום נכסי הקרן'!$C$42</f>
        <v>2.4670357384711043E-4</v>
      </c>
    </row>
    <row r="54" spans="2:15" s="133" customFormat="1">
      <c r="B54" s="89" t="s">
        <v>981</v>
      </c>
      <c r="C54" s="86" t="s">
        <v>982</v>
      </c>
      <c r="D54" s="99" t="s">
        <v>122</v>
      </c>
      <c r="E54" s="99" t="s">
        <v>313</v>
      </c>
      <c r="F54" s="86" t="s">
        <v>422</v>
      </c>
      <c r="G54" s="99" t="s">
        <v>371</v>
      </c>
      <c r="H54" s="99" t="s">
        <v>166</v>
      </c>
      <c r="I54" s="96">
        <v>12.173139000000001</v>
      </c>
      <c r="J54" s="98">
        <v>173600</v>
      </c>
      <c r="K54" s="96">
        <v>1.139404254</v>
      </c>
      <c r="L54" s="96">
        <v>22.271972904999995</v>
      </c>
      <c r="M54" s="97">
        <v>5.6970214179913004E-6</v>
      </c>
      <c r="N54" s="97">
        <f t="shared" si="1"/>
        <v>1.8072743335182526E-2</v>
      </c>
      <c r="O54" s="97">
        <f>L54/'סכום נכסי הקרן'!$C$42</f>
        <v>1.1069575828537884E-3</v>
      </c>
    </row>
    <row r="55" spans="2:15" s="133" customFormat="1">
      <c r="B55" s="89" t="s">
        <v>983</v>
      </c>
      <c r="C55" s="86" t="s">
        <v>984</v>
      </c>
      <c r="D55" s="99" t="s">
        <v>122</v>
      </c>
      <c r="E55" s="99" t="s">
        <v>313</v>
      </c>
      <c r="F55" s="86" t="s">
        <v>985</v>
      </c>
      <c r="G55" s="99" t="s">
        <v>371</v>
      </c>
      <c r="H55" s="99" t="s">
        <v>166</v>
      </c>
      <c r="I55" s="96">
        <v>47.239904000000003</v>
      </c>
      <c r="J55" s="98">
        <v>5933</v>
      </c>
      <c r="K55" s="86"/>
      <c r="L55" s="96">
        <v>2.8027435039999999</v>
      </c>
      <c r="M55" s="97">
        <v>2.6339204932422019E-6</v>
      </c>
      <c r="N55" s="97">
        <f t="shared" si="1"/>
        <v>2.2743052085327656E-3</v>
      </c>
      <c r="O55" s="97">
        <f>L55/'סכום נכסי הקרן'!$C$42</f>
        <v>1.3930145244791004E-4</v>
      </c>
    </row>
    <row r="56" spans="2:15" s="133" customFormat="1">
      <c r="B56" s="89" t="s">
        <v>986</v>
      </c>
      <c r="C56" s="86" t="s">
        <v>987</v>
      </c>
      <c r="D56" s="99" t="s">
        <v>122</v>
      </c>
      <c r="E56" s="99" t="s">
        <v>313</v>
      </c>
      <c r="F56" s="86" t="s">
        <v>988</v>
      </c>
      <c r="G56" s="99" t="s">
        <v>367</v>
      </c>
      <c r="H56" s="99" t="s">
        <v>166</v>
      </c>
      <c r="I56" s="96">
        <v>36.943168</v>
      </c>
      <c r="J56" s="98">
        <v>19360</v>
      </c>
      <c r="K56" s="96">
        <v>0.101593712</v>
      </c>
      <c r="L56" s="96">
        <v>7.2537910620000003</v>
      </c>
      <c r="M56" s="97">
        <v>7.0113593639834167E-6</v>
      </c>
      <c r="N56" s="97">
        <f t="shared" si="1"/>
        <v>5.8861379110755133E-3</v>
      </c>
      <c r="O56" s="97">
        <f>L56/'סכום נכסי הקרן'!$C$42</f>
        <v>3.6052661588481478E-4</v>
      </c>
    </row>
    <row r="57" spans="2:15" s="133" customFormat="1">
      <c r="B57" s="89" t="s">
        <v>989</v>
      </c>
      <c r="C57" s="86" t="s">
        <v>990</v>
      </c>
      <c r="D57" s="99" t="s">
        <v>122</v>
      </c>
      <c r="E57" s="99" t="s">
        <v>313</v>
      </c>
      <c r="F57" s="86" t="s">
        <v>991</v>
      </c>
      <c r="G57" s="99" t="s">
        <v>962</v>
      </c>
      <c r="H57" s="99" t="s">
        <v>166</v>
      </c>
      <c r="I57" s="96">
        <v>48.50540800000001</v>
      </c>
      <c r="J57" s="98">
        <v>7529</v>
      </c>
      <c r="K57" s="86"/>
      <c r="L57" s="96">
        <v>3.6519721829999998</v>
      </c>
      <c r="M57" s="97">
        <v>3.4568900466635258E-6</v>
      </c>
      <c r="N57" s="97">
        <f t="shared" si="1"/>
        <v>2.9634175747299046E-3</v>
      </c>
      <c r="O57" s="97">
        <f>L57/'סכום נכסי הקרן'!$C$42</f>
        <v>1.8150966318010407E-4</v>
      </c>
    </row>
    <row r="58" spans="2:15" s="133" customFormat="1">
      <c r="B58" s="89" t="s">
        <v>992</v>
      </c>
      <c r="C58" s="86" t="s">
        <v>993</v>
      </c>
      <c r="D58" s="99" t="s">
        <v>122</v>
      </c>
      <c r="E58" s="99" t="s">
        <v>313</v>
      </c>
      <c r="F58" s="86" t="s">
        <v>994</v>
      </c>
      <c r="G58" s="99" t="s">
        <v>995</v>
      </c>
      <c r="H58" s="99" t="s">
        <v>166</v>
      </c>
      <c r="I58" s="96">
        <v>27.830650000000002</v>
      </c>
      <c r="J58" s="98">
        <v>14890</v>
      </c>
      <c r="K58" s="96">
        <v>5.2046294000000007E-2</v>
      </c>
      <c r="L58" s="96">
        <v>4.1960300859999995</v>
      </c>
      <c r="M58" s="97">
        <v>4.0973726781851734E-6</v>
      </c>
      <c r="N58" s="97">
        <f t="shared" si="1"/>
        <v>3.4048970468151651E-3</v>
      </c>
      <c r="O58" s="97">
        <f>L58/'סכום נכסי הקרן'!$C$42</f>
        <v>2.0855033100985782E-4</v>
      </c>
    </row>
    <row r="59" spans="2:15" s="133" customFormat="1">
      <c r="B59" s="89" t="s">
        <v>996</v>
      </c>
      <c r="C59" s="86" t="s">
        <v>997</v>
      </c>
      <c r="D59" s="99" t="s">
        <v>122</v>
      </c>
      <c r="E59" s="99" t="s">
        <v>313</v>
      </c>
      <c r="F59" s="86" t="s">
        <v>998</v>
      </c>
      <c r="G59" s="99" t="s">
        <v>995</v>
      </c>
      <c r="H59" s="99" t="s">
        <v>166</v>
      </c>
      <c r="I59" s="96">
        <v>116.014076</v>
      </c>
      <c r="J59" s="98">
        <v>10110</v>
      </c>
      <c r="K59" s="86"/>
      <c r="L59" s="96">
        <v>11.729023087</v>
      </c>
      <c r="M59" s="97">
        <v>5.1601540154671081E-6</v>
      </c>
      <c r="N59" s="97">
        <f t="shared" si="1"/>
        <v>9.5175952632464509E-3</v>
      </c>
      <c r="O59" s="97">
        <f>L59/'סכום נכסי הקרן'!$C$42</f>
        <v>5.8295379134136048E-4</v>
      </c>
    </row>
    <row r="60" spans="2:15" s="133" customFormat="1">
      <c r="B60" s="89" t="s">
        <v>999</v>
      </c>
      <c r="C60" s="86" t="s">
        <v>1000</v>
      </c>
      <c r="D60" s="99" t="s">
        <v>122</v>
      </c>
      <c r="E60" s="99" t="s">
        <v>313</v>
      </c>
      <c r="F60" s="86" t="s">
        <v>524</v>
      </c>
      <c r="G60" s="99" t="s">
        <v>371</v>
      </c>
      <c r="H60" s="99" t="s">
        <v>166</v>
      </c>
      <c r="I60" s="96">
        <v>10.730867999999997</v>
      </c>
      <c r="J60" s="98">
        <v>50880</v>
      </c>
      <c r="K60" s="86"/>
      <c r="L60" s="96">
        <v>5.4598655239999987</v>
      </c>
      <c r="M60" s="97">
        <v>1.9857650850423465E-6</v>
      </c>
      <c r="N60" s="97">
        <f t="shared" si="1"/>
        <v>4.4304448770998471E-3</v>
      </c>
      <c r="O60" s="97">
        <f>L60/'סכום נכסי הקרן'!$C$42</f>
        <v>2.7136525214598061E-4</v>
      </c>
    </row>
    <row r="61" spans="2:15" s="133" customFormat="1">
      <c r="B61" s="89" t="s">
        <v>1001</v>
      </c>
      <c r="C61" s="86" t="s">
        <v>1002</v>
      </c>
      <c r="D61" s="99" t="s">
        <v>122</v>
      </c>
      <c r="E61" s="99" t="s">
        <v>313</v>
      </c>
      <c r="F61" s="86" t="s">
        <v>1003</v>
      </c>
      <c r="G61" s="99" t="s">
        <v>438</v>
      </c>
      <c r="H61" s="99" t="s">
        <v>166</v>
      </c>
      <c r="I61" s="96">
        <v>152.193714</v>
      </c>
      <c r="J61" s="98">
        <v>4960</v>
      </c>
      <c r="K61" s="86"/>
      <c r="L61" s="96">
        <v>7.5488081899999999</v>
      </c>
      <c r="M61" s="97">
        <v>2.7383378290169174E-6</v>
      </c>
      <c r="N61" s="97">
        <f t="shared" si="1"/>
        <v>6.1255315587136943E-3</v>
      </c>
      <c r="O61" s="97">
        <f>L61/'סכום נכסי הקרן'!$C$42</f>
        <v>3.7518950400453012E-4</v>
      </c>
    </row>
    <row r="62" spans="2:15" s="133" customFormat="1">
      <c r="B62" s="89" t="s">
        <v>1004</v>
      </c>
      <c r="C62" s="86" t="s">
        <v>1005</v>
      </c>
      <c r="D62" s="99" t="s">
        <v>122</v>
      </c>
      <c r="E62" s="99" t="s">
        <v>313</v>
      </c>
      <c r="F62" s="86" t="s">
        <v>1006</v>
      </c>
      <c r="G62" s="99" t="s">
        <v>995</v>
      </c>
      <c r="H62" s="99" t="s">
        <v>166</v>
      </c>
      <c r="I62" s="96">
        <v>326.03993800000001</v>
      </c>
      <c r="J62" s="98">
        <v>4616</v>
      </c>
      <c r="K62" s="86"/>
      <c r="L62" s="96">
        <v>15.050003537</v>
      </c>
      <c r="M62" s="97">
        <v>5.2514637749356594E-6</v>
      </c>
      <c r="N62" s="97">
        <f t="shared" si="1"/>
        <v>1.221242735333645E-2</v>
      </c>
      <c r="O62" s="97">
        <f>L62/'סכום נכסי הקרן'!$C$42</f>
        <v>7.480125630683768E-4</v>
      </c>
    </row>
    <row r="63" spans="2:15" s="133" customFormat="1">
      <c r="B63" s="89" t="s">
        <v>1007</v>
      </c>
      <c r="C63" s="86" t="s">
        <v>1008</v>
      </c>
      <c r="D63" s="99" t="s">
        <v>122</v>
      </c>
      <c r="E63" s="99" t="s">
        <v>313</v>
      </c>
      <c r="F63" s="86" t="s">
        <v>1009</v>
      </c>
      <c r="G63" s="99" t="s">
        <v>980</v>
      </c>
      <c r="H63" s="99" t="s">
        <v>166</v>
      </c>
      <c r="I63" s="96">
        <v>584.79703600000005</v>
      </c>
      <c r="J63" s="98">
        <v>2329</v>
      </c>
      <c r="K63" s="86"/>
      <c r="L63" s="96">
        <v>13.619922970999999</v>
      </c>
      <c r="M63" s="97">
        <v>5.4316942731976813E-6</v>
      </c>
      <c r="N63" s="97">
        <f t="shared" si="1"/>
        <v>1.1051978787410424E-2</v>
      </c>
      <c r="O63" s="97">
        <f>L63/'סכום נכסי הקרן'!$C$42</f>
        <v>6.7693495654568968E-4</v>
      </c>
    </row>
    <row r="64" spans="2:15" s="133" customFormat="1">
      <c r="B64" s="89" t="s">
        <v>1010</v>
      </c>
      <c r="C64" s="86" t="s">
        <v>1011</v>
      </c>
      <c r="D64" s="99" t="s">
        <v>122</v>
      </c>
      <c r="E64" s="99" t="s">
        <v>313</v>
      </c>
      <c r="F64" s="86" t="s">
        <v>474</v>
      </c>
      <c r="G64" s="99" t="s">
        <v>438</v>
      </c>
      <c r="H64" s="99" t="s">
        <v>166</v>
      </c>
      <c r="I64" s="96">
        <v>140.34046900000001</v>
      </c>
      <c r="J64" s="98">
        <v>4649</v>
      </c>
      <c r="K64" s="86"/>
      <c r="L64" s="96">
        <v>6.5244284210000005</v>
      </c>
      <c r="M64" s="97">
        <v>2.2180525674172963E-6</v>
      </c>
      <c r="N64" s="97">
        <f t="shared" si="1"/>
        <v>5.2942916536609019E-3</v>
      </c>
      <c r="O64" s="97">
        <f>L64/'סכום נכסי הקרן'!$C$42</f>
        <v>3.2427596536772647E-4</v>
      </c>
    </row>
    <row r="65" spans="2:15" s="133" customFormat="1">
      <c r="B65" s="89" t="s">
        <v>1012</v>
      </c>
      <c r="C65" s="86" t="s">
        <v>1013</v>
      </c>
      <c r="D65" s="99" t="s">
        <v>122</v>
      </c>
      <c r="E65" s="99" t="s">
        <v>313</v>
      </c>
      <c r="F65" s="86" t="s">
        <v>1014</v>
      </c>
      <c r="G65" s="99" t="s">
        <v>918</v>
      </c>
      <c r="H65" s="99" t="s">
        <v>166</v>
      </c>
      <c r="I65" s="96">
        <v>11.547357999999999</v>
      </c>
      <c r="J65" s="98">
        <v>9165</v>
      </c>
      <c r="K65" s="86"/>
      <c r="L65" s="96">
        <v>1.0583153970000001</v>
      </c>
      <c r="M65" s="97">
        <v>4.1362428340211628E-7</v>
      </c>
      <c r="N65" s="97">
        <f t="shared" si="1"/>
        <v>8.587772003511607E-4</v>
      </c>
      <c r="O65" s="97">
        <f>L65/'סכום נכסי הקרן'!$C$42</f>
        <v>5.2600201102842893E-5</v>
      </c>
    </row>
    <row r="66" spans="2:15" s="133" customFormat="1">
      <c r="B66" s="89" t="s">
        <v>1015</v>
      </c>
      <c r="C66" s="86" t="s">
        <v>1016</v>
      </c>
      <c r="D66" s="99" t="s">
        <v>122</v>
      </c>
      <c r="E66" s="99" t="s">
        <v>313</v>
      </c>
      <c r="F66" s="86" t="s">
        <v>1017</v>
      </c>
      <c r="G66" s="99" t="s">
        <v>854</v>
      </c>
      <c r="H66" s="99" t="s">
        <v>166</v>
      </c>
      <c r="I66" s="96">
        <v>408.39907299999999</v>
      </c>
      <c r="J66" s="98">
        <v>2322</v>
      </c>
      <c r="K66" s="86"/>
      <c r="L66" s="96">
        <v>9.4830264829999997</v>
      </c>
      <c r="M66" s="97">
        <v>4.159794668239325E-6</v>
      </c>
      <c r="N66" s="97">
        <f t="shared" si="1"/>
        <v>7.6950660993989608E-3</v>
      </c>
      <c r="O66" s="97">
        <f>L66/'סכום נכסי הקרן'!$C$42</f>
        <v>4.7132367296493644E-4</v>
      </c>
    </row>
    <row r="67" spans="2:15" s="133" customFormat="1">
      <c r="B67" s="89" t="s">
        <v>1018</v>
      </c>
      <c r="C67" s="86" t="s">
        <v>1019</v>
      </c>
      <c r="D67" s="99" t="s">
        <v>122</v>
      </c>
      <c r="E67" s="99" t="s">
        <v>313</v>
      </c>
      <c r="F67" s="86" t="s">
        <v>1020</v>
      </c>
      <c r="G67" s="99" t="s">
        <v>194</v>
      </c>
      <c r="H67" s="99" t="s">
        <v>166</v>
      </c>
      <c r="I67" s="96">
        <v>17.344642</v>
      </c>
      <c r="J67" s="98">
        <v>5548</v>
      </c>
      <c r="K67" s="86"/>
      <c r="L67" s="96">
        <v>0.96228073400000003</v>
      </c>
      <c r="M67" s="97">
        <v>3.4831175760696348E-7</v>
      </c>
      <c r="N67" s="97">
        <f t="shared" si="1"/>
        <v>7.8084922230076928E-4</v>
      </c>
      <c r="O67" s="97">
        <f>L67/'סכום נכסי הקרן'!$C$42</f>
        <v>4.7827103592438109E-5</v>
      </c>
    </row>
    <row r="68" spans="2:15" s="133" customFormat="1">
      <c r="B68" s="89" t="s">
        <v>1021</v>
      </c>
      <c r="C68" s="86" t="s">
        <v>1022</v>
      </c>
      <c r="D68" s="99" t="s">
        <v>122</v>
      </c>
      <c r="E68" s="99" t="s">
        <v>313</v>
      </c>
      <c r="F68" s="86" t="s">
        <v>609</v>
      </c>
      <c r="G68" s="99" t="s">
        <v>406</v>
      </c>
      <c r="H68" s="99" t="s">
        <v>166</v>
      </c>
      <c r="I68" s="96">
        <v>172.23406399999999</v>
      </c>
      <c r="J68" s="98">
        <v>1324</v>
      </c>
      <c r="K68" s="86"/>
      <c r="L68" s="96">
        <v>2.2803790049999999</v>
      </c>
      <c r="M68" s="97">
        <v>1.4822625858943068E-6</v>
      </c>
      <c r="N68" s="97">
        <f t="shared" si="1"/>
        <v>1.8504289961241726E-3</v>
      </c>
      <c r="O68" s="97">
        <f>L68/'סכום נכסי הקרן'!$C$42</f>
        <v>1.1333898627357943E-4</v>
      </c>
    </row>
    <row r="69" spans="2:15" s="133" customFormat="1">
      <c r="B69" s="89" t="s">
        <v>1023</v>
      </c>
      <c r="C69" s="86" t="s">
        <v>1024</v>
      </c>
      <c r="D69" s="99" t="s">
        <v>122</v>
      </c>
      <c r="E69" s="99" t="s">
        <v>313</v>
      </c>
      <c r="F69" s="86" t="s">
        <v>1025</v>
      </c>
      <c r="G69" s="99" t="s">
        <v>153</v>
      </c>
      <c r="H69" s="99" t="s">
        <v>166</v>
      </c>
      <c r="I69" s="96">
        <v>52.752309999999994</v>
      </c>
      <c r="J69" s="98">
        <v>9567</v>
      </c>
      <c r="K69" s="86"/>
      <c r="L69" s="96">
        <v>5.0468134929999993</v>
      </c>
      <c r="M69" s="97">
        <v>4.8423838649839096E-6</v>
      </c>
      <c r="N69" s="97">
        <f t="shared" si="1"/>
        <v>4.0952710075831964E-3</v>
      </c>
      <c r="O69" s="97">
        <f>L69/'סכום נכסי הקרן'!$C$42</f>
        <v>2.508358145528718E-4</v>
      </c>
    </row>
    <row r="70" spans="2:15" s="133" customFormat="1">
      <c r="B70" s="89" t="s">
        <v>1026</v>
      </c>
      <c r="C70" s="86" t="s">
        <v>1027</v>
      </c>
      <c r="D70" s="99" t="s">
        <v>122</v>
      </c>
      <c r="E70" s="99" t="s">
        <v>313</v>
      </c>
      <c r="F70" s="86" t="s">
        <v>1028</v>
      </c>
      <c r="G70" s="99" t="s">
        <v>489</v>
      </c>
      <c r="H70" s="99" t="s">
        <v>166</v>
      </c>
      <c r="I70" s="96">
        <v>33.455981999999999</v>
      </c>
      <c r="J70" s="98">
        <v>15630</v>
      </c>
      <c r="K70" s="86"/>
      <c r="L70" s="96">
        <v>5.2291699190000003</v>
      </c>
      <c r="M70" s="97">
        <v>3.503994520292565E-6</v>
      </c>
      <c r="N70" s="97">
        <f t="shared" si="1"/>
        <v>4.2432453651615213E-3</v>
      </c>
      <c r="O70" s="97">
        <f>L70/'סכום נכסי הקרן'!$C$42</f>
        <v>2.5989926076860871E-4</v>
      </c>
    </row>
    <row r="71" spans="2:15" s="133" customFormat="1">
      <c r="B71" s="89" t="s">
        <v>1029</v>
      </c>
      <c r="C71" s="86" t="s">
        <v>1030</v>
      </c>
      <c r="D71" s="99" t="s">
        <v>122</v>
      </c>
      <c r="E71" s="99" t="s">
        <v>313</v>
      </c>
      <c r="F71" s="86" t="s">
        <v>831</v>
      </c>
      <c r="G71" s="99" t="s">
        <v>406</v>
      </c>
      <c r="H71" s="99" t="s">
        <v>166</v>
      </c>
      <c r="I71" s="96">
        <v>325.59129999999999</v>
      </c>
      <c r="J71" s="98">
        <v>1396</v>
      </c>
      <c r="K71" s="86"/>
      <c r="L71" s="96">
        <v>4.5452545419999995</v>
      </c>
      <c r="M71" s="97">
        <v>1.9937931853610224E-6</v>
      </c>
      <c r="N71" s="97">
        <f t="shared" si="1"/>
        <v>3.6882775980836987E-3</v>
      </c>
      <c r="O71" s="97">
        <f>L71/'סכום נכסי הקרן'!$C$42</f>
        <v>2.2590742197508632E-4</v>
      </c>
    </row>
    <row r="72" spans="2:15" s="133" customFormat="1">
      <c r="B72" s="89" t="s">
        <v>1031</v>
      </c>
      <c r="C72" s="86" t="s">
        <v>1032</v>
      </c>
      <c r="D72" s="99" t="s">
        <v>122</v>
      </c>
      <c r="E72" s="99" t="s">
        <v>313</v>
      </c>
      <c r="F72" s="86" t="s">
        <v>1033</v>
      </c>
      <c r="G72" s="99" t="s">
        <v>962</v>
      </c>
      <c r="H72" s="99" t="s">
        <v>166</v>
      </c>
      <c r="I72" s="96">
        <v>8.2040489999999995</v>
      </c>
      <c r="J72" s="98">
        <v>27900</v>
      </c>
      <c r="K72" s="86"/>
      <c r="L72" s="96">
        <v>2.2889296059999999</v>
      </c>
      <c r="M72" s="97">
        <v>3.5022292213264166E-6</v>
      </c>
      <c r="N72" s="97">
        <f t="shared" si="1"/>
        <v>1.8573674392470027E-3</v>
      </c>
      <c r="O72" s="97">
        <f>L72/'סכום נכסי הקרן'!$C$42</f>
        <v>1.1376396670325579E-4</v>
      </c>
    </row>
    <row r="73" spans="2:15" s="133" customFormat="1">
      <c r="B73" s="89" t="s">
        <v>1034</v>
      </c>
      <c r="C73" s="86" t="s">
        <v>1035</v>
      </c>
      <c r="D73" s="99" t="s">
        <v>122</v>
      </c>
      <c r="E73" s="99" t="s">
        <v>313</v>
      </c>
      <c r="F73" s="86" t="s">
        <v>1036</v>
      </c>
      <c r="G73" s="99" t="s">
        <v>1037</v>
      </c>
      <c r="H73" s="99" t="s">
        <v>166</v>
      </c>
      <c r="I73" s="96">
        <v>75.888670000000005</v>
      </c>
      <c r="J73" s="98">
        <v>2055</v>
      </c>
      <c r="K73" s="86"/>
      <c r="L73" s="96">
        <v>1.559512177</v>
      </c>
      <c r="M73" s="97">
        <v>1.8846121342390855E-6</v>
      </c>
      <c r="N73" s="97">
        <f t="shared" si="1"/>
        <v>1.2654767237385317E-3</v>
      </c>
      <c r="O73" s="97">
        <f>L73/'סכום נכסי הקרן'!$C$42</f>
        <v>7.7510593122866856E-5</v>
      </c>
    </row>
    <row r="74" spans="2:15" s="133" customFormat="1">
      <c r="B74" s="89" t="s">
        <v>1038</v>
      </c>
      <c r="C74" s="86" t="s">
        <v>1039</v>
      </c>
      <c r="D74" s="99" t="s">
        <v>122</v>
      </c>
      <c r="E74" s="99" t="s">
        <v>313</v>
      </c>
      <c r="F74" s="86" t="s">
        <v>1040</v>
      </c>
      <c r="G74" s="99" t="s">
        <v>743</v>
      </c>
      <c r="H74" s="99" t="s">
        <v>166</v>
      </c>
      <c r="I74" s="96">
        <v>57.493558</v>
      </c>
      <c r="J74" s="98">
        <v>8913</v>
      </c>
      <c r="K74" s="96">
        <v>0.159989566</v>
      </c>
      <c r="L74" s="96">
        <v>5.2843903969999992</v>
      </c>
      <c r="M74" s="97">
        <v>4.5711311931257752E-6</v>
      </c>
      <c r="N74" s="97">
        <f t="shared" si="1"/>
        <v>4.2880543962247747E-3</v>
      </c>
      <c r="O74" s="97">
        <f>L74/'סכום נכסי הקרן'!$C$42</f>
        <v>2.6264381901280388E-4</v>
      </c>
    </row>
    <row r="75" spans="2:15" s="133" customFormat="1">
      <c r="B75" s="89" t="s">
        <v>1041</v>
      </c>
      <c r="C75" s="86" t="s">
        <v>1042</v>
      </c>
      <c r="D75" s="99" t="s">
        <v>122</v>
      </c>
      <c r="E75" s="99" t="s">
        <v>313</v>
      </c>
      <c r="F75" s="86" t="s">
        <v>1043</v>
      </c>
      <c r="G75" s="99" t="s">
        <v>1037</v>
      </c>
      <c r="H75" s="99" t="s">
        <v>166</v>
      </c>
      <c r="I75" s="96">
        <v>312.90543100000002</v>
      </c>
      <c r="J75" s="98">
        <v>310.8</v>
      </c>
      <c r="K75" s="86"/>
      <c r="L75" s="96">
        <v>0.97251008100000003</v>
      </c>
      <c r="M75" s="97">
        <v>1.1029956694370965E-6</v>
      </c>
      <c r="N75" s="97">
        <f t="shared" si="1"/>
        <v>7.8914989524097462E-4</v>
      </c>
      <c r="O75" s="97">
        <f>L75/'סכום נכסי הקרן'!$C$42</f>
        <v>4.8335520753216465E-5</v>
      </c>
    </row>
    <row r="76" spans="2:15" s="133" customFormat="1">
      <c r="B76" s="89" t="s">
        <v>1044</v>
      </c>
      <c r="C76" s="86" t="s">
        <v>1045</v>
      </c>
      <c r="D76" s="99" t="s">
        <v>122</v>
      </c>
      <c r="E76" s="99" t="s">
        <v>313</v>
      </c>
      <c r="F76" s="86" t="s">
        <v>481</v>
      </c>
      <c r="G76" s="99" t="s">
        <v>371</v>
      </c>
      <c r="H76" s="99" t="s">
        <v>166</v>
      </c>
      <c r="I76" s="96">
        <v>560.590282</v>
      </c>
      <c r="J76" s="98">
        <v>1598</v>
      </c>
      <c r="K76" s="86"/>
      <c r="L76" s="96">
        <v>8.9582327060000004</v>
      </c>
      <c r="M76" s="97">
        <v>3.1776947604958964E-6</v>
      </c>
      <c r="N76" s="97">
        <f t="shared" si="1"/>
        <v>7.2692186328957679E-3</v>
      </c>
      <c r="O76" s="97">
        <f>L76/'סכום נכסי הקרן'!$C$42</f>
        <v>4.452404672533215E-4</v>
      </c>
    </row>
    <row r="77" spans="2:15" s="133" customFormat="1">
      <c r="B77" s="89" t="s">
        <v>1046</v>
      </c>
      <c r="C77" s="86" t="s">
        <v>1047</v>
      </c>
      <c r="D77" s="99" t="s">
        <v>122</v>
      </c>
      <c r="E77" s="99" t="s">
        <v>313</v>
      </c>
      <c r="F77" s="86" t="s">
        <v>1048</v>
      </c>
      <c r="G77" s="99" t="s">
        <v>153</v>
      </c>
      <c r="H77" s="99" t="s">
        <v>166</v>
      </c>
      <c r="I77" s="96">
        <v>24.979310999999999</v>
      </c>
      <c r="J77" s="98">
        <v>19400</v>
      </c>
      <c r="K77" s="86"/>
      <c r="L77" s="96">
        <v>4.84598628</v>
      </c>
      <c r="M77" s="97">
        <v>1.8133033643657768E-6</v>
      </c>
      <c r="N77" s="97">
        <f t="shared" si="1"/>
        <v>3.9323084047302535E-3</v>
      </c>
      <c r="O77" s="97">
        <f>L77/'סכום נכסי הקרן'!$C$42</f>
        <v>2.4085433661097676E-4</v>
      </c>
    </row>
    <row r="78" spans="2:15" s="133" customFormat="1">
      <c r="B78" s="89" t="s">
        <v>1049</v>
      </c>
      <c r="C78" s="86" t="s">
        <v>1050</v>
      </c>
      <c r="D78" s="99" t="s">
        <v>122</v>
      </c>
      <c r="E78" s="99" t="s">
        <v>313</v>
      </c>
      <c r="F78" s="86" t="s">
        <v>1051</v>
      </c>
      <c r="G78" s="99" t="s">
        <v>854</v>
      </c>
      <c r="H78" s="99" t="s">
        <v>166</v>
      </c>
      <c r="I78" s="96">
        <v>3894.8462380000001</v>
      </c>
      <c r="J78" s="98">
        <v>270.8</v>
      </c>
      <c r="K78" s="86"/>
      <c r="L78" s="96">
        <v>10.547243611999999</v>
      </c>
      <c r="M78" s="97">
        <v>3.4657291383272433E-6</v>
      </c>
      <c r="N78" s="97">
        <f t="shared" si="1"/>
        <v>8.5586323001733879E-3</v>
      </c>
      <c r="O78" s="97">
        <f>L78/'סכום נכסי הקרן'!$C$42</f>
        <v>5.2421720088787003E-4</v>
      </c>
    </row>
    <row r="79" spans="2:15" s="133" customFormat="1">
      <c r="B79" s="89" t="s">
        <v>1052</v>
      </c>
      <c r="C79" s="86" t="s">
        <v>1053</v>
      </c>
      <c r="D79" s="99" t="s">
        <v>122</v>
      </c>
      <c r="E79" s="99" t="s">
        <v>313</v>
      </c>
      <c r="F79" s="86" t="s">
        <v>647</v>
      </c>
      <c r="G79" s="99" t="s">
        <v>371</v>
      </c>
      <c r="H79" s="99" t="s">
        <v>166</v>
      </c>
      <c r="I79" s="96">
        <v>354.29777899999999</v>
      </c>
      <c r="J79" s="98">
        <v>840.1</v>
      </c>
      <c r="K79" s="86"/>
      <c r="L79" s="96">
        <v>2.9764556440000001</v>
      </c>
      <c r="M79" s="97">
        <v>8.8462559074533705E-7</v>
      </c>
      <c r="N79" s="97">
        <f t="shared" si="1"/>
        <v>2.4152651016601722E-3</v>
      </c>
      <c r="O79" s="97">
        <f>L79/'סכום נכסי הקרן'!$C$42</f>
        <v>1.4793526191898701E-4</v>
      </c>
    </row>
    <row r="80" spans="2:15" s="133" customFormat="1">
      <c r="B80" s="89" t="s">
        <v>1054</v>
      </c>
      <c r="C80" s="86" t="s">
        <v>1055</v>
      </c>
      <c r="D80" s="99" t="s">
        <v>122</v>
      </c>
      <c r="E80" s="99" t="s">
        <v>313</v>
      </c>
      <c r="F80" s="86" t="s">
        <v>841</v>
      </c>
      <c r="G80" s="99" t="s">
        <v>371</v>
      </c>
      <c r="H80" s="99" t="s">
        <v>166</v>
      </c>
      <c r="I80" s="96">
        <v>926.96340599999996</v>
      </c>
      <c r="J80" s="98">
        <v>1224</v>
      </c>
      <c r="K80" s="96">
        <v>0.18305302599999998</v>
      </c>
      <c r="L80" s="96">
        <v>11.529085117000003</v>
      </c>
      <c r="M80" s="97">
        <v>2.6150385377955269E-6</v>
      </c>
      <c r="N80" s="97">
        <f t="shared" si="1"/>
        <v>9.3553542426516312E-3</v>
      </c>
      <c r="O80" s="97">
        <f>L80/'סכום נכסי הקרן'!$C$42</f>
        <v>5.7301651039476755E-4</v>
      </c>
    </row>
    <row r="81" spans="2:15" s="133" customFormat="1">
      <c r="B81" s="89" t="s">
        <v>1056</v>
      </c>
      <c r="C81" s="86" t="s">
        <v>1057</v>
      </c>
      <c r="D81" s="99" t="s">
        <v>122</v>
      </c>
      <c r="E81" s="99" t="s">
        <v>313</v>
      </c>
      <c r="F81" s="86" t="s">
        <v>879</v>
      </c>
      <c r="G81" s="99" t="s">
        <v>854</v>
      </c>
      <c r="H81" s="99" t="s">
        <v>166</v>
      </c>
      <c r="I81" s="96">
        <v>408.966948</v>
      </c>
      <c r="J81" s="98">
        <v>1532</v>
      </c>
      <c r="K81" s="86"/>
      <c r="L81" s="96">
        <v>6.2653736380000007</v>
      </c>
      <c r="M81" s="97">
        <v>4.621326471732327E-6</v>
      </c>
      <c r="N81" s="97">
        <f t="shared" si="1"/>
        <v>5.0840798945643671E-3</v>
      </c>
      <c r="O81" s="97">
        <f>L81/'סכום נכסי הקרן'!$C$42</f>
        <v>3.1140047123707338E-4</v>
      </c>
    </row>
    <row r="82" spans="2:15" s="133" customFormat="1">
      <c r="B82" s="85"/>
      <c r="C82" s="86"/>
      <c r="D82" s="86"/>
      <c r="E82" s="86"/>
      <c r="F82" s="86"/>
      <c r="G82" s="86"/>
      <c r="H82" s="86"/>
      <c r="I82" s="96"/>
      <c r="J82" s="98"/>
      <c r="K82" s="86"/>
      <c r="L82" s="86"/>
      <c r="M82" s="86"/>
      <c r="N82" s="97"/>
      <c r="O82" s="86"/>
    </row>
    <row r="83" spans="2:15" s="133" customFormat="1">
      <c r="B83" s="104" t="s">
        <v>29</v>
      </c>
      <c r="C83" s="84"/>
      <c r="D83" s="84"/>
      <c r="E83" s="84"/>
      <c r="F83" s="84"/>
      <c r="G83" s="84"/>
      <c r="H83" s="84"/>
      <c r="I83" s="93"/>
      <c r="J83" s="95"/>
      <c r="K83" s="93">
        <v>0.270389934</v>
      </c>
      <c r="L83" s="93">
        <v>42.94646814099999</v>
      </c>
      <c r="M83" s="84"/>
      <c r="N83" s="94">
        <f t="shared" ref="N83:N120" si="2">L83/$L$11</f>
        <v>3.4849202590877815E-2</v>
      </c>
      <c r="O83" s="94">
        <f>L83/'סכום נכסי הקרן'!$C$42</f>
        <v>2.1345176185445167E-3</v>
      </c>
    </row>
    <row r="84" spans="2:15" s="133" customFormat="1">
      <c r="B84" s="89" t="s">
        <v>1058</v>
      </c>
      <c r="C84" s="86" t="s">
        <v>1059</v>
      </c>
      <c r="D84" s="99" t="s">
        <v>122</v>
      </c>
      <c r="E84" s="99" t="s">
        <v>313</v>
      </c>
      <c r="F84" s="86" t="s">
        <v>1060</v>
      </c>
      <c r="G84" s="99" t="s">
        <v>1037</v>
      </c>
      <c r="H84" s="99" t="s">
        <v>166</v>
      </c>
      <c r="I84" s="96">
        <v>115.035325</v>
      </c>
      <c r="J84" s="98">
        <v>638.20000000000005</v>
      </c>
      <c r="K84" s="86"/>
      <c r="L84" s="96">
        <v>0.73415544599999993</v>
      </c>
      <c r="M84" s="97">
        <v>4.46664589602271E-6</v>
      </c>
      <c r="N84" s="97">
        <f t="shared" si="2"/>
        <v>5.9573541150931362E-4</v>
      </c>
      <c r="O84" s="97">
        <f>L84/'סכום נכסי הקרן'!$C$42</f>
        <v>3.6488861647306551E-5</v>
      </c>
    </row>
    <row r="85" spans="2:15" s="133" customFormat="1">
      <c r="B85" s="89" t="s">
        <v>1061</v>
      </c>
      <c r="C85" s="86" t="s">
        <v>1062</v>
      </c>
      <c r="D85" s="99" t="s">
        <v>122</v>
      </c>
      <c r="E85" s="99" t="s">
        <v>313</v>
      </c>
      <c r="F85" s="86" t="s">
        <v>1063</v>
      </c>
      <c r="G85" s="99" t="s">
        <v>980</v>
      </c>
      <c r="H85" s="99" t="s">
        <v>166</v>
      </c>
      <c r="I85" s="96">
        <v>20.881226000000002</v>
      </c>
      <c r="J85" s="98">
        <v>3139</v>
      </c>
      <c r="K85" s="86"/>
      <c r="L85" s="96">
        <v>0.65546167199999994</v>
      </c>
      <c r="M85" s="97">
        <v>4.2298706541795579E-6</v>
      </c>
      <c r="N85" s="97">
        <f t="shared" si="2"/>
        <v>5.3187881534492185E-4</v>
      </c>
      <c r="O85" s="97">
        <f>L85/'סכום נכסי הקרן'!$C$42</f>
        <v>3.257763787632548E-5</v>
      </c>
    </row>
    <row r="86" spans="2:15" s="133" customFormat="1">
      <c r="B86" s="89" t="s">
        <v>1064</v>
      </c>
      <c r="C86" s="86" t="s">
        <v>1065</v>
      </c>
      <c r="D86" s="99" t="s">
        <v>122</v>
      </c>
      <c r="E86" s="99" t="s">
        <v>313</v>
      </c>
      <c r="F86" s="86" t="s">
        <v>1066</v>
      </c>
      <c r="G86" s="99" t="s">
        <v>153</v>
      </c>
      <c r="H86" s="99" t="s">
        <v>166</v>
      </c>
      <c r="I86" s="96">
        <v>272.93997200000001</v>
      </c>
      <c r="J86" s="98">
        <v>480.4</v>
      </c>
      <c r="K86" s="96">
        <v>1.3401897999999999E-2</v>
      </c>
      <c r="L86" s="96">
        <v>1.324605526</v>
      </c>
      <c r="M86" s="97">
        <v>4.9636369455825739E-6</v>
      </c>
      <c r="N86" s="97">
        <f t="shared" si="2"/>
        <v>1.0748601299882218E-3</v>
      </c>
      <c r="O86" s="97">
        <f>L86/'סכום נכסי הקרן'!$C$42</f>
        <v>6.5835305096233971E-5</v>
      </c>
    </row>
    <row r="87" spans="2:15" s="133" customFormat="1">
      <c r="B87" s="89" t="s">
        <v>1067</v>
      </c>
      <c r="C87" s="86" t="s">
        <v>1068</v>
      </c>
      <c r="D87" s="99" t="s">
        <v>122</v>
      </c>
      <c r="E87" s="99" t="s">
        <v>313</v>
      </c>
      <c r="F87" s="86" t="s">
        <v>1069</v>
      </c>
      <c r="G87" s="99" t="s">
        <v>367</v>
      </c>
      <c r="H87" s="99" t="s">
        <v>166</v>
      </c>
      <c r="I87" s="96">
        <v>86.880279999999999</v>
      </c>
      <c r="J87" s="98">
        <v>2148</v>
      </c>
      <c r="K87" s="86"/>
      <c r="L87" s="96">
        <v>1.8661884130000002</v>
      </c>
      <c r="M87" s="97">
        <v>6.5447781004957686E-6</v>
      </c>
      <c r="N87" s="97">
        <f t="shared" si="2"/>
        <v>1.5143312335688483E-3</v>
      </c>
      <c r="O87" s="97">
        <f>L87/'סכום נכסי הקרן'!$C$42</f>
        <v>9.2752960126871544E-5</v>
      </c>
    </row>
    <row r="88" spans="2:15" s="133" customFormat="1">
      <c r="B88" s="89" t="s">
        <v>1070</v>
      </c>
      <c r="C88" s="86" t="s">
        <v>1071</v>
      </c>
      <c r="D88" s="99" t="s">
        <v>122</v>
      </c>
      <c r="E88" s="99" t="s">
        <v>313</v>
      </c>
      <c r="F88" s="86" t="s">
        <v>1072</v>
      </c>
      <c r="G88" s="99" t="s">
        <v>153</v>
      </c>
      <c r="H88" s="99" t="s">
        <v>166</v>
      </c>
      <c r="I88" s="96">
        <v>9.3810129999999994</v>
      </c>
      <c r="J88" s="98">
        <v>6464</v>
      </c>
      <c r="K88" s="86"/>
      <c r="L88" s="96">
        <v>0.6063887</v>
      </c>
      <c r="M88" s="97">
        <v>9.3482939711011454E-7</v>
      </c>
      <c r="N88" s="97">
        <f t="shared" si="2"/>
        <v>4.9205821968267155E-4</v>
      </c>
      <c r="O88" s="97">
        <f>L88/'סכום נכסי הקרן'!$C$42</f>
        <v>3.0138621867268802E-5</v>
      </c>
    </row>
    <row r="89" spans="2:15" s="133" customFormat="1">
      <c r="B89" s="89" t="s">
        <v>1073</v>
      </c>
      <c r="C89" s="86" t="s">
        <v>1074</v>
      </c>
      <c r="D89" s="99" t="s">
        <v>122</v>
      </c>
      <c r="E89" s="99" t="s">
        <v>313</v>
      </c>
      <c r="F89" s="86" t="s">
        <v>1075</v>
      </c>
      <c r="G89" s="99" t="s">
        <v>1076</v>
      </c>
      <c r="H89" s="99" t="s">
        <v>166</v>
      </c>
      <c r="I89" s="96">
        <v>1281.5512530000001</v>
      </c>
      <c r="J89" s="98">
        <v>135.69999999999999</v>
      </c>
      <c r="K89" s="86"/>
      <c r="L89" s="96">
        <v>1.7390650500000002</v>
      </c>
      <c r="M89" s="97">
        <v>4.2897036107744422E-6</v>
      </c>
      <c r="N89" s="97">
        <f t="shared" si="2"/>
        <v>1.4111761192373083E-3</v>
      </c>
      <c r="O89" s="97">
        <f>L89/'סכום נכסי הקרן'!$C$42</f>
        <v>8.6434697652731517E-5</v>
      </c>
    </row>
    <row r="90" spans="2:15" s="133" customFormat="1">
      <c r="B90" s="89" t="s">
        <v>1077</v>
      </c>
      <c r="C90" s="86" t="s">
        <v>1078</v>
      </c>
      <c r="D90" s="99" t="s">
        <v>122</v>
      </c>
      <c r="E90" s="99" t="s">
        <v>313</v>
      </c>
      <c r="F90" s="86" t="s">
        <v>1079</v>
      </c>
      <c r="G90" s="99" t="s">
        <v>445</v>
      </c>
      <c r="H90" s="99" t="s">
        <v>166</v>
      </c>
      <c r="I90" s="96">
        <v>136.75167500000001</v>
      </c>
      <c r="J90" s="98">
        <v>231.6</v>
      </c>
      <c r="K90" s="86"/>
      <c r="L90" s="96">
        <v>0.31671687900000001</v>
      </c>
      <c r="M90" s="97">
        <v>7.0843544867063397E-6</v>
      </c>
      <c r="N90" s="97">
        <f t="shared" si="2"/>
        <v>2.5700205763100819E-4</v>
      </c>
      <c r="O90" s="97">
        <f>L90/'סכום נכסי הקרן'!$C$42</f>
        <v>1.5741405232588483E-5</v>
      </c>
    </row>
    <row r="91" spans="2:15" s="133" customFormat="1">
      <c r="B91" s="89" t="s">
        <v>1080</v>
      </c>
      <c r="C91" s="86" t="s">
        <v>1081</v>
      </c>
      <c r="D91" s="99" t="s">
        <v>122</v>
      </c>
      <c r="E91" s="99" t="s">
        <v>313</v>
      </c>
      <c r="F91" s="86" t="s">
        <v>1082</v>
      </c>
      <c r="G91" s="99" t="s">
        <v>191</v>
      </c>
      <c r="H91" s="99" t="s">
        <v>166</v>
      </c>
      <c r="I91" s="96">
        <v>82.077984000000001</v>
      </c>
      <c r="J91" s="98">
        <v>918.2</v>
      </c>
      <c r="K91" s="86"/>
      <c r="L91" s="96">
        <v>0.75364005299999981</v>
      </c>
      <c r="M91" s="97">
        <v>2.7595019823817207E-6</v>
      </c>
      <c r="N91" s="97">
        <f t="shared" si="2"/>
        <v>6.1154632789287488E-4</v>
      </c>
      <c r="O91" s="97">
        <f>L91/'סכום נכסי הקרן'!$C$42</f>
        <v>3.7457282072366147E-5</v>
      </c>
    </row>
    <row r="92" spans="2:15" s="133" customFormat="1">
      <c r="B92" s="89" t="s">
        <v>1083</v>
      </c>
      <c r="C92" s="86" t="s">
        <v>1084</v>
      </c>
      <c r="D92" s="99" t="s">
        <v>122</v>
      </c>
      <c r="E92" s="99" t="s">
        <v>313</v>
      </c>
      <c r="F92" s="86" t="s">
        <v>1085</v>
      </c>
      <c r="G92" s="99" t="s">
        <v>563</v>
      </c>
      <c r="H92" s="99" t="s">
        <v>166</v>
      </c>
      <c r="I92" s="96">
        <v>86.042216999999994</v>
      </c>
      <c r="J92" s="98">
        <v>2280</v>
      </c>
      <c r="K92" s="86"/>
      <c r="L92" s="96">
        <v>1.9617625510000001</v>
      </c>
      <c r="M92" s="97">
        <v>3.0736197627372427E-6</v>
      </c>
      <c r="N92" s="97">
        <f t="shared" si="2"/>
        <v>1.5918855154873372E-3</v>
      </c>
      <c r="O92" s="97">
        <f>L92/'סכום נכסי הקרן'!$C$42</f>
        <v>9.7503168706734853E-5</v>
      </c>
    </row>
    <row r="93" spans="2:15" s="133" customFormat="1">
      <c r="B93" s="89" t="s">
        <v>1086</v>
      </c>
      <c r="C93" s="86" t="s">
        <v>1087</v>
      </c>
      <c r="D93" s="99" t="s">
        <v>122</v>
      </c>
      <c r="E93" s="99" t="s">
        <v>313</v>
      </c>
      <c r="F93" s="86" t="s">
        <v>1088</v>
      </c>
      <c r="G93" s="99" t="s">
        <v>367</v>
      </c>
      <c r="H93" s="99" t="s">
        <v>166</v>
      </c>
      <c r="I93" s="96">
        <v>45.932819000000002</v>
      </c>
      <c r="J93" s="98">
        <v>1951</v>
      </c>
      <c r="K93" s="86"/>
      <c r="L93" s="96">
        <v>0.8961492929999999</v>
      </c>
      <c r="M93" s="97">
        <v>6.904688526413736E-6</v>
      </c>
      <c r="N93" s="97">
        <f t="shared" si="2"/>
        <v>7.2718641637528007E-4</v>
      </c>
      <c r="O93" s="97">
        <f>L93/'סכום נכסי הקרן'!$C$42</f>
        <v>4.4540250631892177E-5</v>
      </c>
    </row>
    <row r="94" spans="2:15" s="133" customFormat="1">
      <c r="B94" s="89" t="s">
        <v>1089</v>
      </c>
      <c r="C94" s="86" t="s">
        <v>1090</v>
      </c>
      <c r="D94" s="99" t="s">
        <v>122</v>
      </c>
      <c r="E94" s="99" t="s">
        <v>313</v>
      </c>
      <c r="F94" s="86" t="s">
        <v>1091</v>
      </c>
      <c r="G94" s="99" t="s">
        <v>962</v>
      </c>
      <c r="H94" s="99" t="s">
        <v>166</v>
      </c>
      <c r="I94" s="96">
        <v>7.6341060000000001</v>
      </c>
      <c r="J94" s="98">
        <v>0</v>
      </c>
      <c r="K94" s="86"/>
      <c r="L94" s="96">
        <v>7.9999999999999988E-9</v>
      </c>
      <c r="M94" s="97">
        <v>4.8288672940185244E-6</v>
      </c>
      <c r="N94" s="97">
        <f t="shared" si="2"/>
        <v>6.4916542103462217E-12</v>
      </c>
      <c r="O94" s="97">
        <f>L94/'סכום נכסי הקרן'!$C$42</f>
        <v>3.9761455801889183E-13</v>
      </c>
    </row>
    <row r="95" spans="2:15" s="133" customFormat="1">
      <c r="B95" s="89" t="s">
        <v>1092</v>
      </c>
      <c r="C95" s="86" t="s">
        <v>1093</v>
      </c>
      <c r="D95" s="99" t="s">
        <v>122</v>
      </c>
      <c r="E95" s="99" t="s">
        <v>313</v>
      </c>
      <c r="F95" s="86" t="s">
        <v>1094</v>
      </c>
      <c r="G95" s="99" t="s">
        <v>563</v>
      </c>
      <c r="H95" s="99" t="s">
        <v>166</v>
      </c>
      <c r="I95" s="96">
        <v>39.587831000000001</v>
      </c>
      <c r="J95" s="98">
        <v>10530</v>
      </c>
      <c r="K95" s="86"/>
      <c r="L95" s="96">
        <v>4.168598555</v>
      </c>
      <c r="M95" s="97">
        <v>1.0896421976614652E-6</v>
      </c>
      <c r="N95" s="97">
        <f t="shared" si="2"/>
        <v>3.3826375451011166E-3</v>
      </c>
      <c r="O95" s="97">
        <f>L95/'סכום נכסי הקרן'!$C$42</f>
        <v>2.0718693400056454E-4</v>
      </c>
    </row>
    <row r="96" spans="2:15" s="133" customFormat="1">
      <c r="B96" s="89" t="s">
        <v>1095</v>
      </c>
      <c r="C96" s="86" t="s">
        <v>1096</v>
      </c>
      <c r="D96" s="99" t="s">
        <v>122</v>
      </c>
      <c r="E96" s="99" t="s">
        <v>313</v>
      </c>
      <c r="F96" s="86" t="s">
        <v>1097</v>
      </c>
      <c r="G96" s="99" t="s">
        <v>1076</v>
      </c>
      <c r="H96" s="99" t="s">
        <v>166</v>
      </c>
      <c r="I96" s="96">
        <v>85.525987999999998</v>
      </c>
      <c r="J96" s="98">
        <v>712.4</v>
      </c>
      <c r="K96" s="86"/>
      <c r="L96" s="96">
        <v>0.60928714299999998</v>
      </c>
      <c r="M96" s="97">
        <v>3.1605272463495082E-6</v>
      </c>
      <c r="N96" s="97">
        <f t="shared" si="2"/>
        <v>4.9441018089572139E-4</v>
      </c>
      <c r="O96" s="97">
        <f>L96/'סכום נכסי הקרן'!$C$42</f>
        <v>3.0282679758817295E-5</v>
      </c>
    </row>
    <row r="97" spans="2:15" s="133" customFormat="1">
      <c r="B97" s="89" t="s">
        <v>1098</v>
      </c>
      <c r="C97" s="86" t="s">
        <v>1099</v>
      </c>
      <c r="D97" s="99" t="s">
        <v>122</v>
      </c>
      <c r="E97" s="99" t="s">
        <v>313</v>
      </c>
      <c r="F97" s="86" t="s">
        <v>1100</v>
      </c>
      <c r="G97" s="99" t="s">
        <v>189</v>
      </c>
      <c r="H97" s="99" t="s">
        <v>166</v>
      </c>
      <c r="I97" s="96">
        <v>52.908379999999994</v>
      </c>
      <c r="J97" s="98">
        <v>700.1</v>
      </c>
      <c r="K97" s="86"/>
      <c r="L97" s="96">
        <v>0.37041156799999997</v>
      </c>
      <c r="M97" s="97">
        <v>8.7704921837287866E-6</v>
      </c>
      <c r="N97" s="97">
        <f t="shared" si="2"/>
        <v>3.0057297687101825E-4</v>
      </c>
      <c r="O97" s="97">
        <f>L97/'סכום נכסי הקרן'!$C$42</f>
        <v>1.8410128986925587E-5</v>
      </c>
    </row>
    <row r="98" spans="2:15" s="133" customFormat="1">
      <c r="B98" s="89" t="s">
        <v>1101</v>
      </c>
      <c r="C98" s="86" t="s">
        <v>1102</v>
      </c>
      <c r="D98" s="99" t="s">
        <v>122</v>
      </c>
      <c r="E98" s="99" t="s">
        <v>313</v>
      </c>
      <c r="F98" s="86" t="s">
        <v>1103</v>
      </c>
      <c r="G98" s="99" t="s">
        <v>192</v>
      </c>
      <c r="H98" s="99" t="s">
        <v>166</v>
      </c>
      <c r="I98" s="96">
        <v>120.89478200000002</v>
      </c>
      <c r="J98" s="98">
        <v>355</v>
      </c>
      <c r="K98" s="86"/>
      <c r="L98" s="96">
        <v>0.429176475</v>
      </c>
      <c r="M98" s="97">
        <v>7.8384352900161462E-6</v>
      </c>
      <c r="N98" s="97">
        <f t="shared" si="2"/>
        <v>3.4825815886441256E-4</v>
      </c>
      <c r="O98" s="97">
        <f>L98/'סכום נכסי הקרן'!$C$42</f>
        <v>2.1330851802403874E-5</v>
      </c>
    </row>
    <row r="99" spans="2:15" s="133" customFormat="1">
      <c r="B99" s="89" t="s">
        <v>1104</v>
      </c>
      <c r="C99" s="86" t="s">
        <v>1105</v>
      </c>
      <c r="D99" s="99" t="s">
        <v>122</v>
      </c>
      <c r="E99" s="99" t="s">
        <v>313</v>
      </c>
      <c r="F99" s="86" t="s">
        <v>1106</v>
      </c>
      <c r="G99" s="99" t="s">
        <v>489</v>
      </c>
      <c r="H99" s="99" t="s">
        <v>166</v>
      </c>
      <c r="I99" s="96">
        <v>169.243583</v>
      </c>
      <c r="J99" s="98">
        <v>680.1</v>
      </c>
      <c r="K99" s="86"/>
      <c r="L99" s="96">
        <v>1.151025612</v>
      </c>
      <c r="M99" s="97">
        <v>4.9440401943944695E-6</v>
      </c>
      <c r="N99" s="97">
        <f t="shared" si="2"/>
        <v>9.3400753254451721E-4</v>
      </c>
      <c r="O99" s="97">
        <f>L99/'סכום נכסי הקרן'!$C$42</f>
        <v>5.7208067497975564E-5</v>
      </c>
    </row>
    <row r="100" spans="2:15" s="133" customFormat="1">
      <c r="B100" s="89" t="s">
        <v>1107</v>
      </c>
      <c r="C100" s="86" t="s">
        <v>1108</v>
      </c>
      <c r="D100" s="99" t="s">
        <v>122</v>
      </c>
      <c r="E100" s="99" t="s">
        <v>313</v>
      </c>
      <c r="F100" s="86" t="s">
        <v>1109</v>
      </c>
      <c r="G100" s="99" t="s">
        <v>489</v>
      </c>
      <c r="H100" s="99" t="s">
        <v>166</v>
      </c>
      <c r="I100" s="96">
        <v>105.66287800000001</v>
      </c>
      <c r="J100" s="98">
        <v>1647</v>
      </c>
      <c r="K100" s="86"/>
      <c r="L100" s="96">
        <v>1.7402676050000001</v>
      </c>
      <c r="M100" s="97">
        <v>6.9607707417379995E-6</v>
      </c>
      <c r="N100" s="97">
        <f t="shared" si="2"/>
        <v>1.4121519406409236E-3</v>
      </c>
      <c r="O100" s="97">
        <f>L100/'סכום נכסי הקרן'!$C$42</f>
        <v>8.649446682458382E-5</v>
      </c>
    </row>
    <row r="101" spans="2:15" s="133" customFormat="1">
      <c r="B101" s="89" t="s">
        <v>1110</v>
      </c>
      <c r="C101" s="86" t="s">
        <v>1111</v>
      </c>
      <c r="D101" s="99" t="s">
        <v>122</v>
      </c>
      <c r="E101" s="99" t="s">
        <v>313</v>
      </c>
      <c r="F101" s="86" t="s">
        <v>1112</v>
      </c>
      <c r="G101" s="99" t="s">
        <v>854</v>
      </c>
      <c r="H101" s="99" t="s">
        <v>166</v>
      </c>
      <c r="I101" s="96">
        <v>99.450783999999999</v>
      </c>
      <c r="J101" s="98">
        <v>1130</v>
      </c>
      <c r="K101" s="86"/>
      <c r="L101" s="96">
        <v>1.1237938590000001</v>
      </c>
      <c r="M101" s="97">
        <v>4.9722905854707266E-6</v>
      </c>
      <c r="N101" s="97">
        <f t="shared" si="2"/>
        <v>9.119101420423225E-4</v>
      </c>
      <c r="O101" s="97">
        <f>L101/'סכום נכסי הקרן'!$C$42</f>
        <v>5.5854599818828738E-5</v>
      </c>
    </row>
    <row r="102" spans="2:15" s="133" customFormat="1">
      <c r="B102" s="89" t="s">
        <v>1113</v>
      </c>
      <c r="C102" s="86" t="s">
        <v>1114</v>
      </c>
      <c r="D102" s="99" t="s">
        <v>122</v>
      </c>
      <c r="E102" s="99" t="s">
        <v>313</v>
      </c>
      <c r="F102" s="86" t="s">
        <v>1115</v>
      </c>
      <c r="G102" s="99" t="s">
        <v>743</v>
      </c>
      <c r="H102" s="99" t="s">
        <v>166</v>
      </c>
      <c r="I102" s="96">
        <v>73.298135000000002</v>
      </c>
      <c r="J102" s="98">
        <v>1444</v>
      </c>
      <c r="K102" s="86"/>
      <c r="L102" s="96">
        <v>1.0584250750000002</v>
      </c>
      <c r="M102" s="97">
        <v>5.0727659382160144E-6</v>
      </c>
      <c r="N102" s="97">
        <f t="shared" si="2"/>
        <v>8.5886619930747104E-4</v>
      </c>
      <c r="O102" s="97">
        <f>L102/'סכום נכסי הקרן'!$C$42</f>
        <v>5.2605652299029694E-5</v>
      </c>
    </row>
    <row r="103" spans="2:15" s="133" customFormat="1">
      <c r="B103" s="89" t="s">
        <v>1116</v>
      </c>
      <c r="C103" s="86" t="s">
        <v>1117</v>
      </c>
      <c r="D103" s="99" t="s">
        <v>122</v>
      </c>
      <c r="E103" s="99" t="s">
        <v>313</v>
      </c>
      <c r="F103" s="86" t="s">
        <v>1118</v>
      </c>
      <c r="G103" s="99" t="s">
        <v>962</v>
      </c>
      <c r="H103" s="99" t="s">
        <v>166</v>
      </c>
      <c r="I103" s="96">
        <v>54.709499000000008</v>
      </c>
      <c r="J103" s="98">
        <v>1406</v>
      </c>
      <c r="K103" s="86"/>
      <c r="L103" s="96">
        <v>0.76921555399999997</v>
      </c>
      <c r="M103" s="97">
        <v>4.4513647939465449E-6</v>
      </c>
      <c r="N103" s="97">
        <f t="shared" si="2"/>
        <v>6.2418517372348783E-4</v>
      </c>
      <c r="O103" s="97">
        <f>L103/'סכום נכסי הקרן'!$C$42</f>
        <v>3.823141281562088E-5</v>
      </c>
    </row>
    <row r="104" spans="2:15" s="133" customFormat="1">
      <c r="B104" s="89" t="s">
        <v>1119</v>
      </c>
      <c r="C104" s="86" t="s">
        <v>1120</v>
      </c>
      <c r="D104" s="99" t="s">
        <v>122</v>
      </c>
      <c r="E104" s="99" t="s">
        <v>313</v>
      </c>
      <c r="F104" s="86" t="s">
        <v>1121</v>
      </c>
      <c r="G104" s="99" t="s">
        <v>191</v>
      </c>
      <c r="H104" s="99" t="s">
        <v>166</v>
      </c>
      <c r="I104" s="96">
        <v>1.8100000000000001E-4</v>
      </c>
      <c r="J104" s="98">
        <v>283</v>
      </c>
      <c r="K104" s="86"/>
      <c r="L104" s="96">
        <v>5.13E-7</v>
      </c>
      <c r="M104" s="97">
        <v>1.1225796090509216E-12</v>
      </c>
      <c r="N104" s="97">
        <f t="shared" si="2"/>
        <v>4.1627732623845157E-10</v>
      </c>
      <c r="O104" s="97">
        <f>L104/'סכום נכסי הקרן'!$C$42</f>
        <v>2.5497033532961441E-11</v>
      </c>
    </row>
    <row r="105" spans="2:15" s="133" customFormat="1">
      <c r="B105" s="89" t="s">
        <v>1122</v>
      </c>
      <c r="C105" s="86" t="s">
        <v>1123</v>
      </c>
      <c r="D105" s="99" t="s">
        <v>122</v>
      </c>
      <c r="E105" s="99" t="s">
        <v>313</v>
      </c>
      <c r="F105" s="86" t="s">
        <v>1124</v>
      </c>
      <c r="G105" s="99" t="s">
        <v>367</v>
      </c>
      <c r="H105" s="99" t="s">
        <v>166</v>
      </c>
      <c r="I105" s="96">
        <v>73.358913000000001</v>
      </c>
      <c r="J105" s="98">
        <v>637.79999999999995</v>
      </c>
      <c r="K105" s="86"/>
      <c r="L105" s="96">
        <v>0.467883145</v>
      </c>
      <c r="M105" s="97">
        <v>6.3653774735185612E-6</v>
      </c>
      <c r="N105" s="97">
        <f t="shared" si="2"/>
        <v>3.796669485236603E-4</v>
      </c>
      <c r="O105" s="97">
        <f>L105/'סכום נכסי הקרן'!$C$42</f>
        <v>2.3254643737958011E-5</v>
      </c>
    </row>
    <row r="106" spans="2:15" s="133" customFormat="1">
      <c r="B106" s="89" t="s">
        <v>1125</v>
      </c>
      <c r="C106" s="86" t="s">
        <v>1126</v>
      </c>
      <c r="D106" s="99" t="s">
        <v>122</v>
      </c>
      <c r="E106" s="99" t="s">
        <v>313</v>
      </c>
      <c r="F106" s="86" t="s">
        <v>1127</v>
      </c>
      <c r="G106" s="99" t="s">
        <v>371</v>
      </c>
      <c r="H106" s="99" t="s">
        <v>166</v>
      </c>
      <c r="I106" s="96">
        <v>30.771905</v>
      </c>
      <c r="J106" s="98">
        <v>13400</v>
      </c>
      <c r="K106" s="86"/>
      <c r="L106" s="96">
        <v>4.1234352220000003</v>
      </c>
      <c r="M106" s="97">
        <v>8.43021545168035E-6</v>
      </c>
      <c r="N106" s="97">
        <f t="shared" si="2"/>
        <v>3.3459894524982769E-3</v>
      </c>
      <c r="O106" s="97">
        <f>L106/'סכום נכסי הקרן'!$C$42</f>
        <v>2.0494223416438269E-4</v>
      </c>
    </row>
    <row r="107" spans="2:15" s="133" customFormat="1">
      <c r="B107" s="89" t="s">
        <v>1128</v>
      </c>
      <c r="C107" s="86" t="s">
        <v>1129</v>
      </c>
      <c r="D107" s="99" t="s">
        <v>122</v>
      </c>
      <c r="E107" s="99" t="s">
        <v>313</v>
      </c>
      <c r="F107" s="86" t="s">
        <v>1130</v>
      </c>
      <c r="G107" s="99" t="s">
        <v>153</v>
      </c>
      <c r="H107" s="99" t="s">
        <v>166</v>
      </c>
      <c r="I107" s="96">
        <v>76.061873000000006</v>
      </c>
      <c r="J107" s="98">
        <v>1581</v>
      </c>
      <c r="K107" s="96">
        <v>7.9259666999999992E-2</v>
      </c>
      <c r="L107" s="96">
        <v>1.2817978780000001</v>
      </c>
      <c r="M107" s="97">
        <v>5.2839767455172758E-6</v>
      </c>
      <c r="N107" s="97">
        <f t="shared" si="2"/>
        <v>1.0401235739414443E-3</v>
      </c>
      <c r="O107" s="97">
        <f>L107/'סכום נכסי הקרן'!$C$42</f>
        <v>6.3707687091315435E-5</v>
      </c>
    </row>
    <row r="108" spans="2:15" s="133" customFormat="1">
      <c r="B108" s="89" t="s">
        <v>1131</v>
      </c>
      <c r="C108" s="86" t="s">
        <v>1132</v>
      </c>
      <c r="D108" s="99" t="s">
        <v>122</v>
      </c>
      <c r="E108" s="99" t="s">
        <v>313</v>
      </c>
      <c r="F108" s="86" t="s">
        <v>1133</v>
      </c>
      <c r="G108" s="99" t="s">
        <v>153</v>
      </c>
      <c r="H108" s="99" t="s">
        <v>166</v>
      </c>
      <c r="I108" s="96">
        <v>198.792957</v>
      </c>
      <c r="J108" s="98">
        <v>725</v>
      </c>
      <c r="K108" s="96">
        <v>6.823767E-2</v>
      </c>
      <c r="L108" s="96">
        <v>1.5094866070000001</v>
      </c>
      <c r="M108" s="97">
        <v>5.0174765302880175E-6</v>
      </c>
      <c r="N108" s="97">
        <f t="shared" si="2"/>
        <v>1.2248831359740983E-3</v>
      </c>
      <c r="O108" s="97">
        <f>L108/'סכום נכסי הקרן'!$C$42</f>
        <v>7.5024231259717721E-5</v>
      </c>
    </row>
    <row r="109" spans="2:15" s="133" customFormat="1">
      <c r="B109" s="89" t="s">
        <v>1134</v>
      </c>
      <c r="C109" s="86" t="s">
        <v>1135</v>
      </c>
      <c r="D109" s="99" t="s">
        <v>122</v>
      </c>
      <c r="E109" s="99" t="s">
        <v>313</v>
      </c>
      <c r="F109" s="86" t="s">
        <v>1136</v>
      </c>
      <c r="G109" s="99" t="s">
        <v>153</v>
      </c>
      <c r="H109" s="99" t="s">
        <v>166</v>
      </c>
      <c r="I109" s="96">
        <v>325.19324599999999</v>
      </c>
      <c r="J109" s="98">
        <v>96.9</v>
      </c>
      <c r="K109" s="86"/>
      <c r="L109" s="96">
        <v>0.31511225599999998</v>
      </c>
      <c r="M109" s="97">
        <v>1.859896805954955E-6</v>
      </c>
      <c r="N109" s="97">
        <f t="shared" si="2"/>
        <v>2.5569997542426211E-4</v>
      </c>
      <c r="O109" s="97">
        <f>L109/'סכום נכסי הקרן'!$C$42</f>
        <v>1.5661652549471989E-5</v>
      </c>
    </row>
    <row r="110" spans="2:15" s="133" customFormat="1">
      <c r="B110" s="89" t="s">
        <v>1137</v>
      </c>
      <c r="C110" s="86" t="s">
        <v>1138</v>
      </c>
      <c r="D110" s="99" t="s">
        <v>122</v>
      </c>
      <c r="E110" s="99" t="s">
        <v>313</v>
      </c>
      <c r="F110" s="86" t="s">
        <v>1139</v>
      </c>
      <c r="G110" s="99" t="s">
        <v>153</v>
      </c>
      <c r="H110" s="99" t="s">
        <v>166</v>
      </c>
      <c r="I110" s="96">
        <v>791.57934399999999</v>
      </c>
      <c r="J110" s="98">
        <v>117.5</v>
      </c>
      <c r="K110" s="96">
        <v>3.3924715999999994E-2</v>
      </c>
      <c r="L110" s="96">
        <v>0.96403044500000001</v>
      </c>
      <c r="M110" s="97">
        <v>2.2616552685714286E-6</v>
      </c>
      <c r="N110" s="97">
        <f t="shared" si="2"/>
        <v>7.8226903714827419E-4</v>
      </c>
      <c r="O110" s="97">
        <f>L110/'סכום נכסי הקרן'!$C$42</f>
        <v>4.7914067413178828E-5</v>
      </c>
    </row>
    <row r="111" spans="2:15" s="133" customFormat="1">
      <c r="B111" s="89" t="s">
        <v>1140</v>
      </c>
      <c r="C111" s="86" t="s">
        <v>1141</v>
      </c>
      <c r="D111" s="99" t="s">
        <v>122</v>
      </c>
      <c r="E111" s="99" t="s">
        <v>313</v>
      </c>
      <c r="F111" s="86" t="s">
        <v>1142</v>
      </c>
      <c r="G111" s="99" t="s">
        <v>952</v>
      </c>
      <c r="H111" s="99" t="s">
        <v>166</v>
      </c>
      <c r="I111" s="96">
        <v>36.514642000000002</v>
      </c>
      <c r="J111" s="98">
        <v>3035</v>
      </c>
      <c r="K111" s="86"/>
      <c r="L111" s="96">
        <v>1.108219399</v>
      </c>
      <c r="M111" s="97">
        <v>3.4674323105755874E-6</v>
      </c>
      <c r="N111" s="97">
        <f t="shared" si="2"/>
        <v>8.992721409382139E-4</v>
      </c>
      <c r="O111" s="97">
        <f>L111/'סכום נכסי הקרן'!$C$42</f>
        <v>5.5080520815168371E-5</v>
      </c>
    </row>
    <row r="112" spans="2:15" s="133" customFormat="1">
      <c r="B112" s="89" t="s">
        <v>1143</v>
      </c>
      <c r="C112" s="86" t="s">
        <v>1144</v>
      </c>
      <c r="D112" s="99" t="s">
        <v>122</v>
      </c>
      <c r="E112" s="99" t="s">
        <v>313</v>
      </c>
      <c r="F112" s="86" t="s">
        <v>1145</v>
      </c>
      <c r="G112" s="99" t="s">
        <v>371</v>
      </c>
      <c r="H112" s="99" t="s">
        <v>166</v>
      </c>
      <c r="I112" s="96">
        <v>0.95624299999999995</v>
      </c>
      <c r="J112" s="98">
        <v>42.3</v>
      </c>
      <c r="K112" s="86"/>
      <c r="L112" s="96">
        <v>4.0449099999999999E-4</v>
      </c>
      <c r="M112" s="97">
        <v>1.3948342691372296E-7</v>
      </c>
      <c r="N112" s="97">
        <f t="shared" si="2"/>
        <v>3.2822696289964424E-7</v>
      </c>
      <c r="O112" s="97">
        <f>L112/'סכום נכסי הקרן'!$C$42</f>
        <v>2.0103938773452448E-8</v>
      </c>
    </row>
    <row r="113" spans="2:15" s="133" customFormat="1">
      <c r="B113" s="89" t="s">
        <v>1146</v>
      </c>
      <c r="C113" s="86" t="s">
        <v>1147</v>
      </c>
      <c r="D113" s="99" t="s">
        <v>122</v>
      </c>
      <c r="E113" s="99" t="s">
        <v>313</v>
      </c>
      <c r="F113" s="86" t="s">
        <v>1148</v>
      </c>
      <c r="G113" s="99" t="s">
        <v>489</v>
      </c>
      <c r="H113" s="99" t="s">
        <v>166</v>
      </c>
      <c r="I113" s="96">
        <v>46.164859999999997</v>
      </c>
      <c r="J113" s="98">
        <v>530</v>
      </c>
      <c r="K113" s="86"/>
      <c r="L113" s="96">
        <v>0.24467375899999999</v>
      </c>
      <c r="M113" s="97">
        <v>3.5172227105469685E-6</v>
      </c>
      <c r="N113" s="97">
        <f t="shared" si="2"/>
        <v>1.9854217972169839E-4</v>
      </c>
      <c r="O113" s="97">
        <f>L113/'סכום נכסי הקרן'!$C$42</f>
        <v>1.2160731067950733E-5</v>
      </c>
    </row>
    <row r="114" spans="2:15" s="133" customFormat="1">
      <c r="B114" s="89" t="s">
        <v>1149</v>
      </c>
      <c r="C114" s="86" t="s">
        <v>1150</v>
      </c>
      <c r="D114" s="99" t="s">
        <v>122</v>
      </c>
      <c r="E114" s="99" t="s">
        <v>313</v>
      </c>
      <c r="F114" s="86" t="s">
        <v>1151</v>
      </c>
      <c r="G114" s="99" t="s">
        <v>489</v>
      </c>
      <c r="H114" s="99" t="s">
        <v>166</v>
      </c>
      <c r="I114" s="96">
        <v>101.283917</v>
      </c>
      <c r="J114" s="98">
        <v>1809</v>
      </c>
      <c r="K114" s="86"/>
      <c r="L114" s="96">
        <v>1.8322260649999997</v>
      </c>
      <c r="M114" s="97">
        <v>3.9371039700822771E-6</v>
      </c>
      <c r="N114" s="97">
        <f t="shared" si="2"/>
        <v>1.4867722561454175E-3</v>
      </c>
      <c r="O114" s="97">
        <f>L114/'סכום נכסי הקרן'!$C$42</f>
        <v>9.1064969628208543E-5</v>
      </c>
    </row>
    <row r="115" spans="2:15" s="133" customFormat="1">
      <c r="B115" s="89" t="s">
        <v>1152</v>
      </c>
      <c r="C115" s="86" t="s">
        <v>1153</v>
      </c>
      <c r="D115" s="99" t="s">
        <v>122</v>
      </c>
      <c r="E115" s="99" t="s">
        <v>313</v>
      </c>
      <c r="F115" s="86" t="s">
        <v>1154</v>
      </c>
      <c r="G115" s="99" t="s">
        <v>315</v>
      </c>
      <c r="H115" s="99" t="s">
        <v>166</v>
      </c>
      <c r="I115" s="96">
        <v>778.20441700000015</v>
      </c>
      <c r="J115" s="98">
        <v>197.2</v>
      </c>
      <c r="K115" s="96">
        <v>7.5565983000000003E-2</v>
      </c>
      <c r="L115" s="96">
        <v>1.6101850939999998</v>
      </c>
      <c r="M115" s="97">
        <v>5.3972707678303027E-6</v>
      </c>
      <c r="N115" s="97">
        <f t="shared" si="2"/>
        <v>1.3065956056127284E-3</v>
      </c>
      <c r="O115" s="97">
        <f>L115/'סכום נכסי הקרן'!$C$42</f>
        <v>8.0029129309927216E-5</v>
      </c>
    </row>
    <row r="116" spans="2:15" s="133" customFormat="1">
      <c r="B116" s="89" t="s">
        <v>1155</v>
      </c>
      <c r="C116" s="86" t="s">
        <v>1156</v>
      </c>
      <c r="D116" s="99" t="s">
        <v>122</v>
      </c>
      <c r="E116" s="99" t="s">
        <v>313</v>
      </c>
      <c r="F116" s="86" t="s">
        <v>1157</v>
      </c>
      <c r="G116" s="99" t="s">
        <v>406</v>
      </c>
      <c r="H116" s="99" t="s">
        <v>166</v>
      </c>
      <c r="I116" s="96">
        <v>44.913862000000002</v>
      </c>
      <c r="J116" s="98">
        <v>1442</v>
      </c>
      <c r="K116" s="86"/>
      <c r="L116" s="96">
        <v>0.64765789600000001</v>
      </c>
      <c r="M116" s="97">
        <v>5.0778648662429489E-6</v>
      </c>
      <c r="N116" s="97">
        <f t="shared" si="2"/>
        <v>5.2554638842904706E-4</v>
      </c>
      <c r="O116" s="97">
        <f>L116/'סכום נכסי הקרן'!$C$42</f>
        <v>3.2189776008185681E-5</v>
      </c>
    </row>
    <row r="117" spans="2:15" s="133" customFormat="1">
      <c r="B117" s="89" t="s">
        <v>1158</v>
      </c>
      <c r="C117" s="86" t="s">
        <v>1159</v>
      </c>
      <c r="D117" s="99" t="s">
        <v>122</v>
      </c>
      <c r="E117" s="99" t="s">
        <v>313</v>
      </c>
      <c r="F117" s="86" t="s">
        <v>1160</v>
      </c>
      <c r="G117" s="99" t="s">
        <v>189</v>
      </c>
      <c r="H117" s="99" t="s">
        <v>166</v>
      </c>
      <c r="I117" s="96">
        <v>23.511652000000005</v>
      </c>
      <c r="J117" s="98">
        <v>6806</v>
      </c>
      <c r="K117" s="86"/>
      <c r="L117" s="96">
        <v>1.6002030520000001</v>
      </c>
      <c r="M117" s="97">
        <v>2.8507161451229025E-6</v>
      </c>
      <c r="N117" s="97">
        <f t="shared" si="2"/>
        <v>1.2984956099905845E-3</v>
      </c>
      <c r="O117" s="97">
        <f>L117/'סכום נכסי הקרן'!$C$42</f>
        <v>7.953300365768273E-5</v>
      </c>
    </row>
    <row r="118" spans="2:15" s="133" customFormat="1">
      <c r="B118" s="89" t="s">
        <v>1161</v>
      </c>
      <c r="C118" s="86" t="s">
        <v>1162</v>
      </c>
      <c r="D118" s="99" t="s">
        <v>122</v>
      </c>
      <c r="E118" s="99" t="s">
        <v>313</v>
      </c>
      <c r="F118" s="86" t="s">
        <v>1163</v>
      </c>
      <c r="G118" s="99" t="s">
        <v>489</v>
      </c>
      <c r="H118" s="99" t="s">
        <v>166</v>
      </c>
      <c r="I118" s="96">
        <v>517.71570799999995</v>
      </c>
      <c r="J118" s="98">
        <v>671.8</v>
      </c>
      <c r="K118" s="86"/>
      <c r="L118" s="96">
        <v>3.4780141250000001</v>
      </c>
      <c r="M118" s="97">
        <v>6.1465686204147902E-6</v>
      </c>
      <c r="N118" s="97">
        <f t="shared" si="2"/>
        <v>2.8222581297749857E-3</v>
      </c>
      <c r="O118" s="97">
        <f>L118/'סכום נכסי הקרן'!$C$42</f>
        <v>1.7286363113691724E-4</v>
      </c>
    </row>
    <row r="119" spans="2:15" s="133" customFormat="1">
      <c r="B119" s="89" t="s">
        <v>1164</v>
      </c>
      <c r="C119" s="86" t="s">
        <v>1165</v>
      </c>
      <c r="D119" s="99" t="s">
        <v>122</v>
      </c>
      <c r="E119" s="99" t="s">
        <v>313</v>
      </c>
      <c r="F119" s="86" t="s">
        <v>1166</v>
      </c>
      <c r="G119" s="99" t="s">
        <v>489</v>
      </c>
      <c r="H119" s="99" t="s">
        <v>166</v>
      </c>
      <c r="I119" s="96">
        <v>122.591897</v>
      </c>
      <c r="J119" s="98">
        <v>1155</v>
      </c>
      <c r="K119" s="86"/>
      <c r="L119" s="96">
        <v>1.4159364049999996</v>
      </c>
      <c r="M119" s="97">
        <v>7.2985117136651039E-6</v>
      </c>
      <c r="N119" s="97">
        <f t="shared" si="2"/>
        <v>1.1489711906375929E-3</v>
      </c>
      <c r="O119" s="97">
        <f>L119/'סכום נכסי הקרן'!$C$42</f>
        <v>7.0374615982116687E-5</v>
      </c>
    </row>
    <row r="120" spans="2:15" s="133" customFormat="1">
      <c r="B120" s="89" t="s">
        <v>1167</v>
      </c>
      <c r="C120" s="86" t="s">
        <v>1168</v>
      </c>
      <c r="D120" s="99" t="s">
        <v>122</v>
      </c>
      <c r="E120" s="99" t="s">
        <v>313</v>
      </c>
      <c r="F120" s="86" t="s">
        <v>1169</v>
      </c>
      <c r="G120" s="99" t="s">
        <v>962</v>
      </c>
      <c r="H120" s="99" t="s">
        <v>166</v>
      </c>
      <c r="I120" s="96">
        <v>633.62392399999999</v>
      </c>
      <c r="J120" s="98">
        <v>11.5</v>
      </c>
      <c r="K120" s="86"/>
      <c r="L120" s="96">
        <v>7.2866752000000007E-2</v>
      </c>
      <c r="M120" s="97">
        <v>1.538839443341187E-6</v>
      </c>
      <c r="N120" s="97">
        <f t="shared" si="2"/>
        <v>5.9128219676881761E-5</v>
      </c>
      <c r="O120" s="97">
        <f>L120/'סכום נכסי הקרן'!$C$42</f>
        <v>3.6216101738440261E-6</v>
      </c>
    </row>
    <row r="121" spans="2:15" s="133" customFormat="1">
      <c r="B121" s="85"/>
      <c r="C121" s="86"/>
      <c r="D121" s="86"/>
      <c r="E121" s="86"/>
      <c r="F121" s="86"/>
      <c r="G121" s="86"/>
      <c r="H121" s="86"/>
      <c r="I121" s="96"/>
      <c r="J121" s="98"/>
      <c r="K121" s="86"/>
      <c r="L121" s="86"/>
      <c r="M121" s="86"/>
      <c r="N121" s="97"/>
      <c r="O121" s="86"/>
    </row>
    <row r="122" spans="2:15" s="133" customFormat="1">
      <c r="B122" s="83" t="s">
        <v>229</v>
      </c>
      <c r="C122" s="84"/>
      <c r="D122" s="84"/>
      <c r="E122" s="84"/>
      <c r="F122" s="84"/>
      <c r="G122" s="84"/>
      <c r="H122" s="84"/>
      <c r="I122" s="93"/>
      <c r="J122" s="95"/>
      <c r="K122" s="93">
        <v>4.2870303000000005E-2</v>
      </c>
      <c r="L122" s="93">
        <v>144.03385858600001</v>
      </c>
      <c r="M122" s="84"/>
      <c r="N122" s="94">
        <f t="shared" ref="N122:N144" si="3">L122/$L$11</f>
        <v>0.11687725056527742</v>
      </c>
      <c r="O122" s="94">
        <f>L122/'סכום נכסי הקרן'!$C$42</f>
        <v>7.1587448776784957E-3</v>
      </c>
    </row>
    <row r="123" spans="2:15" s="133" customFormat="1">
      <c r="B123" s="104" t="s">
        <v>61</v>
      </c>
      <c r="C123" s="84"/>
      <c r="D123" s="84"/>
      <c r="E123" s="84"/>
      <c r="F123" s="84"/>
      <c r="G123" s="84"/>
      <c r="H123" s="84"/>
      <c r="I123" s="93"/>
      <c r="J123" s="95"/>
      <c r="K123" s="93">
        <v>2.5194978000000003E-2</v>
      </c>
      <c r="L123" s="93">
        <f>SUM(L124:L144)</f>
        <v>99.877088771000018</v>
      </c>
      <c r="M123" s="84"/>
      <c r="N123" s="94">
        <f t="shared" si="3"/>
        <v>8.1045940479673215E-2</v>
      </c>
      <c r="O123" s="94">
        <f>L123/'סכום נכסי הקרן'!$C$42</f>
        <v>4.9640730634868497E-3</v>
      </c>
    </row>
    <row r="124" spans="2:15" s="133" customFormat="1">
      <c r="B124" s="89" t="s">
        <v>1170</v>
      </c>
      <c r="C124" s="86" t="s">
        <v>1171</v>
      </c>
      <c r="D124" s="99" t="s">
        <v>1172</v>
      </c>
      <c r="E124" s="99" t="s">
        <v>1173</v>
      </c>
      <c r="F124" s="86" t="s">
        <v>965</v>
      </c>
      <c r="G124" s="99" t="s">
        <v>194</v>
      </c>
      <c r="H124" s="99" t="s">
        <v>165</v>
      </c>
      <c r="I124" s="96">
        <v>126.02036900000002</v>
      </c>
      <c r="J124" s="98">
        <v>794</v>
      </c>
      <c r="K124" s="86"/>
      <c r="L124" s="96">
        <v>3.6341854929999999</v>
      </c>
      <c r="M124" s="97">
        <v>3.7178250722107673E-6</v>
      </c>
      <c r="N124" s="97">
        <f t="shared" si="3"/>
        <v>2.9489844446015769E-3</v>
      </c>
      <c r="O124" s="97">
        <f>L124/'סכום נכסי הקרן'!$C$42</f>
        <v>1.8062563231973296E-4</v>
      </c>
    </row>
    <row r="125" spans="2:15" s="133" customFormat="1">
      <c r="B125" s="89" t="s">
        <v>1174</v>
      </c>
      <c r="C125" s="86" t="s">
        <v>1175</v>
      </c>
      <c r="D125" s="99" t="s">
        <v>1172</v>
      </c>
      <c r="E125" s="99" t="s">
        <v>1173</v>
      </c>
      <c r="F125" s="86" t="s">
        <v>1176</v>
      </c>
      <c r="G125" s="99" t="s">
        <v>1177</v>
      </c>
      <c r="H125" s="99" t="s">
        <v>165</v>
      </c>
      <c r="I125" s="96">
        <v>17.799157999999998</v>
      </c>
      <c r="J125" s="98">
        <v>12649</v>
      </c>
      <c r="K125" s="86"/>
      <c r="L125" s="96">
        <v>8.177141057</v>
      </c>
      <c r="M125" s="97">
        <v>1.1394110095637338E-7</v>
      </c>
      <c r="N125" s="97">
        <f t="shared" si="3"/>
        <v>6.6353965214086272E-3</v>
      </c>
      <c r="O125" s="97">
        <f>L125/'סכום נכסי הקרן'!$C$42</f>
        <v>4.0641879090464866E-4</v>
      </c>
    </row>
    <row r="126" spans="2:15" s="133" customFormat="1">
      <c r="B126" s="89" t="s">
        <v>1178</v>
      </c>
      <c r="C126" s="86" t="s">
        <v>1179</v>
      </c>
      <c r="D126" s="99" t="s">
        <v>1172</v>
      </c>
      <c r="E126" s="99" t="s">
        <v>1173</v>
      </c>
      <c r="F126" s="86" t="s">
        <v>1180</v>
      </c>
      <c r="G126" s="99" t="s">
        <v>1177</v>
      </c>
      <c r="H126" s="99" t="s">
        <v>165</v>
      </c>
      <c r="I126" s="96">
        <v>6.6592320000000003</v>
      </c>
      <c r="J126" s="98">
        <v>11905</v>
      </c>
      <c r="K126" s="86"/>
      <c r="L126" s="96">
        <v>2.8793826610000002</v>
      </c>
      <c r="M126" s="97">
        <v>1.7904023046264332E-7</v>
      </c>
      <c r="N126" s="97">
        <f t="shared" si="3"/>
        <v>2.3364945718098201E-3</v>
      </c>
      <c r="O126" s="97">
        <f>L126/'סכום נכסי הקרן'!$C$42</f>
        <v>1.4311055801509697E-4</v>
      </c>
    </row>
    <row r="127" spans="2:15" s="133" customFormat="1">
      <c r="B127" s="89" t="s">
        <v>1181</v>
      </c>
      <c r="C127" s="86" t="s">
        <v>1182</v>
      </c>
      <c r="D127" s="99" t="s">
        <v>125</v>
      </c>
      <c r="E127" s="99" t="s">
        <v>1173</v>
      </c>
      <c r="F127" s="86" t="s">
        <v>1183</v>
      </c>
      <c r="G127" s="99" t="s">
        <v>1184</v>
      </c>
      <c r="H127" s="99" t="s">
        <v>168</v>
      </c>
      <c r="I127" s="96">
        <v>131.30879999999999</v>
      </c>
      <c r="J127" s="98">
        <v>764.5</v>
      </c>
      <c r="K127" s="86"/>
      <c r="L127" s="96">
        <v>4.750847845</v>
      </c>
      <c r="M127" s="97">
        <v>8.5639766501248195E-7</v>
      </c>
      <c r="N127" s="97">
        <f t="shared" si="3"/>
        <v>3.8551076769635663E-3</v>
      </c>
      <c r="O127" s="97">
        <f>L127/'סכום נכסי הקרן'!$C$42</f>
        <v>2.3612578326308499E-4</v>
      </c>
    </row>
    <row r="128" spans="2:15" s="133" customFormat="1">
      <c r="B128" s="89" t="s">
        <v>1185</v>
      </c>
      <c r="C128" s="86" t="s">
        <v>1186</v>
      </c>
      <c r="D128" s="99" t="s">
        <v>1172</v>
      </c>
      <c r="E128" s="99" t="s">
        <v>1173</v>
      </c>
      <c r="F128" s="86" t="s">
        <v>1187</v>
      </c>
      <c r="G128" s="99" t="s">
        <v>1037</v>
      </c>
      <c r="H128" s="99" t="s">
        <v>165</v>
      </c>
      <c r="I128" s="96">
        <v>36.215780000000002</v>
      </c>
      <c r="J128" s="98">
        <v>733</v>
      </c>
      <c r="K128" s="86"/>
      <c r="L128" s="96">
        <v>0.96415677300000013</v>
      </c>
      <c r="M128" s="97">
        <v>1.0897539517060579E-6</v>
      </c>
      <c r="N128" s="97">
        <f t="shared" si="3"/>
        <v>7.8237154685990981E-4</v>
      </c>
      <c r="O128" s="97">
        <f>L128/'סכום נכסי הקרן'!$C$42</f>
        <v>4.7920346144664515E-5</v>
      </c>
    </row>
    <row r="129" spans="2:15" s="133" customFormat="1">
      <c r="B129" s="89" t="s">
        <v>1188</v>
      </c>
      <c r="C129" s="86" t="s">
        <v>1189</v>
      </c>
      <c r="D129" s="99" t="s">
        <v>1190</v>
      </c>
      <c r="E129" s="99" t="s">
        <v>1173</v>
      </c>
      <c r="F129" s="86">
        <v>29389</v>
      </c>
      <c r="G129" s="99" t="s">
        <v>890</v>
      </c>
      <c r="H129" s="99" t="s">
        <v>165</v>
      </c>
      <c r="I129" s="96">
        <v>3.3139839999999996</v>
      </c>
      <c r="J129" s="98">
        <v>12879</v>
      </c>
      <c r="K129" s="96">
        <v>5.9682330000000007E-3</v>
      </c>
      <c r="L129" s="96">
        <v>1.5561348860000002</v>
      </c>
      <c r="M129" s="97">
        <v>3.1077894135596503E-8</v>
      </c>
      <c r="N129" s="97">
        <f t="shared" si="3"/>
        <v>1.2627361980710676E-3</v>
      </c>
      <c r="O129" s="97">
        <f>L129/'סכום נכסי הקרן'!$C$42</f>
        <v>7.7342735614333599E-5</v>
      </c>
    </row>
    <row r="130" spans="2:15" s="133" customFormat="1">
      <c r="B130" s="89" t="s">
        <v>1191</v>
      </c>
      <c r="C130" s="86" t="s">
        <v>1192</v>
      </c>
      <c r="D130" s="99" t="s">
        <v>1172</v>
      </c>
      <c r="E130" s="99" t="s">
        <v>1173</v>
      </c>
      <c r="F130" s="86" t="s">
        <v>1193</v>
      </c>
      <c r="G130" s="99" t="s">
        <v>367</v>
      </c>
      <c r="H130" s="99" t="s">
        <v>165</v>
      </c>
      <c r="I130" s="96">
        <v>23.016119</v>
      </c>
      <c r="J130" s="98">
        <v>3415</v>
      </c>
      <c r="K130" s="96">
        <v>1.9226745E-2</v>
      </c>
      <c r="L130" s="96">
        <v>2.8739804429999998</v>
      </c>
      <c r="M130" s="97">
        <v>1.0784623706388356E-6</v>
      </c>
      <c r="N130" s="97">
        <f t="shared" si="3"/>
        <v>2.3321109054067063E-3</v>
      </c>
      <c r="O130" s="97">
        <f>L130/'סכום נכסי הקרן'!$C$42</f>
        <v>1.4284205794979799E-4</v>
      </c>
    </row>
    <row r="131" spans="2:15" s="133" customFormat="1">
      <c r="B131" s="89" t="s">
        <v>1194</v>
      </c>
      <c r="C131" s="86" t="s">
        <v>1195</v>
      </c>
      <c r="D131" s="99" t="s">
        <v>1172</v>
      </c>
      <c r="E131" s="99" t="s">
        <v>1173</v>
      </c>
      <c r="F131" s="86" t="s">
        <v>1036</v>
      </c>
      <c r="G131" s="99" t="s">
        <v>1037</v>
      </c>
      <c r="H131" s="99" t="s">
        <v>165</v>
      </c>
      <c r="I131" s="96">
        <v>28.867552</v>
      </c>
      <c r="J131" s="98">
        <v>573</v>
      </c>
      <c r="K131" s="86"/>
      <c r="L131" s="96">
        <v>0.60077301500000002</v>
      </c>
      <c r="M131" s="97">
        <v>7.1689408689041174E-7</v>
      </c>
      <c r="N131" s="97">
        <f t="shared" si="3"/>
        <v>4.8750133403589307E-4</v>
      </c>
      <c r="O131" s="97">
        <f>L131/'סכום נכסי הקרן'!$C$42</f>
        <v>2.9859512103612764E-5</v>
      </c>
    </row>
    <row r="132" spans="2:15" s="133" customFormat="1">
      <c r="B132" s="89" t="s">
        <v>1196</v>
      </c>
      <c r="C132" s="86" t="s">
        <v>1197</v>
      </c>
      <c r="D132" s="99" t="s">
        <v>1172</v>
      </c>
      <c r="E132" s="99" t="s">
        <v>1173</v>
      </c>
      <c r="F132" s="86" t="s">
        <v>1198</v>
      </c>
      <c r="G132" s="99" t="s">
        <v>28</v>
      </c>
      <c r="H132" s="99" t="s">
        <v>165</v>
      </c>
      <c r="I132" s="96">
        <v>46.995607</v>
      </c>
      <c r="J132" s="98">
        <v>2380</v>
      </c>
      <c r="K132" s="86"/>
      <c r="L132" s="96">
        <v>4.0623754710000002</v>
      </c>
      <c r="M132" s="97">
        <v>1.3359331031788685E-6</v>
      </c>
      <c r="N132" s="97">
        <f t="shared" si="3"/>
        <v>3.2964421037905466E-3</v>
      </c>
      <c r="O132" s="97">
        <f>L132/'סכום נכסי הקרן'!$C$42</f>
        <v>2.0190745342605661E-4</v>
      </c>
    </row>
    <row r="133" spans="2:15" s="133" customFormat="1">
      <c r="B133" s="89" t="s">
        <v>1199</v>
      </c>
      <c r="C133" s="86" t="s">
        <v>1200</v>
      </c>
      <c r="D133" s="99" t="s">
        <v>1172</v>
      </c>
      <c r="E133" s="99" t="s">
        <v>1173</v>
      </c>
      <c r="F133" s="86" t="s">
        <v>1201</v>
      </c>
      <c r="G133" s="99" t="s">
        <v>1202</v>
      </c>
      <c r="H133" s="99" t="s">
        <v>165</v>
      </c>
      <c r="I133" s="96">
        <v>119.372955</v>
      </c>
      <c r="J133" s="98">
        <v>500</v>
      </c>
      <c r="K133" s="86"/>
      <c r="L133" s="96">
        <v>2.1678128649999997</v>
      </c>
      <c r="M133" s="97">
        <v>4.3921285600168578E-6</v>
      </c>
      <c r="N133" s="97">
        <f t="shared" si="3"/>
        <v>1.7590864390399947E-3</v>
      </c>
      <c r="O133" s="97">
        <f>L133/'סכום נכסי הקרן'!$C$42</f>
        <v>1.0774424427308032E-4</v>
      </c>
    </row>
    <row r="134" spans="2:15" s="133" customFormat="1">
      <c r="B134" s="89" t="s">
        <v>1203</v>
      </c>
      <c r="C134" s="86" t="s">
        <v>1204</v>
      </c>
      <c r="D134" s="99" t="s">
        <v>1172</v>
      </c>
      <c r="E134" s="99" t="s">
        <v>1173</v>
      </c>
      <c r="F134" s="86" t="s">
        <v>934</v>
      </c>
      <c r="G134" s="99" t="s">
        <v>194</v>
      </c>
      <c r="H134" s="99" t="s">
        <v>165</v>
      </c>
      <c r="I134" s="96">
        <v>71.967851999999993</v>
      </c>
      <c r="J134" s="98">
        <v>12251</v>
      </c>
      <c r="K134" s="86"/>
      <c r="L134" s="96">
        <v>32.022550654999996</v>
      </c>
      <c r="M134" s="97">
        <v>1.1602576813019609E-6</v>
      </c>
      <c r="N134" s="97">
        <f t="shared" si="3"/>
        <v>2.5984915723194491E-2</v>
      </c>
      <c r="O134" s="97">
        <f>L134/'סכום נכסי הקרן'!$C$42</f>
        <v>1.5915790406656749E-3</v>
      </c>
    </row>
    <row r="135" spans="2:15" s="133" customFormat="1">
      <c r="B135" s="89" t="s">
        <v>1205</v>
      </c>
      <c r="C135" s="86" t="s">
        <v>1206</v>
      </c>
      <c r="D135" s="99" t="s">
        <v>1172</v>
      </c>
      <c r="E135" s="99" t="s">
        <v>1173</v>
      </c>
      <c r="F135" s="86" t="s">
        <v>1014</v>
      </c>
      <c r="G135" s="99" t="s">
        <v>918</v>
      </c>
      <c r="H135" s="99" t="s">
        <v>165</v>
      </c>
      <c r="I135" s="96">
        <v>53.356518000000008</v>
      </c>
      <c r="J135" s="98">
        <v>2518</v>
      </c>
      <c r="K135" s="86"/>
      <c r="L135" s="96">
        <v>4.8796541930000004</v>
      </c>
      <c r="M135" s="97">
        <v>1.9112208630391579E-6</v>
      </c>
      <c r="N135" s="97">
        <f t="shared" si="3"/>
        <v>3.9596284608777567E-3</v>
      </c>
      <c r="O135" s="97">
        <f>L135/'סכום נכסי הקרן'!$C$42</f>
        <v>2.4252769315434095E-4</v>
      </c>
    </row>
    <row r="136" spans="2:15" s="133" customFormat="1">
      <c r="B136" s="89" t="s">
        <v>1209</v>
      </c>
      <c r="C136" s="86" t="s">
        <v>1210</v>
      </c>
      <c r="D136" s="99" t="s">
        <v>1172</v>
      </c>
      <c r="E136" s="99" t="s">
        <v>1173</v>
      </c>
      <c r="F136" s="86" t="s">
        <v>831</v>
      </c>
      <c r="G136" s="99" t="s">
        <v>406</v>
      </c>
      <c r="H136" s="99" t="s">
        <v>165</v>
      </c>
      <c r="I136" s="96">
        <v>4.6243829999999999</v>
      </c>
      <c r="J136" s="98">
        <v>374</v>
      </c>
      <c r="K136" s="86"/>
      <c r="L136" s="96">
        <v>6.2816142999999991E-2</v>
      </c>
      <c r="M136" s="97">
        <v>2.8317904415441571E-8</v>
      </c>
      <c r="N136" s="97">
        <f t="shared" si="3"/>
        <v>5.0972584897957547E-5</v>
      </c>
      <c r="O136" s="97">
        <f>L136/'סכום נכסי הקרן'!$C$42</f>
        <v>3.1220766169245632E-6</v>
      </c>
    </row>
    <row r="137" spans="2:15" s="133" customFormat="1">
      <c r="B137" s="89" t="s">
        <v>1213</v>
      </c>
      <c r="C137" s="86" t="s">
        <v>1214</v>
      </c>
      <c r="D137" s="99" t="s">
        <v>125</v>
      </c>
      <c r="E137" s="99" t="s">
        <v>1173</v>
      </c>
      <c r="F137" s="86" t="s">
        <v>1145</v>
      </c>
      <c r="G137" s="99" t="s">
        <v>371</v>
      </c>
      <c r="H137" s="99" t="s">
        <v>168</v>
      </c>
      <c r="I137" s="96">
        <v>1.172838</v>
      </c>
      <c r="J137" s="98">
        <v>35</v>
      </c>
      <c r="K137" s="86"/>
      <c r="L137" s="96">
        <v>1.9427000000000001E-3</v>
      </c>
      <c r="M137" s="97">
        <v>1.7107729254450702E-7</v>
      </c>
      <c r="N137" s="97">
        <f t="shared" si="3"/>
        <v>1.576417079304951E-6</v>
      </c>
      <c r="O137" s="97">
        <f>L137/'סכום נכסי הקרן'!$C$42</f>
        <v>9.6555725232912663E-8</v>
      </c>
    </row>
    <row r="138" spans="2:15" s="133" customFormat="1">
      <c r="B138" s="89" t="s">
        <v>1215</v>
      </c>
      <c r="C138" s="86" t="s">
        <v>1216</v>
      </c>
      <c r="D138" s="99" t="s">
        <v>1172</v>
      </c>
      <c r="E138" s="99" t="s">
        <v>1173</v>
      </c>
      <c r="F138" s="86" t="s">
        <v>1043</v>
      </c>
      <c r="G138" s="99" t="s">
        <v>1037</v>
      </c>
      <c r="H138" s="99" t="s">
        <v>165</v>
      </c>
      <c r="I138" s="96">
        <v>24.380542999999999</v>
      </c>
      <c r="J138" s="98">
        <v>831</v>
      </c>
      <c r="K138" s="86"/>
      <c r="L138" s="96">
        <v>0.735851586</v>
      </c>
      <c r="M138" s="97">
        <v>8.5941727096255516E-7</v>
      </c>
      <c r="N138" s="97">
        <f t="shared" si="3"/>
        <v>5.9711175580585572E-4</v>
      </c>
      <c r="O138" s="97">
        <f>L138/'סכום נכסי הקרן'!$C$42</f>
        <v>3.6573162891861326E-5</v>
      </c>
    </row>
    <row r="139" spans="2:15" s="133" customFormat="1">
      <c r="B139" s="89" t="s">
        <v>1219</v>
      </c>
      <c r="C139" s="86" t="s">
        <v>1220</v>
      </c>
      <c r="D139" s="99" t="s">
        <v>1172</v>
      </c>
      <c r="E139" s="99" t="s">
        <v>1173</v>
      </c>
      <c r="F139" s="86" t="s">
        <v>1221</v>
      </c>
      <c r="G139" s="99" t="s">
        <v>1222</v>
      </c>
      <c r="H139" s="99" t="s">
        <v>165</v>
      </c>
      <c r="I139" s="96">
        <v>33.926504999999999</v>
      </c>
      <c r="J139" s="98">
        <v>3768</v>
      </c>
      <c r="K139" s="86"/>
      <c r="L139" s="96">
        <v>4.6429697409999999</v>
      </c>
      <c r="M139" s="97">
        <v>7.1794186319202022E-7</v>
      </c>
      <c r="N139" s="97">
        <f t="shared" si="3"/>
        <v>3.7675692584590954E-3</v>
      </c>
      <c r="O139" s="97">
        <f>L139/'סכום נכסי הקרן'!$C$42</f>
        <v>2.3076404518285049E-4</v>
      </c>
    </row>
    <row r="140" spans="2:15" s="133" customFormat="1">
      <c r="B140" s="89" t="s">
        <v>1223</v>
      </c>
      <c r="C140" s="86" t="s">
        <v>1224</v>
      </c>
      <c r="D140" s="99" t="s">
        <v>1172</v>
      </c>
      <c r="E140" s="99" t="s">
        <v>1173</v>
      </c>
      <c r="F140" s="86" t="s">
        <v>921</v>
      </c>
      <c r="G140" s="99" t="s">
        <v>489</v>
      </c>
      <c r="H140" s="99" t="s">
        <v>165</v>
      </c>
      <c r="I140" s="96">
        <v>207.14275799999999</v>
      </c>
      <c r="J140" s="98">
        <v>1568</v>
      </c>
      <c r="K140" s="86"/>
      <c r="L140" s="96">
        <v>11.796730376999999</v>
      </c>
      <c r="M140" s="97">
        <v>1.901458686527978E-7</v>
      </c>
      <c r="N140" s="97">
        <f t="shared" si="3"/>
        <v>9.5725368025214048E-3</v>
      </c>
      <c r="O140" s="97">
        <f>L140/'סכום נכסי הקרן'!$C$42</f>
        <v>5.8631896686486135E-4</v>
      </c>
    </row>
    <row r="141" spans="2:15" s="133" customFormat="1">
      <c r="B141" s="89" t="s">
        <v>1225</v>
      </c>
      <c r="C141" s="86" t="s">
        <v>1226</v>
      </c>
      <c r="D141" s="99" t="s">
        <v>1172</v>
      </c>
      <c r="E141" s="99" t="s">
        <v>1173</v>
      </c>
      <c r="F141" s="86" t="s">
        <v>917</v>
      </c>
      <c r="G141" s="99" t="s">
        <v>918</v>
      </c>
      <c r="H141" s="99" t="s">
        <v>165</v>
      </c>
      <c r="I141" s="96">
        <v>60.532106000000006</v>
      </c>
      <c r="J141" s="98">
        <v>1656</v>
      </c>
      <c r="K141" s="86"/>
      <c r="L141" s="96">
        <v>3.640759219</v>
      </c>
      <c r="M141" s="97">
        <v>5.7169146398762339E-7</v>
      </c>
      <c r="N141" s="97">
        <f t="shared" si="3"/>
        <v>2.9543187391097721E-3</v>
      </c>
      <c r="O141" s="97">
        <f>L141/'סכום נכסי הקרן'!$C$42</f>
        <v>1.8095235846448638E-4</v>
      </c>
    </row>
    <row r="142" spans="2:15" s="133" customFormat="1">
      <c r="B142" s="89" t="s">
        <v>1227</v>
      </c>
      <c r="C142" s="86" t="s">
        <v>1228</v>
      </c>
      <c r="D142" s="99" t="s">
        <v>1172</v>
      </c>
      <c r="E142" s="99" t="s">
        <v>1173</v>
      </c>
      <c r="F142" s="86" t="s">
        <v>1229</v>
      </c>
      <c r="G142" s="99" t="s">
        <v>1230</v>
      </c>
      <c r="H142" s="99" t="s">
        <v>165</v>
      </c>
      <c r="I142" s="96">
        <v>22.091266999999998</v>
      </c>
      <c r="J142" s="98">
        <v>3694</v>
      </c>
      <c r="K142" s="86"/>
      <c r="L142" s="96">
        <v>2.9638987569999999</v>
      </c>
      <c r="M142" s="97">
        <v>1.0788625250977428E-6</v>
      </c>
      <c r="N142" s="97">
        <f t="shared" si="3"/>
        <v>2.4050757306148733E-3</v>
      </c>
      <c r="O142" s="97">
        <f>L142/'סכום נכסי הקרן'!$C$42</f>
        <v>1.4731116178466226E-4</v>
      </c>
    </row>
    <row r="143" spans="2:15" s="133" customFormat="1">
      <c r="B143" s="89" t="s">
        <v>1231</v>
      </c>
      <c r="C143" s="86" t="s">
        <v>1232</v>
      </c>
      <c r="D143" s="99" t="s">
        <v>1172</v>
      </c>
      <c r="E143" s="99" t="s">
        <v>1173</v>
      </c>
      <c r="F143" s="86" t="s">
        <v>1233</v>
      </c>
      <c r="G143" s="99" t="s">
        <v>1177</v>
      </c>
      <c r="H143" s="99" t="s">
        <v>165</v>
      </c>
      <c r="I143" s="96">
        <v>8.1290150000000008</v>
      </c>
      <c r="J143" s="98">
        <v>5986</v>
      </c>
      <c r="K143" s="86"/>
      <c r="L143" s="96">
        <v>1.767341544</v>
      </c>
      <c r="M143" s="97">
        <v>1.2442519843019743E-7</v>
      </c>
      <c r="N143" s="97">
        <f t="shared" si="3"/>
        <v>1.4341212719034243E-3</v>
      </c>
      <c r="O143" s="97">
        <f>L143/'סכום נכסי הקרן'!$C$42</f>
        <v>8.7840090860748246E-5</v>
      </c>
    </row>
    <row r="144" spans="2:15" s="133" customFormat="1">
      <c r="B144" s="89" t="s">
        <v>1234</v>
      </c>
      <c r="C144" s="86" t="s">
        <v>1235</v>
      </c>
      <c r="D144" s="99" t="s">
        <v>1172</v>
      </c>
      <c r="E144" s="99" t="s">
        <v>1173</v>
      </c>
      <c r="F144" s="86" t="s">
        <v>1236</v>
      </c>
      <c r="G144" s="99" t="s">
        <v>1177</v>
      </c>
      <c r="H144" s="99" t="s">
        <v>165</v>
      </c>
      <c r="I144" s="96">
        <v>12.978749000000001</v>
      </c>
      <c r="J144" s="98">
        <v>12083</v>
      </c>
      <c r="K144" s="86"/>
      <c r="L144" s="96">
        <v>5.6957833470000008</v>
      </c>
      <c r="M144" s="97">
        <v>2.6843556002099628E-7</v>
      </c>
      <c r="N144" s="97">
        <f t="shared" si="3"/>
        <v>4.6218819932215575E-3</v>
      </c>
      <c r="O144" s="97">
        <f>L144/'סכום נכסי הקרן'!$C$42</f>
        <v>2.8309079726109623E-4</v>
      </c>
    </row>
    <row r="145" spans="2:15" s="133" customFormat="1">
      <c r="B145" s="85"/>
      <c r="C145" s="86"/>
      <c r="D145" s="86"/>
      <c r="E145" s="86"/>
      <c r="F145" s="86"/>
      <c r="G145" s="86"/>
      <c r="H145" s="86"/>
      <c r="I145" s="96"/>
      <c r="J145" s="98"/>
      <c r="K145" s="86"/>
      <c r="L145" s="86"/>
      <c r="M145" s="86"/>
      <c r="N145" s="97"/>
      <c r="O145" s="86"/>
    </row>
    <row r="146" spans="2:15" s="133" customFormat="1">
      <c r="B146" s="104" t="s">
        <v>60</v>
      </c>
      <c r="C146" s="84"/>
      <c r="D146" s="84"/>
      <c r="E146" s="84"/>
      <c r="F146" s="84"/>
      <c r="G146" s="84"/>
      <c r="H146" s="84"/>
      <c r="I146" s="93"/>
      <c r="J146" s="95"/>
      <c r="K146" s="93">
        <v>1.7675325000000002E-2</v>
      </c>
      <c r="L146" s="93">
        <f>SUM(L147:L154)</f>
        <v>44.156769814999997</v>
      </c>
      <c r="M146" s="84"/>
      <c r="N146" s="94">
        <f t="shared" ref="N146:N154" si="4">L146/$L$11</f>
        <v>3.5831310085604216E-2</v>
      </c>
      <c r="O146" s="94">
        <f>L146/'סכום נכסי הקרן'!$C$42</f>
        <v>2.194671814191646E-3</v>
      </c>
    </row>
    <row r="147" spans="2:15" s="133" customFormat="1">
      <c r="B147" s="89" t="s">
        <v>1237</v>
      </c>
      <c r="C147" s="86" t="s">
        <v>1238</v>
      </c>
      <c r="D147" s="99" t="s">
        <v>1190</v>
      </c>
      <c r="E147" s="99" t="s">
        <v>1173</v>
      </c>
      <c r="F147" s="86"/>
      <c r="G147" s="99" t="s">
        <v>890</v>
      </c>
      <c r="H147" s="99" t="s">
        <v>165</v>
      </c>
      <c r="I147" s="96">
        <v>14.38144</v>
      </c>
      <c r="J147" s="98">
        <v>2731</v>
      </c>
      <c r="K147" s="86"/>
      <c r="L147" s="96">
        <v>1.426493883</v>
      </c>
      <c r="M147" s="97">
        <v>3.7308795452074273E-8</v>
      </c>
      <c r="N147" s="97">
        <f t="shared" si="4"/>
        <v>1.1575381277012604E-3</v>
      </c>
      <c r="O147" s="97">
        <f>L147/'סכום נכסי הקרן'!$C$42</f>
        <v>7.0899341850712234E-5</v>
      </c>
    </row>
    <row r="148" spans="2:15" s="133" customFormat="1">
      <c r="B148" s="89" t="s">
        <v>1239</v>
      </c>
      <c r="C148" s="86" t="s">
        <v>1240</v>
      </c>
      <c r="D148" s="99" t="s">
        <v>1172</v>
      </c>
      <c r="E148" s="99" t="s">
        <v>1173</v>
      </c>
      <c r="F148" s="86"/>
      <c r="G148" s="99" t="s">
        <v>1230</v>
      </c>
      <c r="H148" s="99" t="s">
        <v>165</v>
      </c>
      <c r="I148" s="96">
        <v>113.17568</v>
      </c>
      <c r="J148" s="98">
        <v>2834</v>
      </c>
      <c r="K148" s="86"/>
      <c r="L148" s="96">
        <v>11.649272337000001</v>
      </c>
      <c r="M148" s="97">
        <v>2.1935399136566631E-7</v>
      </c>
      <c r="N148" s="97">
        <f t="shared" si="4"/>
        <v>9.4528809767444807E-3</v>
      </c>
      <c r="O148" s="97">
        <f>L148/'סכום נכסי הקרן'!$C$42</f>
        <v>5.7899003393974482E-4</v>
      </c>
    </row>
    <row r="149" spans="2:15" s="133" customFormat="1">
      <c r="B149" s="89" t="s">
        <v>1241</v>
      </c>
      <c r="C149" s="86" t="s">
        <v>1242</v>
      </c>
      <c r="D149" s="99" t="s">
        <v>1190</v>
      </c>
      <c r="E149" s="99" t="s">
        <v>1173</v>
      </c>
      <c r="F149" s="86"/>
      <c r="G149" s="99" t="s">
        <v>890</v>
      </c>
      <c r="H149" s="99" t="s">
        <v>165</v>
      </c>
      <c r="I149" s="96">
        <v>11.317568</v>
      </c>
      <c r="J149" s="98">
        <v>5276</v>
      </c>
      <c r="K149" s="96">
        <v>1.7675325000000002E-2</v>
      </c>
      <c r="L149" s="96">
        <v>2.1863965969999999</v>
      </c>
      <c r="M149" s="97">
        <v>1.8744795700436271E-8</v>
      </c>
      <c r="N149" s="97">
        <f t="shared" si="4"/>
        <v>1.7741663343002129E-3</v>
      </c>
      <c r="O149" s="97">
        <f>L149/'סכום נכסי הקרן'!$C$42</f>
        <v>1.0866788957127052E-4</v>
      </c>
    </row>
    <row r="150" spans="2:15" s="133" customFormat="1">
      <c r="B150" s="89" t="s">
        <v>1207</v>
      </c>
      <c r="C150" s="86" t="s">
        <v>1208</v>
      </c>
      <c r="D150" s="99" t="s">
        <v>1190</v>
      </c>
      <c r="E150" s="99" t="s">
        <v>1173</v>
      </c>
      <c r="F150" s="86"/>
      <c r="G150" s="99" t="s">
        <v>192</v>
      </c>
      <c r="H150" s="99" t="s">
        <v>165</v>
      </c>
      <c r="I150" s="96">
        <v>64.988950000000003</v>
      </c>
      <c r="J150" s="98">
        <v>5515</v>
      </c>
      <c r="K150" s="86"/>
      <c r="L150" s="96">
        <v>13.017598659999999</v>
      </c>
      <c r="M150" s="97">
        <v>1.2817783710812874E-6</v>
      </c>
      <c r="N150" s="97">
        <f t="shared" si="4"/>
        <v>1.0563218643723293E-2</v>
      </c>
      <c r="O150" s="97">
        <f>L150/'סכום נכסי הקרן'!$C$42</f>
        <v>6.4699834220790229E-4</v>
      </c>
    </row>
    <row r="151" spans="2:15" s="133" customFormat="1">
      <c r="B151" s="89" t="s">
        <v>1243</v>
      </c>
      <c r="C151" s="86" t="s">
        <v>1244</v>
      </c>
      <c r="D151" s="99" t="s">
        <v>1190</v>
      </c>
      <c r="E151" s="99" t="s">
        <v>1173</v>
      </c>
      <c r="F151" s="86"/>
      <c r="G151" s="99" t="s">
        <v>1245</v>
      </c>
      <c r="H151" s="99" t="s">
        <v>165</v>
      </c>
      <c r="I151" s="96">
        <v>3.2702140000000002</v>
      </c>
      <c r="J151" s="98">
        <v>24288</v>
      </c>
      <c r="K151" s="86"/>
      <c r="L151" s="96">
        <v>2.8847874539999991</v>
      </c>
      <c r="M151" s="97">
        <v>3.4888626628460114E-8</v>
      </c>
      <c r="N151" s="97">
        <f t="shared" si="4"/>
        <v>2.3408803277141319E-3</v>
      </c>
      <c r="O151" s="97">
        <f>L151/'סכום נכסי הקרן'!$C$42</f>
        <v>1.4337918606258175E-4</v>
      </c>
    </row>
    <row r="152" spans="2:15" s="133" customFormat="1">
      <c r="B152" s="89" t="s">
        <v>1211</v>
      </c>
      <c r="C152" s="86" t="s">
        <v>1212</v>
      </c>
      <c r="D152" s="99" t="s">
        <v>1172</v>
      </c>
      <c r="E152" s="99" t="s">
        <v>1173</v>
      </c>
      <c r="F152" s="86"/>
      <c r="G152" s="99" t="s">
        <v>489</v>
      </c>
      <c r="H152" s="99" t="s">
        <v>165</v>
      </c>
      <c r="I152" s="96">
        <v>47.27548199999999</v>
      </c>
      <c r="J152" s="98">
        <v>4816</v>
      </c>
      <c r="K152" s="86"/>
      <c r="L152" s="96">
        <v>8.2692912340000007</v>
      </c>
      <c r="M152" s="97">
        <v>3.4793857493569966E-7</v>
      </c>
      <c r="N152" s="97">
        <f t="shared" si="4"/>
        <v>6.7101724069719027E-3</v>
      </c>
      <c r="O152" s="97">
        <f>L152/'סכום נכסי הקרן'!$C$42</f>
        <v>4.1099882239205087E-4</v>
      </c>
    </row>
    <row r="153" spans="2:15" s="133" customFormat="1">
      <c r="B153" s="89" t="s">
        <v>1217</v>
      </c>
      <c r="C153" s="86" t="s">
        <v>1218</v>
      </c>
      <c r="D153" s="99" t="s">
        <v>1172</v>
      </c>
      <c r="E153" s="99" t="s">
        <v>1173</v>
      </c>
      <c r="F153" s="86"/>
      <c r="G153" s="99" t="s">
        <v>194</v>
      </c>
      <c r="H153" s="99" t="s">
        <v>165</v>
      </c>
      <c r="I153" s="96">
        <v>31.907288000000005</v>
      </c>
      <c r="J153" s="98">
        <v>1528</v>
      </c>
      <c r="K153" s="86"/>
      <c r="L153" s="96">
        <v>1.7707574890000002</v>
      </c>
      <c r="M153" s="97">
        <v>6.4075600774876627E-7</v>
      </c>
      <c r="N153" s="97">
        <f t="shared" si="4"/>
        <v>1.4368931636211195E-3</v>
      </c>
      <c r="O153" s="97">
        <f>L153/'סכום נכסי הקרן'!$C$42</f>
        <v>8.8009869543422228E-5</v>
      </c>
    </row>
    <row r="154" spans="2:15" s="133" customFormat="1">
      <c r="B154" s="89" t="s">
        <v>1246</v>
      </c>
      <c r="C154" s="86" t="s">
        <v>1247</v>
      </c>
      <c r="D154" s="99" t="s">
        <v>1172</v>
      </c>
      <c r="E154" s="99" t="s">
        <v>1173</v>
      </c>
      <c r="F154" s="86"/>
      <c r="G154" s="99" t="s">
        <v>1177</v>
      </c>
      <c r="H154" s="99" t="s">
        <v>165</v>
      </c>
      <c r="I154" s="96">
        <v>13.631104000000001</v>
      </c>
      <c r="J154" s="98">
        <v>5963</v>
      </c>
      <c r="K154" s="86"/>
      <c r="L154" s="96">
        <v>2.9521721610000005</v>
      </c>
      <c r="M154" s="97">
        <v>4.5465776499072532E-7</v>
      </c>
      <c r="N154" s="97">
        <f t="shared" si="4"/>
        <v>2.3955601048278202E-3</v>
      </c>
      <c r="O154" s="97">
        <f>L154/'סכום נכסי הקרן'!$C$42</f>
        <v>1.4672832862396151E-4</v>
      </c>
    </row>
    <row r="155" spans="2:15" s="133" customFormat="1">
      <c r="B155" s="136"/>
      <c r="C155" s="136"/>
      <c r="D155" s="136"/>
    </row>
    <row r="156" spans="2:15" s="133" customFormat="1">
      <c r="B156" s="136"/>
      <c r="C156" s="136"/>
      <c r="D156" s="136"/>
    </row>
    <row r="157" spans="2:15" s="133" customFormat="1">
      <c r="B157" s="136"/>
      <c r="C157" s="136"/>
      <c r="D157" s="136"/>
    </row>
    <row r="158" spans="2:15" s="133" customFormat="1">
      <c r="B158" s="137" t="s">
        <v>248</v>
      </c>
      <c r="C158" s="136"/>
      <c r="D158" s="136"/>
    </row>
    <row r="159" spans="2:15" s="133" customFormat="1">
      <c r="B159" s="137" t="s">
        <v>113</v>
      </c>
      <c r="C159" s="136"/>
      <c r="D159" s="136"/>
    </row>
    <row r="160" spans="2:15" s="133" customFormat="1">
      <c r="B160" s="137" t="s">
        <v>231</v>
      </c>
      <c r="C160" s="136"/>
      <c r="D160" s="136"/>
    </row>
    <row r="161" spans="2:7" s="133" customFormat="1">
      <c r="B161" s="137" t="s">
        <v>239</v>
      </c>
      <c r="C161" s="136"/>
      <c r="D161" s="136"/>
    </row>
    <row r="162" spans="2:7">
      <c r="B162" s="101" t="s">
        <v>245</v>
      </c>
      <c r="E162" s="1"/>
      <c r="F162" s="1"/>
      <c r="G162" s="1"/>
    </row>
    <row r="163" spans="2:7">
      <c r="E163" s="1"/>
      <c r="F163" s="1"/>
      <c r="G163" s="1"/>
    </row>
    <row r="164" spans="2:7">
      <c r="E164" s="1"/>
      <c r="F164" s="1"/>
      <c r="G164" s="1"/>
    </row>
    <row r="165" spans="2:7">
      <c r="E165" s="1"/>
      <c r="F165" s="1"/>
      <c r="G165" s="1"/>
    </row>
    <row r="166" spans="2:7">
      <c r="E166" s="1"/>
      <c r="F166" s="1"/>
      <c r="G166" s="1"/>
    </row>
    <row r="167" spans="2:7">
      <c r="E167" s="1"/>
      <c r="F167" s="1"/>
      <c r="G167" s="1"/>
    </row>
    <row r="168" spans="2:7">
      <c r="E168" s="1"/>
      <c r="F168" s="1"/>
      <c r="G168" s="1"/>
    </row>
    <row r="169" spans="2:7">
      <c r="E169" s="1"/>
      <c r="F169" s="1"/>
      <c r="G169" s="1"/>
    </row>
    <row r="170" spans="2:7">
      <c r="E170" s="1"/>
      <c r="F170" s="1"/>
      <c r="G170" s="1"/>
    </row>
    <row r="171" spans="2:7">
      <c r="E171" s="1"/>
      <c r="F171" s="1"/>
      <c r="G171" s="1"/>
    </row>
    <row r="172" spans="2:7">
      <c r="E172" s="1"/>
      <c r="F172" s="1"/>
      <c r="G172" s="1"/>
    </row>
    <row r="173" spans="2:7">
      <c r="E173" s="1"/>
      <c r="F173" s="1"/>
      <c r="G173" s="1"/>
    </row>
    <row r="174" spans="2:7">
      <c r="E174" s="1"/>
      <c r="F174" s="1"/>
      <c r="G174" s="1"/>
    </row>
    <row r="175" spans="2:7">
      <c r="E175" s="1"/>
      <c r="F175" s="1"/>
      <c r="G175" s="1"/>
    </row>
    <row r="176" spans="2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5"/>
      <c r="E273" s="1"/>
      <c r="F273" s="1"/>
      <c r="G273" s="1"/>
    </row>
    <row r="274" spans="2:7">
      <c r="B274" s="45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5"/>
      <c r="E294" s="1"/>
      <c r="F294" s="1"/>
      <c r="G294" s="1"/>
    </row>
    <row r="295" spans="2:7">
      <c r="B295" s="45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45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60 B162"/>
    <dataValidation type="list" allowBlank="1" showInputMessage="1" showErrorMessage="1" sqref="E12:E35 E37:E135 E136 E137:E138 E139:E357">
      <formula1>$BF$6:$BF$23</formula1>
    </dataValidation>
    <dataValidation type="list" allowBlank="1" showInputMessage="1" showErrorMessage="1" sqref="H12:H35 H37:H135 H136 H137:H138 H139:H357">
      <formula1>$BJ$6:$BJ$19</formula1>
    </dataValidation>
    <dataValidation type="list" allowBlank="1" showInputMessage="1" showErrorMessage="1" sqref="G12:G35 G37:G135 G136 G137:G138 G139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90" zoomScaleNormal="90" workbookViewId="0">
      <selection activeCell="C25" sqref="C25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1.28515625" style="1" bestFit="1" customWidth="1"/>
    <col min="9" max="9" width="10.7109375" style="1" bestFit="1" customWidth="1"/>
    <col min="10" max="10" width="8.28515625" style="1" bestFit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8" t="s">
        <v>181</v>
      </c>
      <c r="C1" s="80" t="s" vm="1">
        <v>249</v>
      </c>
    </row>
    <row r="2" spans="2:63">
      <c r="B2" s="58" t="s">
        <v>180</v>
      </c>
      <c r="C2" s="80" t="s">
        <v>250</v>
      </c>
    </row>
    <row r="3" spans="2:63">
      <c r="B3" s="58" t="s">
        <v>182</v>
      </c>
      <c r="C3" s="80" t="s">
        <v>251</v>
      </c>
    </row>
    <row r="4" spans="2:63">
      <c r="B4" s="58" t="s">
        <v>183</v>
      </c>
      <c r="C4" s="80">
        <v>12152</v>
      </c>
    </row>
    <row r="6" spans="2:63" ht="26.25" customHeight="1">
      <c r="B6" s="161" t="s">
        <v>211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3"/>
      <c r="BK6" s="3"/>
    </row>
    <row r="7" spans="2:63" ht="26.25" customHeight="1">
      <c r="B7" s="161" t="s">
        <v>90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3"/>
      <c r="BH7" s="3"/>
      <c r="BK7" s="3"/>
    </row>
    <row r="8" spans="2:63" s="3" customFormat="1" ht="74.25" customHeight="1">
      <c r="B8" s="23" t="s">
        <v>116</v>
      </c>
      <c r="C8" s="31" t="s">
        <v>43</v>
      </c>
      <c r="D8" s="31" t="s">
        <v>121</v>
      </c>
      <c r="E8" s="31" t="s">
        <v>118</v>
      </c>
      <c r="F8" s="31" t="s">
        <v>62</v>
      </c>
      <c r="G8" s="31" t="s">
        <v>101</v>
      </c>
      <c r="H8" s="31" t="s">
        <v>233</v>
      </c>
      <c r="I8" s="31" t="s">
        <v>232</v>
      </c>
      <c r="J8" s="31" t="s">
        <v>247</v>
      </c>
      <c r="K8" s="31" t="s">
        <v>59</v>
      </c>
      <c r="L8" s="31" t="s">
        <v>57</v>
      </c>
      <c r="M8" s="31" t="s">
        <v>184</v>
      </c>
      <c r="N8" s="15" t="s">
        <v>186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240</v>
      </c>
      <c r="I9" s="33"/>
      <c r="J9" s="17" t="s">
        <v>236</v>
      </c>
      <c r="K9" s="33" t="s">
        <v>236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131" customFormat="1" ht="18" customHeight="1">
      <c r="B11" s="81" t="s">
        <v>31</v>
      </c>
      <c r="C11" s="82"/>
      <c r="D11" s="82"/>
      <c r="E11" s="82"/>
      <c r="F11" s="82"/>
      <c r="G11" s="82"/>
      <c r="H11" s="90"/>
      <c r="I11" s="92"/>
      <c r="J11" s="82"/>
      <c r="K11" s="90">
        <v>4873.810260816701</v>
      </c>
      <c r="L11" s="82"/>
      <c r="M11" s="91">
        <v>1</v>
      </c>
      <c r="N11" s="91">
        <f>K11/'סכום נכסי הקרן'!$C$42</f>
        <v>0.24223723909032158</v>
      </c>
      <c r="O11" s="134"/>
      <c r="BH11" s="133"/>
      <c r="BI11" s="135"/>
      <c r="BK11" s="133"/>
    </row>
    <row r="12" spans="2:63" s="133" customFormat="1" ht="20.25">
      <c r="B12" s="83" t="s">
        <v>230</v>
      </c>
      <c r="C12" s="84"/>
      <c r="D12" s="84"/>
      <c r="E12" s="84"/>
      <c r="F12" s="84"/>
      <c r="G12" s="84"/>
      <c r="H12" s="93"/>
      <c r="I12" s="95"/>
      <c r="J12" s="84"/>
      <c r="K12" s="93">
        <v>2245.2138108170002</v>
      </c>
      <c r="L12" s="84"/>
      <c r="M12" s="94">
        <v>0.46066910500548935</v>
      </c>
      <c r="N12" s="94">
        <f>K12/'סכום נכסי הקרן'!$C$42</f>
        <v>0.11159121213073918</v>
      </c>
      <c r="BI12" s="131"/>
    </row>
    <row r="13" spans="2:63" s="133" customFormat="1">
      <c r="B13" s="104" t="s">
        <v>64</v>
      </c>
      <c r="C13" s="84"/>
      <c r="D13" s="84"/>
      <c r="E13" s="84"/>
      <c r="F13" s="84"/>
      <c r="G13" s="84"/>
      <c r="H13" s="93"/>
      <c r="I13" s="95"/>
      <c r="J13" s="84"/>
      <c r="K13" s="93">
        <v>27.405020437999998</v>
      </c>
      <c r="L13" s="84"/>
      <c r="M13" s="94">
        <v>5.6229149210678866E-3</v>
      </c>
      <c r="N13" s="94">
        <f>K13/'סכום נכסי הקרן'!$C$42</f>
        <v>1.3620793861192585E-3</v>
      </c>
    </row>
    <row r="14" spans="2:63" s="133" customFormat="1">
      <c r="B14" s="89" t="s">
        <v>1248</v>
      </c>
      <c r="C14" s="86" t="s">
        <v>1249</v>
      </c>
      <c r="D14" s="99" t="s">
        <v>122</v>
      </c>
      <c r="E14" s="86" t="s">
        <v>1250</v>
      </c>
      <c r="F14" s="99" t="s">
        <v>1251</v>
      </c>
      <c r="G14" s="99" t="s">
        <v>166</v>
      </c>
      <c r="H14" s="96">
        <v>406.42874899999993</v>
      </c>
      <c r="I14" s="98">
        <v>2097</v>
      </c>
      <c r="J14" s="86"/>
      <c r="K14" s="96">
        <v>8.5228108569999996</v>
      </c>
      <c r="L14" s="97">
        <v>1.5428735482867797E-5</v>
      </c>
      <c r="M14" s="97">
        <v>1.7486956612816186E-3</v>
      </c>
      <c r="N14" s="97">
        <f>K14/'סכום נכסי הקרן'!$C$42</f>
        <v>4.2359920899808347E-4</v>
      </c>
    </row>
    <row r="15" spans="2:63" s="133" customFormat="1">
      <c r="B15" s="89" t="s">
        <v>1252</v>
      </c>
      <c r="C15" s="86" t="s">
        <v>1253</v>
      </c>
      <c r="D15" s="99" t="s">
        <v>122</v>
      </c>
      <c r="E15" s="86" t="s">
        <v>1254</v>
      </c>
      <c r="F15" s="99" t="s">
        <v>1251</v>
      </c>
      <c r="G15" s="99" t="s">
        <v>166</v>
      </c>
      <c r="H15" s="96">
        <v>0.500224</v>
      </c>
      <c r="I15" s="98">
        <v>1148</v>
      </c>
      <c r="J15" s="86"/>
      <c r="K15" s="96">
        <v>5.7425719999999996E-3</v>
      </c>
      <c r="L15" s="97">
        <v>7.115744073105712E-7</v>
      </c>
      <c r="M15" s="97">
        <v>1.1782510382416325E-6</v>
      </c>
      <c r="N15" s="97">
        <f>K15/'סכום נכסי הקרן'!$C$42</f>
        <v>2.85416278458958E-7</v>
      </c>
    </row>
    <row r="16" spans="2:63" s="133" customFormat="1" ht="20.25">
      <c r="B16" s="89" t="s">
        <v>1255</v>
      </c>
      <c r="C16" s="86" t="s">
        <v>1256</v>
      </c>
      <c r="D16" s="99" t="s">
        <v>122</v>
      </c>
      <c r="E16" s="86" t="s">
        <v>1254</v>
      </c>
      <c r="F16" s="99" t="s">
        <v>1251</v>
      </c>
      <c r="G16" s="99" t="s">
        <v>166</v>
      </c>
      <c r="H16" s="96">
        <v>287.62880000000001</v>
      </c>
      <c r="I16" s="98">
        <v>2078</v>
      </c>
      <c r="J16" s="86"/>
      <c r="K16" s="96">
        <v>5.9769264639999999</v>
      </c>
      <c r="L16" s="97">
        <v>4.1725437525960645E-6</v>
      </c>
      <c r="M16" s="97">
        <v>1.2263354837696227E-3</v>
      </c>
      <c r="N16" s="97">
        <f>K16/'סכום נכסי הקרן'!$C$42</f>
        <v>2.9706412178684725E-4</v>
      </c>
      <c r="BH16" s="131"/>
    </row>
    <row r="17" spans="2:14" s="133" customFormat="1">
      <c r="B17" s="89" t="s">
        <v>1257</v>
      </c>
      <c r="C17" s="86" t="s">
        <v>1258</v>
      </c>
      <c r="D17" s="99" t="s">
        <v>122</v>
      </c>
      <c r="E17" s="86" t="s">
        <v>1259</v>
      </c>
      <c r="F17" s="99" t="s">
        <v>1251</v>
      </c>
      <c r="G17" s="99" t="s">
        <v>166</v>
      </c>
      <c r="H17" s="96">
        <v>7.7999999999999999E-5</v>
      </c>
      <c r="I17" s="98">
        <v>15320</v>
      </c>
      <c r="J17" s="86"/>
      <c r="K17" s="96">
        <v>1.1878E-5</v>
      </c>
      <c r="L17" s="97">
        <v>9.1461462712686008E-12</v>
      </c>
      <c r="M17" s="97">
        <v>2.4371075943382359E-9</v>
      </c>
      <c r="N17" s="97">
        <f>K17/'סכום נכסי הקרן'!$C$42</f>
        <v>5.9035821501854976E-10</v>
      </c>
    </row>
    <row r="18" spans="2:14" s="133" customFormat="1">
      <c r="B18" s="89" t="s">
        <v>1260</v>
      </c>
      <c r="C18" s="86" t="s">
        <v>1261</v>
      </c>
      <c r="D18" s="99" t="s">
        <v>122</v>
      </c>
      <c r="E18" s="86" t="s">
        <v>1259</v>
      </c>
      <c r="F18" s="99" t="s">
        <v>1251</v>
      </c>
      <c r="G18" s="99" t="s">
        <v>166</v>
      </c>
      <c r="H18" s="96">
        <v>13.91248</v>
      </c>
      <c r="I18" s="98">
        <v>20360</v>
      </c>
      <c r="J18" s="86"/>
      <c r="K18" s="96">
        <v>2.8325809280000001</v>
      </c>
      <c r="L18" s="97">
        <v>1.9749575729528727E-6</v>
      </c>
      <c r="M18" s="97">
        <v>5.8118407907109342E-4</v>
      </c>
      <c r="N18" s="97">
        <f>K18/'סכום נכסי הקרן'!$C$42</f>
        <v>1.4078442671743282E-4</v>
      </c>
    </row>
    <row r="19" spans="2:14" s="133" customFormat="1">
      <c r="B19" s="89" t="s">
        <v>1262</v>
      </c>
      <c r="C19" s="86" t="s">
        <v>1263</v>
      </c>
      <c r="D19" s="99" t="s">
        <v>122</v>
      </c>
      <c r="E19" s="86" t="s">
        <v>1259</v>
      </c>
      <c r="F19" s="99" t="s">
        <v>1251</v>
      </c>
      <c r="G19" s="99" t="s">
        <v>166</v>
      </c>
      <c r="H19" s="96">
        <v>6.2527999999999997</v>
      </c>
      <c r="I19" s="98">
        <v>14100</v>
      </c>
      <c r="J19" s="86"/>
      <c r="K19" s="96">
        <v>0.88164480000000012</v>
      </c>
      <c r="L19" s="97">
        <v>4.5497647988143599E-7</v>
      </c>
      <c r="M19" s="97">
        <v>1.8089436248432526E-4</v>
      </c>
      <c r="N19" s="97">
        <f>K19/'סכום נכסי הקרן'!$C$42</f>
        <v>4.3819350935206793E-5</v>
      </c>
    </row>
    <row r="20" spans="2:14" s="133" customFormat="1">
      <c r="B20" s="89" t="s">
        <v>1264</v>
      </c>
      <c r="C20" s="86" t="s">
        <v>1265</v>
      </c>
      <c r="D20" s="99" t="s">
        <v>122</v>
      </c>
      <c r="E20" s="86" t="s">
        <v>1266</v>
      </c>
      <c r="F20" s="99" t="s">
        <v>1251</v>
      </c>
      <c r="G20" s="99" t="s">
        <v>166</v>
      </c>
      <c r="H20" s="96">
        <v>1.4799999999999999E-4</v>
      </c>
      <c r="I20" s="98">
        <v>1536</v>
      </c>
      <c r="J20" s="86"/>
      <c r="K20" s="96">
        <v>2.2670000000000001E-6</v>
      </c>
      <c r="L20" s="97">
        <v>1.8221292575158152E-12</v>
      </c>
      <c r="M20" s="97">
        <v>4.651391578013791E-10</v>
      </c>
      <c r="N20" s="97">
        <f>K20/'סכום נכסי הקרן'!$C$42</f>
        <v>1.1267402537860349E-10</v>
      </c>
    </row>
    <row r="21" spans="2:14" s="133" customFormat="1">
      <c r="B21" s="89" t="s">
        <v>1267</v>
      </c>
      <c r="C21" s="86" t="s">
        <v>1268</v>
      </c>
      <c r="D21" s="99" t="s">
        <v>122</v>
      </c>
      <c r="E21" s="86" t="s">
        <v>1266</v>
      </c>
      <c r="F21" s="99" t="s">
        <v>1251</v>
      </c>
      <c r="G21" s="99" t="s">
        <v>166</v>
      </c>
      <c r="H21" s="96">
        <v>443.94879999999995</v>
      </c>
      <c r="I21" s="98">
        <v>2069</v>
      </c>
      <c r="J21" s="86"/>
      <c r="K21" s="96">
        <v>9.1853006719999986</v>
      </c>
      <c r="L21" s="97">
        <v>7.7683777926230003E-6</v>
      </c>
      <c r="M21" s="97">
        <v>1.8846241811762332E-3</v>
      </c>
      <c r="N21" s="97">
        <f>K21/'סכום נכסי הקרן'!$C$42</f>
        <v>4.5652615837098875E-4</v>
      </c>
    </row>
    <row r="22" spans="2:14" s="133" customFormat="1">
      <c r="B22" s="85"/>
      <c r="C22" s="86"/>
      <c r="D22" s="86"/>
      <c r="E22" s="86"/>
      <c r="F22" s="86"/>
      <c r="G22" s="86"/>
      <c r="H22" s="96"/>
      <c r="I22" s="98"/>
      <c r="J22" s="86"/>
      <c r="K22" s="86"/>
      <c r="L22" s="86"/>
      <c r="M22" s="97"/>
      <c r="N22" s="86"/>
    </row>
    <row r="23" spans="2:14" s="133" customFormat="1">
      <c r="B23" s="104" t="s">
        <v>65</v>
      </c>
      <c r="C23" s="84"/>
      <c r="D23" s="84"/>
      <c r="E23" s="84"/>
      <c r="F23" s="84"/>
      <c r="G23" s="84"/>
      <c r="H23" s="93"/>
      <c r="I23" s="95"/>
      <c r="J23" s="84"/>
      <c r="K23" s="93">
        <v>2217.8087903789997</v>
      </c>
      <c r="L23" s="84"/>
      <c r="M23" s="94">
        <v>0.45504619008442132</v>
      </c>
      <c r="N23" s="94">
        <f>K23/'סכום נכסי הקרן'!$C$42</f>
        <v>0.1102291327446199</v>
      </c>
    </row>
    <row r="24" spans="2:14" s="133" customFormat="1">
      <c r="B24" s="89" t="s">
        <v>1269</v>
      </c>
      <c r="C24" s="86" t="s">
        <v>1270</v>
      </c>
      <c r="D24" s="99" t="s">
        <v>122</v>
      </c>
      <c r="E24" s="86" t="s">
        <v>1250</v>
      </c>
      <c r="F24" s="99" t="s">
        <v>1271</v>
      </c>
      <c r="G24" s="99" t="s">
        <v>166</v>
      </c>
      <c r="H24" s="96">
        <v>531.49687500000005</v>
      </c>
      <c r="I24" s="98">
        <v>346.95</v>
      </c>
      <c r="J24" s="86"/>
      <c r="K24" s="96">
        <v>1.8440284079999996</v>
      </c>
      <c r="L24" s="97">
        <v>3.4026522764508173E-6</v>
      </c>
      <c r="M24" s="97">
        <v>3.7835457461796987E-4</v>
      </c>
      <c r="N24" s="97">
        <f>K24/'סכום נכסי הקרן'!$C$42</f>
        <v>9.165156755265008E-5</v>
      </c>
    </row>
    <row r="25" spans="2:14" s="133" customFormat="1">
      <c r="B25" s="89" t="s">
        <v>1272</v>
      </c>
      <c r="C25" s="86" t="s">
        <v>1273</v>
      </c>
      <c r="D25" s="99" t="s">
        <v>122</v>
      </c>
      <c r="E25" s="86" t="s">
        <v>1250</v>
      </c>
      <c r="F25" s="99" t="s">
        <v>1271</v>
      </c>
      <c r="G25" s="99" t="s">
        <v>166</v>
      </c>
      <c r="H25" s="96">
        <v>2111.4710660000001</v>
      </c>
      <c r="I25" s="98">
        <v>321.14999999999998</v>
      </c>
      <c r="J25" s="86"/>
      <c r="K25" s="96">
        <v>6.7809893289999996</v>
      </c>
      <c r="L25" s="97">
        <v>9.3650853744679484E-5</v>
      </c>
      <c r="M25" s="97">
        <v>1.3913117183728268E-3</v>
      </c>
      <c r="N25" s="97">
        <f>K25/'סכום נכסי הקרן'!$C$42</f>
        <v>3.3702750937264465E-4</v>
      </c>
    </row>
    <row r="26" spans="2:14" s="133" customFormat="1">
      <c r="B26" s="89" t="s">
        <v>1274</v>
      </c>
      <c r="C26" s="86" t="s">
        <v>1275</v>
      </c>
      <c r="D26" s="99" t="s">
        <v>122</v>
      </c>
      <c r="E26" s="86" t="s">
        <v>1250</v>
      </c>
      <c r="F26" s="99" t="s">
        <v>1271</v>
      </c>
      <c r="G26" s="99" t="s">
        <v>166</v>
      </c>
      <c r="H26" s="96">
        <v>21122.945288000003</v>
      </c>
      <c r="I26" s="98">
        <v>334.35</v>
      </c>
      <c r="J26" s="86"/>
      <c r="K26" s="96">
        <v>70.624567569999996</v>
      </c>
      <c r="L26" s="97">
        <v>9.4564060200792577E-5</v>
      </c>
      <c r="M26" s="97">
        <v>1.4490627207585526E-2</v>
      </c>
      <c r="N26" s="97">
        <f>K26/'סכום נכסי הקרן'!$C$42</f>
        <v>3.5101695274526142E-3</v>
      </c>
    </row>
    <row r="27" spans="2:14" s="133" customFormat="1">
      <c r="B27" s="89" t="s">
        <v>1276</v>
      </c>
      <c r="C27" s="86" t="s">
        <v>1277</v>
      </c>
      <c r="D27" s="99" t="s">
        <v>122</v>
      </c>
      <c r="E27" s="86" t="s">
        <v>1250</v>
      </c>
      <c r="F27" s="99" t="s">
        <v>1271</v>
      </c>
      <c r="G27" s="99" t="s">
        <v>166</v>
      </c>
      <c r="H27" s="96">
        <v>212.52708799999999</v>
      </c>
      <c r="I27" s="98">
        <v>366.07</v>
      </c>
      <c r="J27" s="86"/>
      <c r="K27" s="96">
        <v>0.77799790800000002</v>
      </c>
      <c r="L27" s="97">
        <v>1.6011798973279517E-6</v>
      </c>
      <c r="M27" s="97">
        <v>1.5962827159168717E-4</v>
      </c>
      <c r="N27" s="97">
        <f>K27/'סכום נכסי הקרן'!$C$42</f>
        <v>3.8667911791130311E-5</v>
      </c>
    </row>
    <row r="28" spans="2:14" s="133" customFormat="1">
      <c r="B28" s="89" t="s">
        <v>1278</v>
      </c>
      <c r="C28" s="86" t="s">
        <v>1279</v>
      </c>
      <c r="D28" s="99" t="s">
        <v>122</v>
      </c>
      <c r="E28" s="86" t="s">
        <v>1254</v>
      </c>
      <c r="F28" s="99" t="s">
        <v>1271</v>
      </c>
      <c r="G28" s="99" t="s">
        <v>166</v>
      </c>
      <c r="H28" s="96">
        <v>4772.0728829999998</v>
      </c>
      <c r="I28" s="98">
        <v>334.87</v>
      </c>
      <c r="J28" s="86"/>
      <c r="K28" s="96">
        <v>15.980240466</v>
      </c>
      <c r="L28" s="97">
        <v>1.1269559608962266E-5</v>
      </c>
      <c r="M28" s="97">
        <v>3.2787982319447541E-3</v>
      </c>
      <c r="N28" s="97">
        <f>K28/'סכום נכסי הקרן'!$C$42</f>
        <v>7.9424703124052502E-4</v>
      </c>
    </row>
    <row r="29" spans="2:14" s="133" customFormat="1">
      <c r="B29" s="89" t="s">
        <v>1280</v>
      </c>
      <c r="C29" s="86" t="s">
        <v>1281</v>
      </c>
      <c r="D29" s="99" t="s">
        <v>122</v>
      </c>
      <c r="E29" s="86" t="s">
        <v>1254</v>
      </c>
      <c r="F29" s="99" t="s">
        <v>1271</v>
      </c>
      <c r="G29" s="99" t="s">
        <v>166</v>
      </c>
      <c r="H29" s="96">
        <v>1151.9208960000001</v>
      </c>
      <c r="I29" s="98">
        <v>343.18</v>
      </c>
      <c r="J29" s="86"/>
      <c r="K29" s="96">
        <v>3.9531621329999997</v>
      </c>
      <c r="L29" s="97">
        <v>3.8374516164311253E-6</v>
      </c>
      <c r="M29" s="97">
        <v>8.1110300185087034E-4</v>
      </c>
      <c r="N29" s="97">
        <f>K29/'סכום נכסי הקרן'!$C$42</f>
        <v>1.9647935178622683E-4</v>
      </c>
    </row>
    <row r="30" spans="2:14" s="133" customFormat="1">
      <c r="B30" s="89" t="s">
        <v>1282</v>
      </c>
      <c r="C30" s="86" t="s">
        <v>1283</v>
      </c>
      <c r="D30" s="99" t="s">
        <v>122</v>
      </c>
      <c r="E30" s="86" t="s">
        <v>1254</v>
      </c>
      <c r="F30" s="99" t="s">
        <v>1271</v>
      </c>
      <c r="G30" s="99" t="s">
        <v>166</v>
      </c>
      <c r="H30" s="96">
        <v>1080.385761</v>
      </c>
      <c r="I30" s="98">
        <v>321.98</v>
      </c>
      <c r="J30" s="86"/>
      <c r="K30" s="96">
        <v>3.4786260769999999</v>
      </c>
      <c r="L30" s="97">
        <v>1.6236899561940591E-5</v>
      </c>
      <c r="M30" s="97">
        <v>7.1373851070211526E-4</v>
      </c>
      <c r="N30" s="97">
        <f>K30/'סכום נכסי הקרן'!$C$42</f>
        <v>1.7289404626491834E-4</v>
      </c>
    </row>
    <row r="31" spans="2:14" s="133" customFormat="1">
      <c r="B31" s="89" t="s">
        <v>1284</v>
      </c>
      <c r="C31" s="86" t="s">
        <v>1285</v>
      </c>
      <c r="D31" s="99" t="s">
        <v>122</v>
      </c>
      <c r="E31" s="86" t="s">
        <v>1254</v>
      </c>
      <c r="F31" s="99" t="s">
        <v>1271</v>
      </c>
      <c r="G31" s="99" t="s">
        <v>166</v>
      </c>
      <c r="H31" s="96">
        <v>5060.8145949999998</v>
      </c>
      <c r="I31" s="98">
        <v>363.3</v>
      </c>
      <c r="J31" s="86"/>
      <c r="K31" s="96">
        <v>18.385939422</v>
      </c>
      <c r="L31" s="97">
        <v>1.9003179951901231E-5</v>
      </c>
      <c r="M31" s="97">
        <v>3.7723954027949953E-3</v>
      </c>
      <c r="N31" s="97">
        <f>K31/'סכום נכסי הקרן'!$C$42</f>
        <v>9.1381464713008128E-4</v>
      </c>
    </row>
    <row r="32" spans="2:14" s="133" customFormat="1">
      <c r="B32" s="89" t="s">
        <v>1286</v>
      </c>
      <c r="C32" s="86" t="s">
        <v>1287</v>
      </c>
      <c r="D32" s="99" t="s">
        <v>122</v>
      </c>
      <c r="E32" s="86" t="s">
        <v>1259</v>
      </c>
      <c r="F32" s="99" t="s">
        <v>1271</v>
      </c>
      <c r="G32" s="99" t="s">
        <v>166</v>
      </c>
      <c r="H32" s="96">
        <v>10.628572999999999</v>
      </c>
      <c r="I32" s="98">
        <v>3438.37</v>
      </c>
      <c r="J32" s="86"/>
      <c r="K32" s="96">
        <v>0.36544964800000002</v>
      </c>
      <c r="L32" s="97">
        <v>4.5294806072142875E-7</v>
      </c>
      <c r="M32" s="97">
        <v>7.4982329726303682E-5</v>
      </c>
      <c r="N32" s="97">
        <f>K32/'סכום נכסי הקרן'!$C$42</f>
        <v>1.8163512533459954E-5</v>
      </c>
    </row>
    <row r="33" spans="2:14" s="133" customFormat="1">
      <c r="B33" s="89" t="s">
        <v>1288</v>
      </c>
      <c r="C33" s="86" t="s">
        <v>1289</v>
      </c>
      <c r="D33" s="99" t="s">
        <v>122</v>
      </c>
      <c r="E33" s="86" t="s">
        <v>1259</v>
      </c>
      <c r="F33" s="99" t="s">
        <v>1271</v>
      </c>
      <c r="G33" s="99" t="s">
        <v>166</v>
      </c>
      <c r="H33" s="96">
        <v>47.092500000000001</v>
      </c>
      <c r="I33" s="98">
        <v>3201.86</v>
      </c>
      <c r="J33" s="86"/>
      <c r="K33" s="96">
        <v>1.5078359210000001</v>
      </c>
      <c r="L33" s="97">
        <v>7.6249056449803129E-6</v>
      </c>
      <c r="M33" s="97">
        <v>3.0937517882514634E-4</v>
      </c>
      <c r="N33" s="97">
        <f>K33/'סכום נכסי הקרן'!$C$42</f>
        <v>7.4942189161677968E-5</v>
      </c>
    </row>
    <row r="34" spans="2:14" s="133" customFormat="1">
      <c r="B34" s="89" t="s">
        <v>1290</v>
      </c>
      <c r="C34" s="86" t="s">
        <v>1291</v>
      </c>
      <c r="D34" s="99" t="s">
        <v>122</v>
      </c>
      <c r="E34" s="86" t="s">
        <v>1259</v>
      </c>
      <c r="F34" s="99" t="s">
        <v>1271</v>
      </c>
      <c r="G34" s="99" t="s">
        <v>166</v>
      </c>
      <c r="H34" s="96">
        <v>5640.1511159999991</v>
      </c>
      <c r="I34" s="98">
        <v>3333.44</v>
      </c>
      <c r="J34" s="86"/>
      <c r="K34" s="96">
        <v>188.011053369</v>
      </c>
      <c r="L34" s="97">
        <v>1.4436955558021374E-4</v>
      </c>
      <c r="M34" s="97">
        <v>3.8575784305869783E-2</v>
      </c>
      <c r="N34" s="97">
        <f>K34/'סכום נכסי הקרן'!$C$42</f>
        <v>9.3444914859976535E-3</v>
      </c>
    </row>
    <row r="35" spans="2:14" s="133" customFormat="1">
      <c r="B35" s="89" t="s">
        <v>1292</v>
      </c>
      <c r="C35" s="86" t="s">
        <v>1293</v>
      </c>
      <c r="D35" s="99" t="s">
        <v>122</v>
      </c>
      <c r="E35" s="86" t="s">
        <v>1259</v>
      </c>
      <c r="F35" s="99" t="s">
        <v>1271</v>
      </c>
      <c r="G35" s="99" t="s">
        <v>166</v>
      </c>
      <c r="H35" s="96">
        <v>20683.355614</v>
      </c>
      <c r="I35" s="98">
        <v>3649.4</v>
      </c>
      <c r="J35" s="86"/>
      <c r="K35" s="96">
        <v>754.81837976899999</v>
      </c>
      <c r="L35" s="97">
        <v>1.1987334441808007E-3</v>
      </c>
      <c r="M35" s="97">
        <v>0.15487233588829033</v>
      </c>
      <c r="N35" s="97">
        <f>K35/'סכום נכסי הקרן'!$C$42</f>
        <v>3.7515847057048378E-2</v>
      </c>
    </row>
    <row r="36" spans="2:14" s="133" customFormat="1">
      <c r="B36" s="89" t="s">
        <v>1294</v>
      </c>
      <c r="C36" s="86" t="s">
        <v>1295</v>
      </c>
      <c r="D36" s="99" t="s">
        <v>122</v>
      </c>
      <c r="E36" s="86" t="s">
        <v>1266</v>
      </c>
      <c r="F36" s="99" t="s">
        <v>1271</v>
      </c>
      <c r="G36" s="99" t="s">
        <v>166</v>
      </c>
      <c r="H36" s="96">
        <v>1485.8527899999999</v>
      </c>
      <c r="I36" s="98">
        <v>344.21</v>
      </c>
      <c r="J36" s="86"/>
      <c r="K36" s="96">
        <v>5.1144538910000001</v>
      </c>
      <c r="L36" s="97">
        <v>4.2634963545015393E-6</v>
      </c>
      <c r="M36" s="97">
        <v>1.0493748458199057E-3</v>
      </c>
      <c r="N36" s="97">
        <f>K36/'סכום נכסי הקרן'!$C$42</f>
        <v>2.5419766542224585E-4</v>
      </c>
    </row>
    <row r="37" spans="2:14" s="133" customFormat="1">
      <c r="B37" s="89" t="s">
        <v>1296</v>
      </c>
      <c r="C37" s="86" t="s">
        <v>1297</v>
      </c>
      <c r="D37" s="99" t="s">
        <v>122</v>
      </c>
      <c r="E37" s="86" t="s">
        <v>1266</v>
      </c>
      <c r="F37" s="99" t="s">
        <v>1271</v>
      </c>
      <c r="G37" s="99" t="s">
        <v>166</v>
      </c>
      <c r="H37" s="96">
        <v>954.08278500000006</v>
      </c>
      <c r="I37" s="98">
        <v>321.24</v>
      </c>
      <c r="J37" s="86"/>
      <c r="K37" s="96">
        <v>3.0648955359999999</v>
      </c>
      <c r="L37" s="97">
        <v>2.3827561786324678E-5</v>
      </c>
      <c r="M37" s="97">
        <v>6.2884999045621803E-4</v>
      </c>
      <c r="N37" s="97">
        <f>K37/'סכום נכסי הקרן'!$C$42</f>
        <v>1.5233088549008932E-4</v>
      </c>
    </row>
    <row r="38" spans="2:14" s="133" customFormat="1">
      <c r="B38" s="89" t="s">
        <v>1298</v>
      </c>
      <c r="C38" s="86" t="s">
        <v>1299</v>
      </c>
      <c r="D38" s="99" t="s">
        <v>122</v>
      </c>
      <c r="E38" s="86" t="s">
        <v>1266</v>
      </c>
      <c r="F38" s="99" t="s">
        <v>1271</v>
      </c>
      <c r="G38" s="99" t="s">
        <v>166</v>
      </c>
      <c r="H38" s="96">
        <v>339150.14360700006</v>
      </c>
      <c r="I38" s="98">
        <v>334.3</v>
      </c>
      <c r="J38" s="86"/>
      <c r="K38" s="96">
        <v>1133.7789131749998</v>
      </c>
      <c r="L38" s="97">
        <v>8.2983696471042442E-4</v>
      </c>
      <c r="M38" s="97">
        <v>0.23262680582584133</v>
      </c>
      <c r="N38" s="97">
        <f>K38/'סכום נכסי הקרן'!$C$42</f>
        <v>5.6350875181652139E-2</v>
      </c>
    </row>
    <row r="39" spans="2:14" s="133" customFormat="1">
      <c r="B39" s="89" t="s">
        <v>1300</v>
      </c>
      <c r="C39" s="86" t="s">
        <v>1301</v>
      </c>
      <c r="D39" s="99" t="s">
        <v>122</v>
      </c>
      <c r="E39" s="86" t="s">
        <v>1266</v>
      </c>
      <c r="F39" s="99" t="s">
        <v>1271</v>
      </c>
      <c r="G39" s="99" t="s">
        <v>166</v>
      </c>
      <c r="H39" s="96">
        <v>2544.0065909999998</v>
      </c>
      <c r="I39" s="98">
        <v>366.44</v>
      </c>
      <c r="J39" s="86"/>
      <c r="K39" s="96">
        <v>9.3222577569999991</v>
      </c>
      <c r="L39" s="97">
        <v>1.2389414491229426E-5</v>
      </c>
      <c r="M39" s="97">
        <v>1.9127248001316068E-3</v>
      </c>
      <c r="N39" s="97">
        <f>K39/'סכום נכסי הקרן'!$C$42</f>
        <v>4.6333317472346759E-4</v>
      </c>
    </row>
    <row r="40" spans="2:14" s="133" customFormat="1">
      <c r="B40" s="85"/>
      <c r="C40" s="86"/>
      <c r="D40" s="86"/>
      <c r="E40" s="86"/>
      <c r="F40" s="86"/>
      <c r="G40" s="86"/>
      <c r="H40" s="96"/>
      <c r="I40" s="98"/>
      <c r="J40" s="86"/>
      <c r="K40" s="86"/>
      <c r="L40" s="86"/>
      <c r="M40" s="97"/>
      <c r="N40" s="86"/>
    </row>
    <row r="41" spans="2:14" s="133" customFormat="1">
      <c r="B41" s="83" t="s">
        <v>229</v>
      </c>
      <c r="C41" s="84"/>
      <c r="D41" s="84"/>
      <c r="E41" s="84"/>
      <c r="F41" s="84"/>
      <c r="G41" s="84"/>
      <c r="H41" s="93"/>
      <c r="I41" s="95"/>
      <c r="J41" s="84"/>
      <c r="K41" s="93">
        <v>2628.5964499997003</v>
      </c>
      <c r="L41" s="84"/>
      <c r="M41" s="94">
        <v>0.53933089499451059</v>
      </c>
      <c r="N41" s="94">
        <f>K41/'סכום נכסי הקרן'!$C$42</f>
        <v>0.13064602695958238</v>
      </c>
    </row>
    <row r="42" spans="2:14" s="133" customFormat="1">
      <c r="B42" s="104" t="s">
        <v>66</v>
      </c>
      <c r="C42" s="84"/>
      <c r="D42" s="84"/>
      <c r="E42" s="84"/>
      <c r="F42" s="84"/>
      <c r="G42" s="84"/>
      <c r="H42" s="93"/>
      <c r="I42" s="95"/>
      <c r="J42" s="84"/>
      <c r="K42" s="93">
        <v>2628.5964499997003</v>
      </c>
      <c r="L42" s="84"/>
      <c r="M42" s="94">
        <v>0.53933089499451059</v>
      </c>
      <c r="N42" s="94">
        <f>K42/'סכום נכסי הקרן'!$C$42</f>
        <v>0.13064602695958238</v>
      </c>
    </row>
    <row r="43" spans="2:14" s="133" customFormat="1">
      <c r="B43" s="89" t="s">
        <v>1302</v>
      </c>
      <c r="C43" s="86" t="s">
        <v>1303</v>
      </c>
      <c r="D43" s="99" t="s">
        <v>126</v>
      </c>
      <c r="E43" s="86"/>
      <c r="F43" s="99" t="s">
        <v>1251</v>
      </c>
      <c r="G43" s="99" t="s">
        <v>175</v>
      </c>
      <c r="H43" s="96">
        <v>1966</v>
      </c>
      <c r="I43" s="98">
        <v>1684</v>
      </c>
      <c r="J43" s="86"/>
      <c r="K43" s="96">
        <v>108.51957</v>
      </c>
      <c r="L43" s="97">
        <v>7.8891164095080365E-7</v>
      </c>
      <c r="M43" s="97">
        <v>2.2265858577312662E-2</v>
      </c>
      <c r="N43" s="97">
        <f>K43/'סכום נכסי הקרן'!$C$42</f>
        <v>5.3936201077437749E-3</v>
      </c>
    </row>
    <row r="44" spans="2:14" s="133" customFormat="1">
      <c r="B44" s="89" t="s">
        <v>1304</v>
      </c>
      <c r="C44" s="86" t="s">
        <v>1305</v>
      </c>
      <c r="D44" s="99" t="s">
        <v>28</v>
      </c>
      <c r="E44" s="86"/>
      <c r="F44" s="99" t="s">
        <v>1251</v>
      </c>
      <c r="G44" s="99" t="s">
        <v>174</v>
      </c>
      <c r="H44" s="96">
        <v>208</v>
      </c>
      <c r="I44" s="98">
        <v>3481</v>
      </c>
      <c r="J44" s="86"/>
      <c r="K44" s="96">
        <v>19.586950000000002</v>
      </c>
      <c r="L44" s="97">
        <v>3.8660105427222695E-6</v>
      </c>
      <c r="M44" s="97">
        <v>4.0188166858834244E-3</v>
      </c>
      <c r="N44" s="97">
        <f>K44/'סכום נכסי הקרן'!$C$42</f>
        <v>9.7350705839851679E-4</v>
      </c>
    </row>
    <row r="45" spans="2:14" s="133" customFormat="1">
      <c r="B45" s="89" t="s">
        <v>1306</v>
      </c>
      <c r="C45" s="86" t="s">
        <v>1307</v>
      </c>
      <c r="D45" s="99" t="s">
        <v>1190</v>
      </c>
      <c r="E45" s="86"/>
      <c r="F45" s="99" t="s">
        <v>1251</v>
      </c>
      <c r="G45" s="99" t="s">
        <v>165</v>
      </c>
      <c r="H45" s="96">
        <v>1900</v>
      </c>
      <c r="I45" s="98">
        <v>2549</v>
      </c>
      <c r="J45" s="86"/>
      <c r="K45" s="96">
        <v>175.90139000000002</v>
      </c>
      <c r="L45" s="97">
        <v>1.8446601941747573E-4</v>
      </c>
      <c r="M45" s="97">
        <v>3.6091144420243464E-2</v>
      </c>
      <c r="N45" s="97">
        <f>K45/'סכום נכסי הקרן'!$C$42</f>
        <v>8.7426191799698412E-3</v>
      </c>
    </row>
    <row r="46" spans="2:14" s="133" customFormat="1">
      <c r="B46" s="89" t="s">
        <v>1308</v>
      </c>
      <c r="C46" s="86" t="s">
        <v>1309</v>
      </c>
      <c r="D46" s="99" t="s">
        <v>1190</v>
      </c>
      <c r="E46" s="86"/>
      <c r="F46" s="99" t="s">
        <v>1251</v>
      </c>
      <c r="G46" s="99" t="s">
        <v>165</v>
      </c>
      <c r="H46" s="96">
        <v>648</v>
      </c>
      <c r="I46" s="98">
        <v>3079</v>
      </c>
      <c r="J46" s="86"/>
      <c r="K46" s="96">
        <v>72.465369999999993</v>
      </c>
      <c r="L46" s="97">
        <v>3.5121951219512193E-5</v>
      </c>
      <c r="M46" s="97">
        <v>1.4868319881590347E-2</v>
      </c>
      <c r="N46" s="97">
        <f>K46/'סכום נכסי הקרן'!$C$42</f>
        <v>3.6016607580281828E-3</v>
      </c>
    </row>
    <row r="47" spans="2:14" s="133" customFormat="1">
      <c r="B47" s="89" t="s">
        <v>1310</v>
      </c>
      <c r="C47" s="86" t="s">
        <v>1311</v>
      </c>
      <c r="D47" s="99" t="s">
        <v>125</v>
      </c>
      <c r="E47" s="86"/>
      <c r="F47" s="99" t="s">
        <v>1251</v>
      </c>
      <c r="G47" s="99" t="s">
        <v>165</v>
      </c>
      <c r="H47" s="96">
        <v>2281</v>
      </c>
      <c r="I47" s="98">
        <v>2890.13</v>
      </c>
      <c r="J47" s="86"/>
      <c r="K47" s="96">
        <v>239.43548999999999</v>
      </c>
      <c r="L47" s="97">
        <v>1.9183344745923665E-5</v>
      </c>
      <c r="M47" s="97">
        <v>4.912696169667425E-2</v>
      </c>
      <c r="N47" s="97">
        <f>K47/'סכום נכסי הקרן'!$C$42</f>
        <v>1.1900379566298349E-2</v>
      </c>
    </row>
    <row r="48" spans="2:14" s="133" customFormat="1">
      <c r="B48" s="89" t="s">
        <v>1312</v>
      </c>
      <c r="C48" s="86" t="s">
        <v>1313</v>
      </c>
      <c r="D48" s="99" t="s">
        <v>125</v>
      </c>
      <c r="E48" s="86"/>
      <c r="F48" s="99" t="s">
        <v>1251</v>
      </c>
      <c r="G48" s="99" t="s">
        <v>165</v>
      </c>
      <c r="H48" s="96">
        <v>706</v>
      </c>
      <c r="I48" s="98">
        <v>50972</v>
      </c>
      <c r="J48" s="86"/>
      <c r="K48" s="96">
        <v>1307.0199499999999</v>
      </c>
      <c r="L48" s="97">
        <v>7.5815947659075227E-5</v>
      </c>
      <c r="M48" s="97">
        <v>0.26817210356091775</v>
      </c>
      <c r="N48" s="97">
        <f>K48/'סכום נכסי הקרן'!$C$42</f>
        <v>6.4961269967640511E-2</v>
      </c>
    </row>
    <row r="49" spans="2:14" s="133" customFormat="1">
      <c r="B49" s="89" t="s">
        <v>1314</v>
      </c>
      <c r="C49" s="86" t="s">
        <v>1315</v>
      </c>
      <c r="D49" s="99" t="s">
        <v>28</v>
      </c>
      <c r="E49" s="86"/>
      <c r="F49" s="99" t="s">
        <v>1251</v>
      </c>
      <c r="G49" s="99" t="s">
        <v>167</v>
      </c>
      <c r="H49" s="96">
        <v>860.00000000000011</v>
      </c>
      <c r="I49" s="98">
        <v>7976</v>
      </c>
      <c r="J49" s="86"/>
      <c r="K49" s="96">
        <v>279.73841999980004</v>
      </c>
      <c r="L49" s="97">
        <v>2.8452504664060288E-4</v>
      </c>
      <c r="M49" s="97">
        <v>5.7396247500394994E-2</v>
      </c>
      <c r="N49" s="97">
        <f>K49/'סכום נכסי הקרן'!$C$42</f>
        <v>1.3903508528640455E-2</v>
      </c>
    </row>
    <row r="50" spans="2:14" s="133" customFormat="1">
      <c r="B50" s="89" t="s">
        <v>1316</v>
      </c>
      <c r="C50" s="86" t="s">
        <v>1317</v>
      </c>
      <c r="D50" s="99" t="s">
        <v>137</v>
      </c>
      <c r="E50" s="86"/>
      <c r="F50" s="99" t="s">
        <v>1251</v>
      </c>
      <c r="G50" s="99" t="s">
        <v>169</v>
      </c>
      <c r="H50" s="96">
        <v>96</v>
      </c>
      <c r="I50" s="98">
        <v>7920</v>
      </c>
      <c r="J50" s="86"/>
      <c r="K50" s="96">
        <v>19.562270000000002</v>
      </c>
      <c r="L50" s="97">
        <v>2.2648517654519513E-6</v>
      </c>
      <c r="M50" s="97">
        <v>4.0137528859652332E-3</v>
      </c>
      <c r="N50" s="97">
        <f>K50/'סכום נכסי הקרן'!$C$42</f>
        <v>9.7228041748702852E-4</v>
      </c>
    </row>
    <row r="51" spans="2:14" s="133" customFormat="1">
      <c r="B51" s="89" t="s">
        <v>1318</v>
      </c>
      <c r="C51" s="86" t="s">
        <v>1319</v>
      </c>
      <c r="D51" s="99" t="s">
        <v>1190</v>
      </c>
      <c r="E51" s="86"/>
      <c r="F51" s="99" t="s">
        <v>1251</v>
      </c>
      <c r="G51" s="99" t="s">
        <v>165</v>
      </c>
      <c r="H51" s="96">
        <v>1528.9999999999993</v>
      </c>
      <c r="I51" s="98">
        <v>4250</v>
      </c>
      <c r="J51" s="86"/>
      <c r="K51" s="96">
        <v>236.0164399999</v>
      </c>
      <c r="L51" s="97">
        <v>1.0168907664577916E-6</v>
      </c>
      <c r="M51" s="97">
        <v>4.842544690288187E-2</v>
      </c>
      <c r="N51" s="97">
        <f>K51/'סכום נכסי הקרן'!$C$42</f>
        <v>1.1730446559469069E-2</v>
      </c>
    </row>
    <row r="52" spans="2:14" s="133" customFormat="1">
      <c r="B52" s="89" t="s">
        <v>1320</v>
      </c>
      <c r="C52" s="86" t="s">
        <v>1321</v>
      </c>
      <c r="D52" s="99" t="s">
        <v>1190</v>
      </c>
      <c r="E52" s="86"/>
      <c r="F52" s="99" t="s">
        <v>1251</v>
      </c>
      <c r="G52" s="99" t="s">
        <v>165</v>
      </c>
      <c r="H52" s="96">
        <v>1655</v>
      </c>
      <c r="I52" s="98">
        <v>2834</v>
      </c>
      <c r="J52" s="86"/>
      <c r="K52" s="96">
        <v>170.35060000000001</v>
      </c>
      <c r="L52" s="97">
        <v>6.0622708402098595E-5</v>
      </c>
      <c r="M52" s="97">
        <v>3.4952242882646499E-2</v>
      </c>
      <c r="N52" s="97">
        <f>K52/'סכום נכסי הקרן'!$C$42</f>
        <v>8.4667348159066305E-3</v>
      </c>
    </row>
    <row r="53" spans="2:14" s="133" customFormat="1">
      <c r="B53" s="136"/>
      <c r="C53" s="136"/>
    </row>
    <row r="54" spans="2:14" s="133" customFormat="1">
      <c r="B54" s="136"/>
      <c r="C54" s="136"/>
    </row>
    <row r="55" spans="2:14">
      <c r="D55" s="1"/>
      <c r="E55" s="1"/>
      <c r="F55" s="1"/>
      <c r="G55" s="1"/>
    </row>
    <row r="56" spans="2:14">
      <c r="B56" s="101" t="s">
        <v>248</v>
      </c>
      <c r="D56" s="1"/>
      <c r="E56" s="1"/>
      <c r="F56" s="1"/>
      <c r="G56" s="1"/>
    </row>
    <row r="57" spans="2:14">
      <c r="B57" s="101" t="s">
        <v>113</v>
      </c>
      <c r="D57" s="1"/>
      <c r="E57" s="1"/>
      <c r="F57" s="1"/>
      <c r="G57" s="1"/>
    </row>
    <row r="58" spans="2:14">
      <c r="B58" s="101" t="s">
        <v>231</v>
      </c>
      <c r="D58" s="1"/>
      <c r="E58" s="1"/>
      <c r="F58" s="1"/>
      <c r="G58" s="1"/>
    </row>
    <row r="59" spans="2:14">
      <c r="B59" s="101" t="s">
        <v>239</v>
      </c>
      <c r="D59" s="1"/>
      <c r="E59" s="1"/>
      <c r="F59" s="1"/>
      <c r="G59" s="1"/>
    </row>
    <row r="60" spans="2:14">
      <c r="B60" s="101" t="s">
        <v>246</v>
      </c>
      <c r="D60" s="1"/>
      <c r="E60" s="1"/>
      <c r="F60" s="1"/>
      <c r="G60" s="1"/>
    </row>
    <row r="61" spans="2:14">
      <c r="D61" s="1"/>
      <c r="E61" s="1"/>
      <c r="F61" s="1"/>
      <c r="G61" s="1"/>
    </row>
    <row r="62" spans="2:14">
      <c r="D62" s="1"/>
      <c r="E62" s="1"/>
      <c r="F62" s="1"/>
      <c r="G62" s="1"/>
    </row>
    <row r="63" spans="2:14">
      <c r="D63" s="1"/>
      <c r="E63" s="1"/>
      <c r="F63" s="1"/>
      <c r="G63" s="1"/>
    </row>
    <row r="64" spans="2:14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5"/>
      <c r="D250" s="1"/>
      <c r="E250" s="1"/>
      <c r="F250" s="1"/>
      <c r="G250" s="1"/>
    </row>
    <row r="251" spans="2:7">
      <c r="B251" s="45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AG49:AG1048576 K1:AF1048576 AH1:XFD1048576 AG1:AG43 B45:B55 B57:B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8" t="s">
        <v>181</v>
      </c>
      <c r="C1" s="80" t="s" vm="1">
        <v>249</v>
      </c>
    </row>
    <row r="2" spans="2:65">
      <c r="B2" s="58" t="s">
        <v>180</v>
      </c>
      <c r="C2" s="80" t="s">
        <v>250</v>
      </c>
    </row>
    <row r="3" spans="2:65">
      <c r="B3" s="58" t="s">
        <v>182</v>
      </c>
      <c r="C3" s="80" t="s">
        <v>251</v>
      </c>
    </row>
    <row r="4" spans="2:65">
      <c r="B4" s="58" t="s">
        <v>183</v>
      </c>
      <c r="C4" s="80">
        <v>12152</v>
      </c>
    </row>
    <row r="6" spans="2:65" ht="26.25" customHeight="1">
      <c r="B6" s="161" t="s">
        <v>211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3"/>
    </row>
    <row r="7" spans="2:65" ht="26.25" customHeight="1">
      <c r="B7" s="161" t="s">
        <v>91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3"/>
      <c r="BM7" s="3"/>
    </row>
    <row r="8" spans="2:65" s="3" customFormat="1" ht="78.75">
      <c r="B8" s="23" t="s">
        <v>116</v>
      </c>
      <c r="C8" s="31" t="s">
        <v>43</v>
      </c>
      <c r="D8" s="31" t="s">
        <v>121</v>
      </c>
      <c r="E8" s="31" t="s">
        <v>118</v>
      </c>
      <c r="F8" s="31" t="s">
        <v>62</v>
      </c>
      <c r="G8" s="31" t="s">
        <v>15</v>
      </c>
      <c r="H8" s="31" t="s">
        <v>63</v>
      </c>
      <c r="I8" s="31" t="s">
        <v>101</v>
      </c>
      <c r="J8" s="31" t="s">
        <v>233</v>
      </c>
      <c r="K8" s="31" t="s">
        <v>232</v>
      </c>
      <c r="L8" s="31" t="s">
        <v>59</v>
      </c>
      <c r="M8" s="31" t="s">
        <v>57</v>
      </c>
      <c r="N8" s="31" t="s">
        <v>184</v>
      </c>
      <c r="O8" s="21" t="s">
        <v>186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240</v>
      </c>
      <c r="K9" s="33"/>
      <c r="L9" s="33" t="s">
        <v>236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5"/>
      <c r="BG11" s="1"/>
      <c r="BH11" s="3"/>
      <c r="BI11" s="1"/>
      <c r="BM11" s="1"/>
    </row>
    <row r="12" spans="2:65" s="4" customFormat="1" ht="18" customHeight="1">
      <c r="B12" s="101" t="s">
        <v>248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5"/>
      <c r="BG12" s="1"/>
      <c r="BH12" s="3"/>
      <c r="BI12" s="1"/>
      <c r="BM12" s="1"/>
    </row>
    <row r="13" spans="2:65">
      <c r="B13" s="101" t="s">
        <v>113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BH13" s="3"/>
    </row>
    <row r="14" spans="2:65" ht="20.25">
      <c r="B14" s="101" t="s">
        <v>231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BH14" s="4"/>
    </row>
    <row r="15" spans="2:65">
      <c r="B15" s="101" t="s">
        <v>239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5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5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5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5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59" ht="20.2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BG37" s="4"/>
    </row>
    <row r="38" spans="2:5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BG38" s="3"/>
    </row>
    <row r="39" spans="2:5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5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5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5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5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5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5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5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5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5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  <row r="110" spans="2:15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5"/>
      <c r="C325" s="1"/>
      <c r="D325" s="1"/>
      <c r="E325" s="1"/>
    </row>
    <row r="326" spans="2:5">
      <c r="B326" s="45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2019-06-03T10:36:23+00:00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4DB81531-E3A1-43A3-B662-61B304FA36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2019-06-03T09:31:56Z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