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קונצרני'!$B$166:$AU$251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53" i="58" l="1"/>
  <c r="J10" i="58" s="1"/>
  <c r="J11" i="58"/>
  <c r="J12" i="58"/>
  <c r="J21" i="58"/>
  <c r="O37" i="78" l="1"/>
  <c r="O213" i="78" l="1"/>
  <c r="S323" i="61" l="1"/>
  <c r="C11" i="84" l="1"/>
  <c r="C45" i="84"/>
  <c r="O28" i="78" l="1"/>
  <c r="O27" i="78"/>
  <c r="O26" i="78"/>
  <c r="O24" i="78"/>
  <c r="O17" i="78"/>
  <c r="O21" i="78"/>
  <c r="O16" i="78" l="1"/>
  <c r="I16" i="78"/>
  <c r="L16" i="78"/>
  <c r="C10" i="84" l="1"/>
  <c r="C43" i="88" s="1"/>
  <c r="L149" i="62"/>
  <c r="L125" i="62"/>
  <c r="L124" i="62" s="1"/>
  <c r="S325" i="61" l="1"/>
  <c r="S358" i="61"/>
  <c r="O217" i="61"/>
  <c r="S217" i="61"/>
  <c r="O189" i="61"/>
  <c r="S189" i="61"/>
  <c r="S129" i="61"/>
  <c r="S128" i="61"/>
  <c r="S127" i="61"/>
  <c r="S119" i="61"/>
  <c r="S118" i="61"/>
  <c r="O129" i="61"/>
  <c r="O128" i="61"/>
  <c r="O127" i="61"/>
  <c r="O119" i="61"/>
  <c r="O118" i="61"/>
  <c r="S111" i="61"/>
  <c r="S110" i="61"/>
  <c r="O111" i="61"/>
  <c r="O110" i="61"/>
  <c r="S69" i="61"/>
  <c r="S70" i="61"/>
  <c r="S71" i="61"/>
  <c r="O71" i="61"/>
  <c r="O70" i="61"/>
  <c r="O69" i="61"/>
  <c r="C41" i="88" l="1"/>
  <c r="C40" i="88"/>
  <c r="C37" i="88"/>
  <c r="C35" i="88"/>
  <c r="C34" i="88"/>
  <c r="C32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Q63" i="59"/>
  <c r="Q62" i="59"/>
  <c r="Q60" i="59"/>
  <c r="Q59" i="59"/>
  <c r="Q58" i="59"/>
  <c r="Q57" i="59"/>
  <c r="Q56" i="59"/>
  <c r="Q55" i="59"/>
  <c r="Q54" i="59"/>
  <c r="Q53" i="59"/>
  <c r="Q52" i="59"/>
  <c r="Q51" i="59"/>
  <c r="Q50" i="59"/>
  <c r="Q49" i="59"/>
  <c r="Q48" i="59"/>
  <c r="Q47" i="59"/>
  <c r="Q46" i="59"/>
  <c r="Q45" i="59"/>
  <c r="Q44" i="59"/>
  <c r="Q43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T366" i="61"/>
  <c r="T365" i="61"/>
  <c r="T364" i="61"/>
  <c r="T363" i="61"/>
  <c r="T362" i="61"/>
  <c r="T361" i="61"/>
  <c r="T360" i="61"/>
  <c r="T359" i="61"/>
  <c r="T358" i="61"/>
  <c r="T357" i="61"/>
  <c r="T356" i="61"/>
  <c r="T355" i="61"/>
  <c r="T354" i="61"/>
  <c r="T353" i="61"/>
  <c r="T352" i="61"/>
  <c r="T351" i="61"/>
  <c r="T350" i="61"/>
  <c r="T349" i="61"/>
  <c r="T348" i="61"/>
  <c r="T347" i="61"/>
  <c r="T346" i="61"/>
  <c r="T345" i="61"/>
  <c r="T344" i="61"/>
  <c r="T343" i="61"/>
  <c r="T342" i="61"/>
  <c r="T341" i="61"/>
  <c r="T340" i="61"/>
  <c r="T339" i="61"/>
  <c r="T338" i="61"/>
  <c r="T337" i="61"/>
  <c r="T336" i="61"/>
  <c r="T335" i="61"/>
  <c r="T334" i="61"/>
  <c r="T333" i="61"/>
  <c r="T332" i="61"/>
  <c r="T331" i="61"/>
  <c r="T330" i="61"/>
  <c r="T329" i="61"/>
  <c r="T328" i="61"/>
  <c r="T327" i="61"/>
  <c r="T326" i="61"/>
  <c r="T325" i="61"/>
  <c r="T324" i="61"/>
  <c r="T323" i="61"/>
  <c r="T322" i="61"/>
  <c r="T321" i="61"/>
  <c r="T320" i="61"/>
  <c r="T319" i="61"/>
  <c r="T318" i="61"/>
  <c r="T317" i="61"/>
  <c r="T316" i="61"/>
  <c r="T315" i="61"/>
  <c r="T314" i="61"/>
  <c r="T313" i="61"/>
  <c r="T312" i="61"/>
  <c r="T311" i="61"/>
  <c r="T310" i="61"/>
  <c r="T309" i="61"/>
  <c r="T308" i="61"/>
  <c r="T307" i="61"/>
  <c r="T306" i="61"/>
  <c r="T305" i="61"/>
  <c r="T304" i="61"/>
  <c r="T303" i="61"/>
  <c r="T302" i="61"/>
  <c r="T301" i="61"/>
  <c r="T300" i="61"/>
  <c r="T299" i="61"/>
  <c r="T298" i="61"/>
  <c r="T297" i="61"/>
  <c r="T296" i="61"/>
  <c r="T295" i="61"/>
  <c r="T294" i="61"/>
  <c r="T293" i="61"/>
  <c r="T292" i="61"/>
  <c r="T291" i="61"/>
  <c r="T290" i="61"/>
  <c r="T289" i="61"/>
  <c r="T288" i="61"/>
  <c r="T287" i="61"/>
  <c r="T286" i="61"/>
  <c r="T285" i="61"/>
  <c r="T284" i="61"/>
  <c r="T283" i="61"/>
  <c r="T282" i="61"/>
  <c r="T281" i="61"/>
  <c r="T280" i="61"/>
  <c r="T279" i="61"/>
  <c r="T278" i="61"/>
  <c r="T277" i="61"/>
  <c r="T276" i="61"/>
  <c r="T275" i="61"/>
  <c r="T274" i="61"/>
  <c r="T273" i="61"/>
  <c r="T272" i="61"/>
  <c r="T271" i="61"/>
  <c r="T270" i="61"/>
  <c r="T269" i="61"/>
  <c r="T268" i="61"/>
  <c r="T267" i="61"/>
  <c r="T265" i="61"/>
  <c r="T264" i="61"/>
  <c r="T263" i="61"/>
  <c r="T262" i="61"/>
  <c r="T261" i="61"/>
  <c r="T260" i="61"/>
  <c r="T259" i="61"/>
  <c r="T257" i="61"/>
  <c r="T256" i="61"/>
  <c r="T255" i="61"/>
  <c r="T254" i="61"/>
  <c r="T253" i="61"/>
  <c r="T251" i="61"/>
  <c r="T250" i="61"/>
  <c r="T249" i="61"/>
  <c r="T248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N214" i="62"/>
  <c r="N213" i="62"/>
  <c r="N212" i="62"/>
  <c r="N211" i="62"/>
  <c r="N210" i="62"/>
  <c r="N209" i="62"/>
  <c r="N208" i="62"/>
  <c r="N207" i="62"/>
  <c r="N206" i="62"/>
  <c r="N205" i="62"/>
  <c r="N204" i="62"/>
  <c r="N203" i="62"/>
  <c r="N202" i="62"/>
  <c r="N200" i="62"/>
  <c r="N199" i="62"/>
  <c r="N198" i="62"/>
  <c r="N197" i="62"/>
  <c r="N196" i="62"/>
  <c r="N195" i="62"/>
  <c r="N193" i="62"/>
  <c r="N192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7" i="62"/>
  <c r="N146" i="62"/>
  <c r="N145" i="62"/>
  <c r="N144" i="62"/>
  <c r="N143" i="62"/>
  <c r="N142" i="62"/>
  <c r="N201" i="62"/>
  <c r="N141" i="62"/>
  <c r="N140" i="62"/>
  <c r="N194" i="62"/>
  <c r="N139" i="62"/>
  <c r="N191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M93" i="63"/>
  <c r="M92" i="63"/>
  <c r="M91" i="63"/>
  <c r="M90" i="63"/>
  <c r="M88" i="63"/>
  <c r="M87" i="63"/>
  <c r="M86" i="63"/>
  <c r="M85" i="63"/>
  <c r="M84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N48" i="64"/>
  <c r="N47" i="64"/>
  <c r="N46" i="64"/>
  <c r="N45" i="64"/>
  <c r="N44" i="64"/>
  <c r="N43" i="64"/>
  <c r="N42" i="64"/>
  <c r="N41" i="64"/>
  <c r="N40" i="64"/>
  <c r="N39" i="64"/>
  <c r="N38" i="64"/>
  <c r="N37" i="64"/>
  <c r="N36" i="64"/>
  <c r="N34" i="64"/>
  <c r="N33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K15" i="65"/>
  <c r="K14" i="65"/>
  <c r="K13" i="65"/>
  <c r="K12" i="65"/>
  <c r="K11" i="65"/>
  <c r="J15" i="67"/>
  <c r="J14" i="67"/>
  <c r="J13" i="67"/>
  <c r="J12" i="67"/>
  <c r="J11" i="67"/>
  <c r="O135" i="69"/>
  <c r="O134" i="69"/>
  <c r="O133" i="69"/>
  <c r="O132" i="69"/>
  <c r="O131" i="69"/>
  <c r="O130" i="69"/>
  <c r="O129" i="69"/>
  <c r="O128" i="69"/>
  <c r="O127" i="69"/>
  <c r="O126" i="69"/>
  <c r="O125" i="69"/>
  <c r="O124" i="69"/>
  <c r="O123" i="69"/>
  <c r="O122" i="69"/>
  <c r="O121" i="69"/>
  <c r="O120" i="69"/>
  <c r="O119" i="69"/>
  <c r="O118" i="69"/>
  <c r="O117" i="69"/>
  <c r="O116" i="69"/>
  <c r="O115" i="69"/>
  <c r="O114" i="69"/>
  <c r="O113" i="69"/>
  <c r="O112" i="69"/>
  <c r="O111" i="69"/>
  <c r="O110" i="69"/>
  <c r="O109" i="69"/>
  <c r="O108" i="69"/>
  <c r="O107" i="69"/>
  <c r="O106" i="69"/>
  <c r="O105" i="69"/>
  <c r="O104" i="69"/>
  <c r="O103" i="69"/>
  <c r="O102" i="69"/>
  <c r="O101" i="69"/>
  <c r="O100" i="69"/>
  <c r="O99" i="69"/>
  <c r="O98" i="69"/>
  <c r="O97" i="69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R46" i="71"/>
  <c r="R45" i="71"/>
  <c r="R44" i="71"/>
  <c r="R43" i="71"/>
  <c r="R42" i="71"/>
  <c r="R40" i="71"/>
  <c r="R39" i="71"/>
  <c r="R38" i="71"/>
  <c r="R37" i="71"/>
  <c r="R36" i="71"/>
  <c r="R34" i="71"/>
  <c r="R33" i="71"/>
  <c r="R32" i="71"/>
  <c r="R31" i="71"/>
  <c r="R30" i="71"/>
  <c r="R29" i="71"/>
  <c r="R27" i="71"/>
  <c r="R26" i="71"/>
  <c r="R25" i="71"/>
  <c r="R24" i="71"/>
  <c r="R23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7" i="72"/>
  <c r="L16" i="72"/>
  <c r="L15" i="72"/>
  <c r="L14" i="72"/>
  <c r="L13" i="72"/>
  <c r="L12" i="72"/>
  <c r="L11" i="72"/>
  <c r="J162" i="73"/>
  <c r="J161" i="73"/>
  <c r="J160" i="73"/>
  <c r="J159" i="73"/>
  <c r="J158" i="73"/>
  <c r="J157" i="73"/>
  <c r="J156" i="73"/>
  <c r="J155" i="73"/>
  <c r="J154" i="73"/>
  <c r="J153" i="73"/>
  <c r="J152" i="73"/>
  <c r="J151" i="73"/>
  <c r="J150" i="73"/>
  <c r="J149" i="73"/>
  <c r="J148" i="73"/>
  <c r="J147" i="73"/>
  <c r="J146" i="73"/>
  <c r="J145" i="73"/>
  <c r="J144" i="73"/>
  <c r="J143" i="73"/>
  <c r="J142" i="73"/>
  <c r="J141" i="73"/>
  <c r="J140" i="73"/>
  <c r="J139" i="73"/>
  <c r="J138" i="73"/>
  <c r="J137" i="73"/>
  <c r="J136" i="73"/>
  <c r="J135" i="73"/>
  <c r="J134" i="73"/>
  <c r="J133" i="73"/>
  <c r="J132" i="73"/>
  <c r="J131" i="73"/>
  <c r="J130" i="73"/>
  <c r="J129" i="73"/>
  <c r="J128" i="73"/>
  <c r="J127" i="73"/>
  <c r="J126" i="73"/>
  <c r="J125" i="73"/>
  <c r="J124" i="73"/>
  <c r="J123" i="73"/>
  <c r="J122" i="73"/>
  <c r="J121" i="73"/>
  <c r="J120" i="73"/>
  <c r="J119" i="73"/>
  <c r="J118" i="73"/>
  <c r="J117" i="73"/>
  <c r="J116" i="73"/>
  <c r="J115" i="73"/>
  <c r="J114" i="73"/>
  <c r="J113" i="73"/>
  <c r="J112" i="73"/>
  <c r="J111" i="73"/>
  <c r="J110" i="73"/>
  <c r="J109" i="73"/>
  <c r="J108" i="73"/>
  <c r="J107" i="73"/>
  <c r="J106" i="73"/>
  <c r="J105" i="73"/>
  <c r="J104" i="73"/>
  <c r="J103" i="73"/>
  <c r="J102" i="73"/>
  <c r="J101" i="73"/>
  <c r="J100" i="73"/>
  <c r="J99" i="73"/>
  <c r="J98" i="73"/>
  <c r="J97" i="73"/>
  <c r="J96" i="73"/>
  <c r="J95" i="73"/>
  <c r="J94" i="73"/>
  <c r="J93" i="73"/>
  <c r="J92" i="73"/>
  <c r="J91" i="73"/>
  <c r="J90" i="73"/>
  <c r="J89" i="73"/>
  <c r="J88" i="73"/>
  <c r="J87" i="73"/>
  <c r="J86" i="73"/>
  <c r="J85" i="73"/>
  <c r="J84" i="73"/>
  <c r="J83" i="73"/>
  <c r="J82" i="73"/>
  <c r="J81" i="73"/>
  <c r="J80" i="73"/>
  <c r="J79" i="73"/>
  <c r="J77" i="73"/>
  <c r="J76" i="73"/>
  <c r="J75" i="73"/>
  <c r="J74" i="73"/>
  <c r="J73" i="73"/>
  <c r="J72" i="73"/>
  <c r="J71" i="73"/>
  <c r="J70" i="73"/>
  <c r="J68" i="73"/>
  <c r="J67" i="73"/>
  <c r="J66" i="73"/>
  <c r="J65" i="73"/>
  <c r="J63" i="73"/>
  <c r="J62" i="73"/>
  <c r="J61" i="73"/>
  <c r="J60" i="73"/>
  <c r="J59" i="73"/>
  <c r="J58" i="73"/>
  <c r="J57" i="73"/>
  <c r="J56" i="73"/>
  <c r="J55" i="73"/>
  <c r="J54" i="73"/>
  <c r="J53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5" i="73"/>
  <c r="J24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K14" i="74"/>
  <c r="K13" i="74"/>
  <c r="K12" i="74"/>
  <c r="K11" i="74"/>
  <c r="J197" i="76"/>
  <c r="J196" i="76"/>
  <c r="J194" i="76"/>
  <c r="J193" i="76"/>
  <c r="J192" i="76"/>
  <c r="J191" i="76"/>
  <c r="J190" i="76"/>
  <c r="J189" i="76"/>
  <c r="J188" i="76"/>
  <c r="J187" i="76"/>
  <c r="J186" i="76"/>
  <c r="J185" i="76"/>
  <c r="J184" i="76"/>
  <c r="J183" i="76"/>
  <c r="J182" i="76"/>
  <c r="J181" i="76"/>
  <c r="J180" i="76"/>
  <c r="J179" i="76"/>
  <c r="J178" i="76"/>
  <c r="J177" i="76"/>
  <c r="J176" i="76"/>
  <c r="J175" i="76"/>
  <c r="J174" i="76"/>
  <c r="J173" i="76"/>
  <c r="J172" i="76"/>
  <c r="J171" i="76"/>
  <c r="J170" i="76"/>
  <c r="J169" i="76"/>
  <c r="J168" i="76"/>
  <c r="J167" i="76"/>
  <c r="J166" i="76"/>
  <c r="J165" i="76"/>
  <c r="J164" i="76"/>
  <c r="J163" i="76"/>
  <c r="J162" i="76"/>
  <c r="J161" i="76"/>
  <c r="J160" i="76"/>
  <c r="J159" i="76"/>
  <c r="J158" i="76"/>
  <c r="J157" i="76"/>
  <c r="J156" i="76"/>
  <c r="J155" i="76"/>
  <c r="J154" i="76"/>
  <c r="J153" i="76"/>
  <c r="J152" i="76"/>
  <c r="J151" i="76"/>
  <c r="J150" i="76"/>
  <c r="J149" i="76"/>
  <c r="J148" i="76"/>
  <c r="J147" i="76"/>
  <c r="J146" i="76"/>
  <c r="J145" i="76"/>
  <c r="J144" i="76"/>
  <c r="J143" i="76"/>
  <c r="J142" i="76"/>
  <c r="J141" i="76"/>
  <c r="J140" i="76"/>
  <c r="J139" i="76"/>
  <c r="J138" i="76"/>
  <c r="J137" i="76"/>
  <c r="J136" i="76"/>
  <c r="J135" i="76"/>
  <c r="J134" i="76"/>
  <c r="J133" i="76"/>
  <c r="J132" i="76"/>
  <c r="J131" i="76"/>
  <c r="J130" i="76"/>
  <c r="J129" i="76"/>
  <c r="J128" i="76"/>
  <c r="J127" i="76"/>
  <c r="J126" i="76"/>
  <c r="J125" i="76"/>
  <c r="J124" i="76"/>
  <c r="J123" i="76"/>
  <c r="J121" i="76"/>
  <c r="J120" i="76"/>
  <c r="J119" i="76"/>
  <c r="J118" i="76"/>
  <c r="J117" i="76"/>
  <c r="J116" i="76"/>
  <c r="J115" i="76"/>
  <c r="J114" i="76"/>
  <c r="J113" i="76"/>
  <c r="J112" i="76"/>
  <c r="J111" i="76"/>
  <c r="J110" i="76"/>
  <c r="J109" i="76"/>
  <c r="J108" i="76"/>
  <c r="J107" i="76"/>
  <c r="J106" i="76"/>
  <c r="J105" i="76"/>
  <c r="J104" i="76"/>
  <c r="J103" i="76"/>
  <c r="J102" i="76"/>
  <c r="J101" i="76"/>
  <c r="J100" i="76"/>
  <c r="J99" i="76"/>
  <c r="J98" i="76"/>
  <c r="J97" i="76"/>
  <c r="J96" i="76"/>
  <c r="J95" i="76"/>
  <c r="J94" i="76"/>
  <c r="J93" i="76"/>
  <c r="J92" i="76"/>
  <c r="J91" i="76"/>
  <c r="J90" i="76"/>
  <c r="J89" i="76"/>
  <c r="J88" i="76"/>
  <c r="J87" i="76"/>
  <c r="J86" i="76"/>
  <c r="J85" i="76"/>
  <c r="J84" i="76"/>
  <c r="J83" i="76"/>
  <c r="J82" i="76"/>
  <c r="J81" i="76"/>
  <c r="J80" i="76"/>
  <c r="J79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P16" i="77"/>
  <c r="P15" i="77"/>
  <c r="P14" i="77"/>
  <c r="P13" i="77"/>
  <c r="P12" i="77"/>
  <c r="P11" i="77"/>
  <c r="O12" i="78"/>
  <c r="O208" i="78"/>
  <c r="O212" i="78"/>
  <c r="N28" i="79"/>
  <c r="N27" i="79"/>
  <c r="N26" i="79"/>
  <c r="N25" i="79"/>
  <c r="N24" i="79"/>
  <c r="N23" i="79"/>
  <c r="N22" i="79"/>
  <c r="N21" i="79"/>
  <c r="N20" i="79"/>
  <c r="N19" i="79"/>
  <c r="N18" i="79"/>
  <c r="N17" i="79"/>
  <c r="N16" i="79"/>
  <c r="N15" i="79"/>
  <c r="N14" i="79"/>
  <c r="N13" i="79"/>
  <c r="N12" i="79"/>
  <c r="N11" i="79"/>
  <c r="N10" i="79"/>
  <c r="J12" i="81"/>
  <c r="J11" i="81"/>
  <c r="J10" i="81"/>
  <c r="O16" i="92"/>
  <c r="O15" i="92"/>
  <c r="O14" i="92"/>
  <c r="O13" i="92"/>
  <c r="O12" i="92"/>
  <c r="O11" i="92"/>
  <c r="O10" i="92"/>
  <c r="O13" i="93"/>
  <c r="O12" i="93"/>
  <c r="O11" i="93"/>
  <c r="O10" i="93"/>
  <c r="C38" i="88" l="1"/>
  <c r="O11" i="78"/>
  <c r="O10" i="78" s="1"/>
  <c r="C23" i="88"/>
  <c r="C12" i="88"/>
  <c r="P275" i="78" l="1"/>
  <c r="P184" i="78"/>
  <c r="P232" i="78"/>
  <c r="P109" i="78"/>
  <c r="P243" i="78"/>
  <c r="P200" i="78"/>
  <c r="P202" i="78"/>
  <c r="P111" i="78"/>
  <c r="P75" i="78"/>
  <c r="P23" i="78"/>
  <c r="P49" i="78"/>
  <c r="P203" i="78"/>
  <c r="P20" i="78"/>
  <c r="P122" i="78"/>
  <c r="P237" i="78"/>
  <c r="P270" i="78"/>
  <c r="P239" i="78"/>
  <c r="P171" i="78"/>
  <c r="P189" i="78"/>
  <c r="P107" i="78"/>
  <c r="P63" i="78"/>
  <c r="P38" i="78"/>
  <c r="P25" i="78"/>
  <c r="P112" i="78"/>
  <c r="P48" i="78"/>
  <c r="P60" i="78"/>
  <c r="P116" i="78"/>
  <c r="P12" i="78"/>
  <c r="P272" i="78"/>
  <c r="P259" i="78"/>
  <c r="P127" i="78"/>
  <c r="P43" i="78"/>
  <c r="P81" i="78"/>
  <c r="P131" i="78"/>
  <c r="P88" i="78"/>
  <c r="P37" i="78"/>
  <c r="P28" i="78"/>
  <c r="P250" i="78"/>
  <c r="P74" i="78"/>
  <c r="P154" i="78"/>
  <c r="P228" i="78"/>
  <c r="P227" i="78"/>
  <c r="P155" i="78"/>
  <c r="P185" i="78"/>
  <c r="P95" i="78"/>
  <c r="P47" i="78"/>
  <c r="P22" i="78"/>
  <c r="P240" i="78"/>
  <c r="P156" i="78"/>
  <c r="P52" i="78"/>
  <c r="P153" i="78"/>
  <c r="P72" i="78"/>
  <c r="P263" i="78"/>
  <c r="P199" i="78"/>
  <c r="P21" i="78"/>
  <c r="P140" i="78"/>
  <c r="P208" i="78"/>
  <c r="P152" i="78"/>
  <c r="P79" i="78"/>
  <c r="P209" i="78"/>
  <c r="P172" i="78"/>
  <c r="P11" i="78"/>
  <c r="P108" i="78"/>
  <c r="P182" i="78"/>
  <c r="P135" i="78"/>
  <c r="P16" i="78"/>
  <c r="P212" i="78"/>
  <c r="P145" i="78"/>
  <c r="P186" i="78"/>
  <c r="P174" i="78"/>
  <c r="P236" i="78"/>
  <c r="P73" i="78"/>
  <c r="P19" i="78"/>
  <c r="P59" i="78"/>
  <c r="P91" i="78"/>
  <c r="P123" i="78"/>
  <c r="P138" i="78"/>
  <c r="P167" i="78"/>
  <c r="P223" i="78"/>
  <c r="P255" i="78"/>
  <c r="P97" i="78"/>
  <c r="P221" i="78"/>
  <c r="P58" i="78"/>
  <c r="P166" i="78"/>
  <c r="P271" i="78"/>
  <c r="P164" i="78"/>
  <c r="P56" i="78"/>
  <c r="P84" i="78"/>
  <c r="P124" i="78"/>
  <c r="P193" i="78"/>
  <c r="P168" i="78"/>
  <c r="P141" i="78"/>
  <c r="P220" i="78"/>
  <c r="P267" i="78"/>
  <c r="P149" i="78"/>
  <c r="P104" i="78"/>
  <c r="P40" i="78"/>
  <c r="P68" i="78"/>
  <c r="P24" i="78"/>
  <c r="P92" i="78"/>
  <c r="P160" i="78"/>
  <c r="P100" i="78"/>
  <c r="P139" i="78"/>
  <c r="P44" i="78"/>
  <c r="P190" i="78"/>
  <c r="P64" i="78"/>
  <c r="P224" i="78"/>
  <c r="P17" i="78"/>
  <c r="P69" i="78"/>
  <c r="P13" i="78"/>
  <c r="P14" i="78"/>
  <c r="P39" i="78"/>
  <c r="P55" i="78"/>
  <c r="P71" i="78"/>
  <c r="P87" i="78"/>
  <c r="P103" i="78"/>
  <c r="P119" i="78"/>
  <c r="P181" i="78"/>
  <c r="P134" i="78"/>
  <c r="P148" i="78"/>
  <c r="P163" i="78"/>
  <c r="P196" i="78"/>
  <c r="P219" i="78"/>
  <c r="P235" i="78"/>
  <c r="P251" i="78"/>
  <c r="P213" i="78"/>
  <c r="P89" i="78"/>
  <c r="P187" i="78"/>
  <c r="P204" i="78"/>
  <c r="P273" i="78"/>
  <c r="P42" i="78"/>
  <c r="P106" i="78"/>
  <c r="P151" i="78"/>
  <c r="P234" i="78"/>
  <c r="P120" i="78"/>
  <c r="P80" i="78"/>
  <c r="P178" i="78"/>
  <c r="P76" i="78"/>
  <c r="P96" i="78"/>
  <c r="P252" i="78"/>
  <c r="P61" i="78"/>
  <c r="P93" i="78"/>
  <c r="P10" i="78"/>
  <c r="P27" i="78"/>
  <c r="P51" i="78"/>
  <c r="P67" i="78"/>
  <c r="P83" i="78"/>
  <c r="P99" i="78"/>
  <c r="P115" i="78"/>
  <c r="P177" i="78"/>
  <c r="P130" i="78"/>
  <c r="P144" i="78"/>
  <c r="P159" i="78"/>
  <c r="P192" i="78"/>
  <c r="P215" i="78"/>
  <c r="P231" i="78"/>
  <c r="P247" i="78"/>
  <c r="P264" i="78"/>
  <c r="P29" i="78"/>
  <c r="P125" i="78"/>
  <c r="P169" i="78"/>
  <c r="P253" i="78"/>
  <c r="P65" i="78"/>
  <c r="P90" i="78"/>
  <c r="P137" i="78"/>
  <c r="P218" i="78"/>
  <c r="P113" i="78"/>
  <c r="P175" i="78"/>
  <c r="P128" i="78"/>
  <c r="P142" i="78"/>
  <c r="P157" i="78"/>
  <c r="P173" i="78"/>
  <c r="P210" i="78"/>
  <c r="P225" i="78"/>
  <c r="P241" i="78"/>
  <c r="P257" i="78"/>
  <c r="C33" i="88"/>
  <c r="P244" i="78"/>
  <c r="P41" i="78"/>
  <c r="P85" i="78"/>
  <c r="P46" i="78"/>
  <c r="P62" i="78"/>
  <c r="P78" i="78"/>
  <c r="P94" i="78"/>
  <c r="P110" i="78"/>
  <c r="P126" i="78"/>
  <c r="P188" i="78"/>
  <c r="P201" i="78"/>
  <c r="P206" i="78"/>
  <c r="P170" i="78"/>
  <c r="P205" i="78"/>
  <c r="P222" i="78"/>
  <c r="P238" i="78"/>
  <c r="P254" i="78"/>
  <c r="P248" i="78"/>
  <c r="P57" i="78"/>
  <c r="P101" i="78"/>
  <c r="P117" i="78"/>
  <c r="P179" i="78"/>
  <c r="P132" i="78"/>
  <c r="P146" i="78"/>
  <c r="P161" i="78"/>
  <c r="P194" i="78"/>
  <c r="P276" i="78"/>
  <c r="P229" i="78"/>
  <c r="P245" i="78"/>
  <c r="P261" i="78"/>
  <c r="P197" i="78"/>
  <c r="P256" i="78"/>
  <c r="P45" i="78"/>
  <c r="P18" i="78"/>
  <c r="P50" i="78"/>
  <c r="P66" i="78"/>
  <c r="P82" i="78"/>
  <c r="P98" i="78"/>
  <c r="P114" i="78"/>
  <c r="P176" i="78"/>
  <c r="P129" i="78"/>
  <c r="P143" i="78"/>
  <c r="P158" i="78"/>
  <c r="P191" i="78"/>
  <c r="P226" i="78"/>
  <c r="P242" i="78"/>
  <c r="P258" i="78"/>
  <c r="P269" i="78"/>
  <c r="P260" i="78"/>
  <c r="P77" i="78"/>
  <c r="P105" i="78"/>
  <c r="P121" i="78"/>
  <c r="P183" i="78"/>
  <c r="P136" i="78"/>
  <c r="P150" i="78"/>
  <c r="P165" i="78"/>
  <c r="P198" i="78"/>
  <c r="P217" i="78"/>
  <c r="P233" i="78"/>
  <c r="P249" i="78"/>
  <c r="P266" i="78"/>
  <c r="P216" i="78"/>
  <c r="P265" i="78"/>
  <c r="P53" i="78"/>
  <c r="P26" i="78"/>
  <c r="P54" i="78"/>
  <c r="P70" i="78"/>
  <c r="P86" i="78"/>
  <c r="P102" i="78"/>
  <c r="P118" i="78"/>
  <c r="P180" i="78"/>
  <c r="P133" i="78"/>
  <c r="P147" i="78"/>
  <c r="P162" i="78"/>
  <c r="P195" i="78"/>
  <c r="P214" i="78"/>
  <c r="P230" i="78"/>
  <c r="P246" i="78"/>
  <c r="P262" i="78"/>
  <c r="P268" i="78"/>
  <c r="P274" i="78"/>
  <c r="P30" i="78"/>
  <c r="P34" i="78"/>
  <c r="P33" i="78"/>
  <c r="P35" i="78"/>
  <c r="P32" i="78"/>
  <c r="P31" i="78"/>
  <c r="C11" i="88"/>
  <c r="C10" i="88" l="1"/>
  <c r="C42" i="88" l="1"/>
  <c r="D10" i="88" l="1"/>
  <c r="Q31" i="78"/>
  <c r="Q33" i="78"/>
  <c r="Q35" i="78"/>
  <c r="Q30" i="78"/>
  <c r="Q34" i="78"/>
  <c r="Q32" i="78"/>
  <c r="R53" i="59"/>
  <c r="R19" i="59"/>
  <c r="U359" i="61"/>
  <c r="U347" i="61"/>
  <c r="U338" i="61"/>
  <c r="U328" i="61"/>
  <c r="U320" i="61"/>
  <c r="U314" i="61"/>
  <c r="U307" i="61"/>
  <c r="U299" i="61"/>
  <c r="U292" i="61"/>
  <c r="U286" i="61"/>
  <c r="U278" i="61"/>
  <c r="U271" i="61"/>
  <c r="U263" i="61"/>
  <c r="U254" i="61"/>
  <c r="U247" i="61"/>
  <c r="U240" i="61"/>
  <c r="U232" i="61"/>
  <c r="U225" i="61"/>
  <c r="U220" i="61"/>
  <c r="U215" i="61"/>
  <c r="U209" i="61"/>
  <c r="U204" i="61"/>
  <c r="U199" i="61"/>
  <c r="U193" i="61"/>
  <c r="U188" i="61"/>
  <c r="U183" i="61"/>
  <c r="U177" i="61"/>
  <c r="U172" i="61"/>
  <c r="U167" i="61"/>
  <c r="U160" i="61"/>
  <c r="U155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O214" i="62"/>
  <c r="R49" i="59"/>
  <c r="R15" i="59"/>
  <c r="U355" i="61"/>
  <c r="U346" i="61"/>
  <c r="U335" i="61"/>
  <c r="U326" i="61"/>
  <c r="U319" i="61"/>
  <c r="U312" i="61"/>
  <c r="U304" i="61"/>
  <c r="U298" i="61"/>
  <c r="U291" i="61"/>
  <c r="U283" i="61"/>
  <c r="U276" i="61"/>
  <c r="U270" i="61"/>
  <c r="U261" i="61"/>
  <c r="U253" i="61"/>
  <c r="U245" i="61"/>
  <c r="U237" i="61"/>
  <c r="U231" i="61"/>
  <c r="U224" i="61"/>
  <c r="U219" i="61"/>
  <c r="U213" i="61"/>
  <c r="U208" i="61"/>
  <c r="U203" i="61"/>
  <c r="U197" i="61"/>
  <c r="U192" i="61"/>
  <c r="U187" i="61"/>
  <c r="U181" i="61"/>
  <c r="U176" i="61"/>
  <c r="U171" i="61"/>
  <c r="U164" i="61"/>
  <c r="U159" i="61"/>
  <c r="U154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R36" i="59"/>
  <c r="U363" i="61"/>
  <c r="U354" i="61"/>
  <c r="U343" i="61"/>
  <c r="U331" i="61"/>
  <c r="U324" i="61"/>
  <c r="U318" i="61"/>
  <c r="U310" i="61"/>
  <c r="U303" i="61"/>
  <c r="U296" i="61"/>
  <c r="U288" i="61"/>
  <c r="U282" i="61"/>
  <c r="U275" i="61"/>
  <c r="U267" i="61"/>
  <c r="U259" i="61"/>
  <c r="U251" i="61"/>
  <c r="U243" i="61"/>
  <c r="U236" i="61"/>
  <c r="U229" i="61"/>
  <c r="U223" i="61"/>
  <c r="U217" i="61"/>
  <c r="U212" i="61"/>
  <c r="U207" i="61"/>
  <c r="U201" i="61"/>
  <c r="U196" i="61"/>
  <c r="U191" i="61"/>
  <c r="U185" i="61"/>
  <c r="U180" i="61"/>
  <c r="U175" i="61"/>
  <c r="U169" i="61"/>
  <c r="U163" i="61"/>
  <c r="U158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32" i="59"/>
  <c r="U362" i="61"/>
  <c r="U351" i="61"/>
  <c r="U339" i="61"/>
  <c r="U330" i="61"/>
  <c r="U323" i="61"/>
  <c r="U315" i="61"/>
  <c r="U308" i="61"/>
  <c r="U302" i="61"/>
  <c r="U294" i="61"/>
  <c r="U287" i="61"/>
  <c r="U280" i="61"/>
  <c r="U272" i="61"/>
  <c r="U265" i="61"/>
  <c r="U257" i="61"/>
  <c r="U248" i="61"/>
  <c r="U241" i="61"/>
  <c r="U235" i="61"/>
  <c r="U227" i="61"/>
  <c r="U221" i="61"/>
  <c r="U216" i="61"/>
  <c r="U211" i="61"/>
  <c r="U205" i="61"/>
  <c r="U200" i="61"/>
  <c r="U195" i="61"/>
  <c r="U189" i="61"/>
  <c r="U184" i="61"/>
  <c r="U179" i="61"/>
  <c r="U173" i="61"/>
  <c r="U168" i="61"/>
  <c r="U162" i="61"/>
  <c r="U156" i="61"/>
  <c r="U151" i="61"/>
  <c r="U147" i="61"/>
  <c r="U143" i="61"/>
  <c r="U139" i="61"/>
  <c r="U135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63" i="61"/>
  <c r="U47" i="61"/>
  <c r="U33" i="61"/>
  <c r="U25" i="61"/>
  <c r="U17" i="61"/>
  <c r="O213" i="62"/>
  <c r="O209" i="62"/>
  <c r="O205" i="62"/>
  <c r="O200" i="62"/>
  <c r="O196" i="62"/>
  <c r="O190" i="62"/>
  <c r="O186" i="62"/>
  <c r="O182" i="62"/>
  <c r="O178" i="62"/>
  <c r="O174" i="62"/>
  <c r="O170" i="62"/>
  <c r="O166" i="62"/>
  <c r="O162" i="62"/>
  <c r="O158" i="62"/>
  <c r="O154" i="62"/>
  <c r="O150" i="62"/>
  <c r="O145" i="62"/>
  <c r="O201" i="62"/>
  <c r="O139" i="62"/>
  <c r="O136" i="62"/>
  <c r="O132" i="62"/>
  <c r="O128" i="62"/>
  <c r="O124" i="62"/>
  <c r="O119" i="62"/>
  <c r="O115" i="62"/>
  <c r="O111" i="62"/>
  <c r="O107" i="62"/>
  <c r="O103" i="62"/>
  <c r="O99" i="62"/>
  <c r="O95" i="62"/>
  <c r="O91" i="62"/>
  <c r="O87" i="62"/>
  <c r="O83" i="62"/>
  <c r="O78" i="62"/>
  <c r="O74" i="62"/>
  <c r="O70" i="62"/>
  <c r="O66" i="62"/>
  <c r="O62" i="62"/>
  <c r="O58" i="62"/>
  <c r="O54" i="62"/>
  <c r="O50" i="62"/>
  <c r="O46" i="62"/>
  <c r="O42" i="62"/>
  <c r="O37" i="62"/>
  <c r="O33" i="62"/>
  <c r="O29" i="62"/>
  <c r="O25" i="62"/>
  <c r="O21" i="62"/>
  <c r="O17" i="62"/>
  <c r="O13" i="62"/>
  <c r="N92" i="63"/>
  <c r="N87" i="63"/>
  <c r="N83" i="63"/>
  <c r="N79" i="63"/>
  <c r="N75" i="63"/>
  <c r="N71" i="63"/>
  <c r="N67" i="63"/>
  <c r="N63" i="63"/>
  <c r="N59" i="63"/>
  <c r="N55" i="63"/>
  <c r="N51" i="63"/>
  <c r="N47" i="63"/>
  <c r="N43" i="63"/>
  <c r="N38" i="63"/>
  <c r="N34" i="63"/>
  <c r="N30" i="63"/>
  <c r="N26" i="63"/>
  <c r="N21" i="63"/>
  <c r="N17" i="63"/>
  <c r="N13" i="63"/>
  <c r="O47" i="64"/>
  <c r="O43" i="64"/>
  <c r="O39" i="64"/>
  <c r="O34" i="64"/>
  <c r="O29" i="64"/>
  <c r="O25" i="64"/>
  <c r="O21" i="64"/>
  <c r="O17" i="64"/>
  <c r="O13" i="64"/>
  <c r="L15" i="65"/>
  <c r="L11" i="65"/>
  <c r="K13" i="67"/>
  <c r="P135" i="69"/>
  <c r="U59" i="61"/>
  <c r="U43" i="61"/>
  <c r="U31" i="61"/>
  <c r="U23" i="61"/>
  <c r="U15" i="61"/>
  <c r="O212" i="62"/>
  <c r="O208" i="62"/>
  <c r="O204" i="62"/>
  <c r="O199" i="62"/>
  <c r="O195" i="62"/>
  <c r="O189" i="62"/>
  <c r="O185" i="62"/>
  <c r="O181" i="62"/>
  <c r="O177" i="62"/>
  <c r="O173" i="62"/>
  <c r="O169" i="62"/>
  <c r="O165" i="62"/>
  <c r="O161" i="62"/>
  <c r="O157" i="62"/>
  <c r="O153" i="62"/>
  <c r="O149" i="62"/>
  <c r="O144" i="62"/>
  <c r="O141" i="62"/>
  <c r="O191" i="62"/>
  <c r="O135" i="62"/>
  <c r="O131" i="62"/>
  <c r="O127" i="62"/>
  <c r="O122" i="62"/>
  <c r="O118" i="62"/>
  <c r="O114" i="62"/>
  <c r="O110" i="62"/>
  <c r="O106" i="62"/>
  <c r="O102" i="62"/>
  <c r="O98" i="62"/>
  <c r="O94" i="62"/>
  <c r="O90" i="62"/>
  <c r="O86" i="62"/>
  <c r="O81" i="62"/>
  <c r="O77" i="62"/>
  <c r="O73" i="62"/>
  <c r="O69" i="62"/>
  <c r="O65" i="62"/>
  <c r="O61" i="62"/>
  <c r="O57" i="62"/>
  <c r="O53" i="62"/>
  <c r="O49" i="62"/>
  <c r="O45" i="62"/>
  <c r="O40" i="62"/>
  <c r="O36" i="62"/>
  <c r="O32" i="62"/>
  <c r="O28" i="62"/>
  <c r="O24" i="62"/>
  <c r="O20" i="62"/>
  <c r="O16" i="62"/>
  <c r="O12" i="62"/>
  <c r="N91" i="63"/>
  <c r="N86" i="63"/>
  <c r="N82" i="63"/>
  <c r="N78" i="63"/>
  <c r="N74" i="63"/>
  <c r="N70" i="63"/>
  <c r="N66" i="63"/>
  <c r="N62" i="63"/>
  <c r="N58" i="63"/>
  <c r="N54" i="63"/>
  <c r="N50" i="63"/>
  <c r="N46" i="63"/>
  <c r="N42" i="63"/>
  <c r="N37" i="63"/>
  <c r="N33" i="63"/>
  <c r="N29" i="63"/>
  <c r="N25" i="63"/>
  <c r="N20" i="63"/>
  <c r="N16" i="63"/>
  <c r="N12" i="63"/>
  <c r="O46" i="64"/>
  <c r="O42" i="64"/>
  <c r="O38" i="64"/>
  <c r="O33" i="64"/>
  <c r="O28" i="64"/>
  <c r="O24" i="64"/>
  <c r="O20" i="64"/>
  <c r="O16" i="64"/>
  <c r="O12" i="64"/>
  <c r="L14" i="65"/>
  <c r="U71" i="61"/>
  <c r="U55" i="61"/>
  <c r="U39" i="61"/>
  <c r="U29" i="61"/>
  <c r="U21" i="61"/>
  <c r="U13" i="61"/>
  <c r="O211" i="62"/>
  <c r="O207" i="62"/>
  <c r="O203" i="62"/>
  <c r="O198" i="62"/>
  <c r="O193" i="62"/>
  <c r="O188" i="62"/>
  <c r="O184" i="62"/>
  <c r="O180" i="62"/>
  <c r="O176" i="62"/>
  <c r="O172" i="62"/>
  <c r="O168" i="62"/>
  <c r="O164" i="62"/>
  <c r="O160" i="62"/>
  <c r="O156" i="62"/>
  <c r="O152" i="62"/>
  <c r="O147" i="62"/>
  <c r="O143" i="62"/>
  <c r="O140" i="62"/>
  <c r="O138" i="62"/>
  <c r="O134" i="62"/>
  <c r="O130" i="62"/>
  <c r="O126" i="62"/>
  <c r="O121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68" i="62"/>
  <c r="O64" i="62"/>
  <c r="O60" i="62"/>
  <c r="O56" i="62"/>
  <c r="O52" i="62"/>
  <c r="O48" i="62"/>
  <c r="O44" i="62"/>
  <c r="O39" i="62"/>
  <c r="O35" i="62"/>
  <c r="O31" i="62"/>
  <c r="O27" i="62"/>
  <c r="O23" i="62"/>
  <c r="O19" i="62"/>
  <c r="O15" i="62"/>
  <c r="O11" i="62"/>
  <c r="N90" i="63"/>
  <c r="N85" i="63"/>
  <c r="N81" i="63"/>
  <c r="N77" i="63"/>
  <c r="N73" i="63"/>
  <c r="N69" i="63"/>
  <c r="N65" i="63"/>
  <c r="N61" i="63"/>
  <c r="N57" i="63"/>
  <c r="N53" i="63"/>
  <c r="N49" i="63"/>
  <c r="N45" i="63"/>
  <c r="N41" i="63"/>
  <c r="N36" i="63"/>
  <c r="N32" i="63"/>
  <c r="N28" i="63"/>
  <c r="N24" i="63"/>
  <c r="U67" i="61"/>
  <c r="U51" i="61"/>
  <c r="U35" i="61"/>
  <c r="U27" i="61"/>
  <c r="U19" i="61"/>
  <c r="U11" i="61"/>
  <c r="O210" i="62"/>
  <c r="O206" i="62"/>
  <c r="O202" i="62"/>
  <c r="O197" i="62"/>
  <c r="O192" i="62"/>
  <c r="O187" i="62"/>
  <c r="O183" i="62"/>
  <c r="O179" i="62"/>
  <c r="O175" i="62"/>
  <c r="O171" i="62"/>
  <c r="O167" i="62"/>
  <c r="O163" i="62"/>
  <c r="O159" i="62"/>
  <c r="O155" i="62"/>
  <c r="O151" i="62"/>
  <c r="O146" i="62"/>
  <c r="O142" i="62"/>
  <c r="O194" i="62"/>
  <c r="O137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1" i="62"/>
  <c r="O67" i="62"/>
  <c r="O63" i="62"/>
  <c r="O59" i="62"/>
  <c r="O55" i="62"/>
  <c r="O51" i="62"/>
  <c r="O47" i="62"/>
  <c r="O43" i="62"/>
  <c r="O38" i="62"/>
  <c r="O34" i="62"/>
  <c r="O30" i="62"/>
  <c r="O26" i="62"/>
  <c r="O22" i="62"/>
  <c r="O18" i="62"/>
  <c r="O14" i="62"/>
  <c r="N93" i="63"/>
  <c r="N88" i="63"/>
  <c r="N84" i="63"/>
  <c r="N80" i="63"/>
  <c r="N76" i="63"/>
  <c r="N72" i="63"/>
  <c r="N68" i="63"/>
  <c r="N64" i="63"/>
  <c r="N60" i="63"/>
  <c r="N56" i="63"/>
  <c r="N52" i="63"/>
  <c r="N48" i="63"/>
  <c r="N44" i="63"/>
  <c r="N39" i="63"/>
  <c r="N35" i="63"/>
  <c r="N31" i="63"/>
  <c r="N27" i="63"/>
  <c r="N23" i="63"/>
  <c r="N18" i="63"/>
  <c r="N14" i="63"/>
  <c r="O48" i="64"/>
  <c r="O44" i="64"/>
  <c r="O40" i="64"/>
  <c r="O36" i="64"/>
  <c r="O30" i="64"/>
  <c r="O26" i="64"/>
  <c r="O22" i="64"/>
  <c r="O18" i="64"/>
  <c r="N11" i="63"/>
  <c r="O31" i="64"/>
  <c r="O15" i="64"/>
  <c r="L13" i="65"/>
  <c r="K14" i="67"/>
  <c r="P134" i="69"/>
  <c r="P130" i="69"/>
  <c r="P126" i="69"/>
  <c r="P122" i="69"/>
  <c r="P118" i="69"/>
  <c r="P114" i="69"/>
  <c r="P110" i="69"/>
  <c r="P106" i="69"/>
  <c r="P102" i="69"/>
  <c r="P98" i="69"/>
  <c r="P94" i="69"/>
  <c r="P90" i="69"/>
  <c r="P86" i="69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S43" i="71"/>
  <c r="S38" i="71"/>
  <c r="S33" i="71"/>
  <c r="S29" i="71"/>
  <c r="S24" i="71"/>
  <c r="S20" i="71"/>
  <c r="S16" i="71"/>
  <c r="S12" i="71"/>
  <c r="M46" i="72"/>
  <c r="M42" i="72"/>
  <c r="M38" i="72"/>
  <c r="M34" i="72"/>
  <c r="M30" i="72"/>
  <c r="M26" i="72"/>
  <c r="M22" i="72"/>
  <c r="M17" i="72"/>
  <c r="M14" i="72"/>
  <c r="K162" i="73"/>
  <c r="K158" i="73"/>
  <c r="K154" i="73"/>
  <c r="K150" i="73"/>
  <c r="K146" i="73"/>
  <c r="K142" i="73"/>
  <c r="K138" i="73"/>
  <c r="K134" i="73"/>
  <c r="K130" i="73"/>
  <c r="K126" i="73"/>
  <c r="K122" i="73"/>
  <c r="K118" i="73"/>
  <c r="K114" i="73"/>
  <c r="K110" i="73"/>
  <c r="K106" i="73"/>
  <c r="K102" i="73"/>
  <c r="K98" i="73"/>
  <c r="K94" i="73"/>
  <c r="K90" i="73"/>
  <c r="K86" i="73"/>
  <c r="K82" i="73"/>
  <c r="K77" i="73"/>
  <c r="K73" i="73"/>
  <c r="K68" i="73"/>
  <c r="K63" i="73"/>
  <c r="K59" i="73"/>
  <c r="K55" i="73"/>
  <c r="K50" i="73"/>
  <c r="K46" i="73"/>
  <c r="K42" i="73"/>
  <c r="K38" i="73"/>
  <c r="K34" i="73"/>
  <c r="K30" i="73"/>
  <c r="K25" i="73"/>
  <c r="K20" i="73"/>
  <c r="K16" i="73"/>
  <c r="K12" i="73"/>
  <c r="L12" i="74"/>
  <c r="O45" i="64"/>
  <c r="O27" i="64"/>
  <c r="O14" i="64"/>
  <c r="L12" i="65"/>
  <c r="K12" i="67"/>
  <c r="P133" i="69"/>
  <c r="P129" i="69"/>
  <c r="P125" i="69"/>
  <c r="P121" i="69"/>
  <c r="P117" i="69"/>
  <c r="P113" i="69"/>
  <c r="P109" i="69"/>
  <c r="P105" i="69"/>
  <c r="P101" i="69"/>
  <c r="P97" i="69"/>
  <c r="P93" i="69"/>
  <c r="P89" i="69"/>
  <c r="P85" i="69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S46" i="71"/>
  <c r="S42" i="71"/>
  <c r="S37" i="71"/>
  <c r="S32" i="71"/>
  <c r="S27" i="71"/>
  <c r="S23" i="71"/>
  <c r="S19" i="71"/>
  <c r="S15" i="71"/>
  <c r="S11" i="71"/>
  <c r="M49" i="72"/>
  <c r="M45" i="72"/>
  <c r="M41" i="72"/>
  <c r="M37" i="72"/>
  <c r="M33" i="72"/>
  <c r="M29" i="72"/>
  <c r="M25" i="72"/>
  <c r="M21" i="72"/>
  <c r="M16" i="72"/>
  <c r="M13" i="72"/>
  <c r="K161" i="73"/>
  <c r="K157" i="73"/>
  <c r="K153" i="73"/>
  <c r="K149" i="73"/>
  <c r="K145" i="73"/>
  <c r="K141" i="73"/>
  <c r="K137" i="73"/>
  <c r="K133" i="73"/>
  <c r="K129" i="73"/>
  <c r="K125" i="73"/>
  <c r="K121" i="73"/>
  <c r="K117" i="73"/>
  <c r="K113" i="73"/>
  <c r="K109" i="73"/>
  <c r="K105" i="73"/>
  <c r="K101" i="73"/>
  <c r="K97" i="73"/>
  <c r="K93" i="73"/>
  <c r="K89" i="73"/>
  <c r="K85" i="73"/>
  <c r="K81" i="73"/>
  <c r="K76" i="73"/>
  <c r="K72" i="73"/>
  <c r="K67" i="73"/>
  <c r="K62" i="73"/>
  <c r="K58" i="73"/>
  <c r="K54" i="73"/>
  <c r="K49" i="73"/>
  <c r="K45" i="73"/>
  <c r="K41" i="73"/>
  <c r="K37" i="73"/>
  <c r="K33" i="73"/>
  <c r="K29" i="73"/>
  <c r="N19" i="63"/>
  <c r="O41" i="64"/>
  <c r="O23" i="64"/>
  <c r="O11" i="64"/>
  <c r="K11" i="67"/>
  <c r="P132" i="69"/>
  <c r="P128" i="69"/>
  <c r="P124" i="69"/>
  <c r="P120" i="69"/>
  <c r="P116" i="69"/>
  <c r="P112" i="69"/>
  <c r="P108" i="69"/>
  <c r="P104" i="69"/>
  <c r="P100" i="69"/>
  <c r="P96" i="69"/>
  <c r="P92" i="69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S45" i="71"/>
  <c r="S40" i="71"/>
  <c r="S36" i="71"/>
  <c r="S31" i="71"/>
  <c r="S26" i="71"/>
  <c r="S22" i="71"/>
  <c r="S18" i="71"/>
  <c r="S14" i="71"/>
  <c r="M48" i="72"/>
  <c r="M44" i="72"/>
  <c r="M40" i="72"/>
  <c r="M36" i="72"/>
  <c r="M32" i="72"/>
  <c r="M28" i="72"/>
  <c r="M24" i="72"/>
  <c r="M20" i="72"/>
  <c r="M12" i="72"/>
  <c r="K160" i="73"/>
  <c r="K156" i="73"/>
  <c r="K152" i="73"/>
  <c r="K148" i="73"/>
  <c r="K144" i="73"/>
  <c r="K140" i="73"/>
  <c r="K136" i="73"/>
  <c r="K132" i="73"/>
  <c r="K128" i="73"/>
  <c r="K124" i="73"/>
  <c r="K120" i="73"/>
  <c r="K116" i="73"/>
  <c r="K112" i="73"/>
  <c r="K108" i="73"/>
  <c r="K104" i="73"/>
  <c r="K100" i="73"/>
  <c r="K96" i="73"/>
  <c r="K92" i="73"/>
  <c r="K88" i="73"/>
  <c r="K84" i="73"/>
  <c r="N15" i="63"/>
  <c r="O37" i="64"/>
  <c r="O19" i="64"/>
  <c r="K15" i="67"/>
  <c r="P131" i="69"/>
  <c r="P127" i="69"/>
  <c r="P123" i="69"/>
  <c r="P119" i="69"/>
  <c r="P115" i="69"/>
  <c r="P111" i="69"/>
  <c r="P107" i="69"/>
  <c r="P103" i="69"/>
  <c r="P99" i="69"/>
  <c r="P95" i="69"/>
  <c r="P91" i="69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S44" i="71"/>
  <c r="S39" i="71"/>
  <c r="S34" i="71"/>
  <c r="S30" i="71"/>
  <c r="S25" i="71"/>
  <c r="S21" i="71"/>
  <c r="S17" i="71"/>
  <c r="S13" i="71"/>
  <c r="M47" i="72"/>
  <c r="M43" i="72"/>
  <c r="M39" i="72"/>
  <c r="M35" i="72"/>
  <c r="M31" i="72"/>
  <c r="M27" i="72"/>
  <c r="M23" i="72"/>
  <c r="M19" i="72"/>
  <c r="M15" i="72"/>
  <c r="M11" i="72"/>
  <c r="K159" i="73"/>
  <c r="K155" i="73"/>
  <c r="K151" i="73"/>
  <c r="K147" i="73"/>
  <c r="K143" i="73"/>
  <c r="K139" i="73"/>
  <c r="K135" i="73"/>
  <c r="K131" i="73"/>
  <c r="K127" i="73"/>
  <c r="K123" i="73"/>
  <c r="K119" i="73"/>
  <c r="K115" i="73"/>
  <c r="K111" i="73"/>
  <c r="K107" i="73"/>
  <c r="K103" i="73"/>
  <c r="K99" i="73"/>
  <c r="K95" i="73"/>
  <c r="K91" i="73"/>
  <c r="K87" i="73"/>
  <c r="K83" i="73"/>
  <c r="K79" i="73"/>
  <c r="K74" i="73"/>
  <c r="K70" i="73"/>
  <c r="K65" i="73"/>
  <c r="K60" i="73"/>
  <c r="K56" i="73"/>
  <c r="K51" i="73"/>
  <c r="K47" i="73"/>
  <c r="K43" i="73"/>
  <c r="K39" i="73"/>
  <c r="K35" i="73"/>
  <c r="K80" i="73"/>
  <c r="K61" i="73"/>
  <c r="K44" i="73"/>
  <c r="K31" i="73"/>
  <c r="K22" i="73"/>
  <c r="K17" i="73"/>
  <c r="K11" i="73"/>
  <c r="K193" i="76"/>
  <c r="K189" i="76"/>
  <c r="K185" i="76"/>
  <c r="K181" i="76"/>
  <c r="K177" i="76"/>
  <c r="K173" i="76"/>
  <c r="K169" i="76"/>
  <c r="K165" i="76"/>
  <c r="K161" i="76"/>
  <c r="K157" i="76"/>
  <c r="K153" i="76"/>
  <c r="K149" i="76"/>
  <c r="K145" i="76"/>
  <c r="K141" i="76"/>
  <c r="K137" i="76"/>
  <c r="K133" i="76"/>
  <c r="K129" i="76"/>
  <c r="K125" i="76"/>
  <c r="K120" i="76"/>
  <c r="K116" i="76"/>
  <c r="K112" i="76"/>
  <c r="K108" i="76"/>
  <c r="K104" i="76"/>
  <c r="K100" i="76"/>
  <c r="K96" i="76"/>
  <c r="K92" i="76"/>
  <c r="K88" i="76"/>
  <c r="K84" i="76"/>
  <c r="K80" i="76"/>
  <c r="K76" i="76"/>
  <c r="K72" i="76"/>
  <c r="K68" i="76"/>
  <c r="K64" i="76"/>
  <c r="K60" i="76"/>
  <c r="K56" i="76"/>
  <c r="K52" i="76"/>
  <c r="K48" i="76"/>
  <c r="K44" i="76"/>
  <c r="K40" i="76"/>
  <c r="K36" i="76"/>
  <c r="K32" i="76"/>
  <c r="K28" i="76"/>
  <c r="K24" i="76"/>
  <c r="K20" i="76"/>
  <c r="K16" i="76"/>
  <c r="K12" i="76"/>
  <c r="Q16" i="77"/>
  <c r="Q12" i="77"/>
  <c r="Q273" i="78"/>
  <c r="Q269" i="78"/>
  <c r="Q265" i="78"/>
  <c r="Q261" i="78"/>
  <c r="Q257" i="78"/>
  <c r="Q253" i="78"/>
  <c r="Q249" i="78"/>
  <c r="Q245" i="78"/>
  <c r="Q241" i="78"/>
  <c r="Q237" i="78"/>
  <c r="Q233" i="78"/>
  <c r="Q229" i="78"/>
  <c r="Q225" i="78"/>
  <c r="Q221" i="78"/>
  <c r="Q217" i="78"/>
  <c r="Q276" i="78"/>
  <c r="Q210" i="78"/>
  <c r="Q204" i="78"/>
  <c r="Q198" i="78"/>
  <c r="Q194" i="78"/>
  <c r="Q173" i="78"/>
  <c r="Q169" i="78"/>
  <c r="Q165" i="78"/>
  <c r="Q161" i="78"/>
  <c r="Q157" i="78"/>
  <c r="Q154" i="78"/>
  <c r="Q150" i="78"/>
  <c r="Q146" i="78"/>
  <c r="Q142" i="78"/>
  <c r="Q140" i="78"/>
  <c r="Q136" i="78"/>
  <c r="K75" i="73"/>
  <c r="K57" i="73"/>
  <c r="K40" i="73"/>
  <c r="K28" i="73"/>
  <c r="K21" i="73"/>
  <c r="K15" i="73"/>
  <c r="L14" i="74"/>
  <c r="K197" i="76"/>
  <c r="K192" i="76"/>
  <c r="K188" i="76"/>
  <c r="K184" i="76"/>
  <c r="K180" i="76"/>
  <c r="K176" i="76"/>
  <c r="K172" i="76"/>
  <c r="K168" i="76"/>
  <c r="K164" i="76"/>
  <c r="K160" i="76"/>
  <c r="K156" i="76"/>
  <c r="K152" i="76"/>
  <c r="K148" i="76"/>
  <c r="K144" i="76"/>
  <c r="K140" i="76"/>
  <c r="K136" i="76"/>
  <c r="K132" i="76"/>
  <c r="K128" i="76"/>
  <c r="K124" i="76"/>
  <c r="K119" i="76"/>
  <c r="K115" i="76"/>
  <c r="K111" i="76"/>
  <c r="K107" i="76"/>
  <c r="K103" i="76"/>
  <c r="K99" i="76"/>
  <c r="K95" i="76"/>
  <c r="K91" i="76"/>
  <c r="K87" i="76"/>
  <c r="K83" i="76"/>
  <c r="K79" i="76"/>
  <c r="K75" i="76"/>
  <c r="K71" i="76"/>
  <c r="K67" i="76"/>
  <c r="K63" i="76"/>
  <c r="K59" i="76"/>
  <c r="K55" i="76"/>
  <c r="K51" i="76"/>
  <c r="K47" i="76"/>
  <c r="K43" i="76"/>
  <c r="K39" i="76"/>
  <c r="K35" i="76"/>
  <c r="K31" i="76"/>
  <c r="K27" i="76"/>
  <c r="K23" i="76"/>
  <c r="K19" i="76"/>
  <c r="K15" i="76"/>
  <c r="K11" i="76"/>
  <c r="Q15" i="77"/>
  <c r="Q11" i="77"/>
  <c r="Q272" i="78"/>
  <c r="Q268" i="78"/>
  <c r="Q264" i="78"/>
  <c r="Q260" i="78"/>
  <c r="Q256" i="78"/>
  <c r="Q252" i="78"/>
  <c r="Q248" i="78"/>
  <c r="Q244" i="78"/>
  <c r="Q240" i="78"/>
  <c r="Q236" i="78"/>
  <c r="Q232" i="78"/>
  <c r="Q228" i="78"/>
  <c r="Q224" i="78"/>
  <c r="Q220" i="78"/>
  <c r="Q216" i="78"/>
  <c r="Q213" i="78"/>
  <c r="Q209" i="78"/>
  <c r="Q203" i="78"/>
  <c r="Q197" i="78"/>
  <c r="Q193" i="78"/>
  <c r="Q172" i="78"/>
  <c r="Q168" i="78"/>
  <c r="Q164" i="78"/>
  <c r="Q160" i="78"/>
  <c r="Q156" i="78"/>
  <c r="Q153" i="78"/>
  <c r="Q149" i="78"/>
  <c r="Q145" i="78"/>
  <c r="Q141" i="78"/>
  <c r="Q139" i="78"/>
  <c r="Q135" i="78"/>
  <c r="K71" i="73"/>
  <c r="K53" i="73"/>
  <c r="K36" i="73"/>
  <c r="K27" i="73"/>
  <c r="K19" i="73"/>
  <c r="K14" i="73"/>
  <c r="L13" i="74"/>
  <c r="K196" i="76"/>
  <c r="K191" i="76"/>
  <c r="K187" i="76"/>
  <c r="K183" i="76"/>
  <c r="K179" i="76"/>
  <c r="K175" i="76"/>
  <c r="K171" i="76"/>
  <c r="K167" i="76"/>
  <c r="K163" i="76"/>
  <c r="K159" i="76"/>
  <c r="K155" i="76"/>
  <c r="K151" i="76"/>
  <c r="K147" i="76"/>
  <c r="K143" i="76"/>
  <c r="K139" i="76"/>
  <c r="K135" i="76"/>
  <c r="K131" i="76"/>
  <c r="K127" i="76"/>
  <c r="K123" i="76"/>
  <c r="K118" i="76"/>
  <c r="K114" i="76"/>
  <c r="K110" i="76"/>
  <c r="K106" i="76"/>
  <c r="K102" i="76"/>
  <c r="K98" i="76"/>
  <c r="K94" i="76"/>
  <c r="K90" i="76"/>
  <c r="K86" i="76"/>
  <c r="K82" i="76"/>
  <c r="K78" i="76"/>
  <c r="K74" i="76"/>
  <c r="K70" i="76"/>
  <c r="K66" i="76"/>
  <c r="K62" i="76"/>
  <c r="K58" i="76"/>
  <c r="K54" i="76"/>
  <c r="K50" i="76"/>
  <c r="K46" i="76"/>
  <c r="K42" i="76"/>
  <c r="K38" i="76"/>
  <c r="K34" i="76"/>
  <c r="K30" i="76"/>
  <c r="K26" i="76"/>
  <c r="K22" i="76"/>
  <c r="K18" i="76"/>
  <c r="K14" i="76"/>
  <c r="Q14" i="77"/>
  <c r="Q275" i="78"/>
  <c r="Q271" i="78"/>
  <c r="Q267" i="78"/>
  <c r="Q263" i="78"/>
  <c r="Q259" i="78"/>
  <c r="Q255" i="78"/>
  <c r="Q251" i="78"/>
  <c r="Q247" i="78"/>
  <c r="Q243" i="78"/>
  <c r="Q239" i="78"/>
  <c r="Q235" i="78"/>
  <c r="Q231" i="78"/>
  <c r="Q227" i="78"/>
  <c r="Q223" i="78"/>
  <c r="Q219" i="78"/>
  <c r="Q215" i="78"/>
  <c r="Q212" i="78"/>
  <c r="Q208" i="78"/>
  <c r="Q200" i="78"/>
  <c r="Q196" i="78"/>
  <c r="Q192" i="78"/>
  <c r="Q171" i="78"/>
  <c r="Q167" i="78"/>
  <c r="Q163" i="78"/>
  <c r="Q159" i="78"/>
  <c r="Q155" i="78"/>
  <c r="Q152" i="78"/>
  <c r="Q148" i="78"/>
  <c r="K66" i="73"/>
  <c r="K48" i="73"/>
  <c r="K32" i="73"/>
  <c r="K24" i="73"/>
  <c r="K18" i="73"/>
  <c r="K13" i="73"/>
  <c r="L11" i="74"/>
  <c r="K194" i="76"/>
  <c r="K190" i="76"/>
  <c r="K186" i="76"/>
  <c r="K182" i="76"/>
  <c r="K178" i="76"/>
  <c r="K174" i="76"/>
  <c r="K170" i="76"/>
  <c r="K166" i="76"/>
  <c r="K162" i="76"/>
  <c r="K158" i="76"/>
  <c r="K154" i="76"/>
  <c r="K150" i="76"/>
  <c r="K146" i="76"/>
  <c r="K142" i="76"/>
  <c r="K138" i="76"/>
  <c r="K134" i="76"/>
  <c r="K130" i="76"/>
  <c r="K126" i="76"/>
  <c r="K121" i="76"/>
  <c r="K117" i="76"/>
  <c r="K113" i="76"/>
  <c r="K109" i="76"/>
  <c r="K105" i="76"/>
  <c r="K101" i="76"/>
  <c r="K97" i="76"/>
  <c r="K93" i="76"/>
  <c r="K89" i="76"/>
  <c r="K85" i="76"/>
  <c r="K81" i="76"/>
  <c r="K77" i="76"/>
  <c r="K73" i="76"/>
  <c r="K69" i="76"/>
  <c r="K65" i="76"/>
  <c r="K61" i="76"/>
  <c r="K57" i="76"/>
  <c r="K53" i="76"/>
  <c r="K49" i="76"/>
  <c r="K45" i="76"/>
  <c r="K41" i="76"/>
  <c r="K37" i="76"/>
  <c r="K33" i="76"/>
  <c r="K29" i="76"/>
  <c r="K25" i="76"/>
  <c r="K21" i="76"/>
  <c r="K17" i="76"/>
  <c r="K13" i="76"/>
  <c r="Q13" i="77"/>
  <c r="Q274" i="78"/>
  <c r="Q270" i="78"/>
  <c r="Q266" i="78"/>
  <c r="Q262" i="78"/>
  <c r="Q258" i="78"/>
  <c r="Q254" i="78"/>
  <c r="Q250" i="78"/>
  <c r="Q246" i="78"/>
  <c r="Q242" i="78"/>
  <c r="Q238" i="78"/>
  <c r="Q234" i="78"/>
  <c r="Q230" i="78"/>
  <c r="Q226" i="78"/>
  <c r="Q222" i="78"/>
  <c r="Q218" i="78"/>
  <c r="Q214" i="78"/>
  <c r="Q205" i="78"/>
  <c r="Q199" i="78"/>
  <c r="Q195" i="78"/>
  <c r="Q191" i="78"/>
  <c r="Q170" i="78"/>
  <c r="Q166" i="78"/>
  <c r="Q162" i="78"/>
  <c r="Q158" i="78"/>
  <c r="Q206" i="78"/>
  <c r="Q151" i="78"/>
  <c r="Q147" i="78"/>
  <c r="Q143" i="78"/>
  <c r="Q201" i="78"/>
  <c r="Q137" i="78"/>
  <c r="Q202" i="78"/>
  <c r="Q132" i="78"/>
  <c r="Q128" i="78"/>
  <c r="Q187" i="78"/>
  <c r="Q183" i="78"/>
  <c r="Q179" i="78"/>
  <c r="Q175" i="78"/>
  <c r="Q125" i="78"/>
  <c r="Q121" i="78"/>
  <c r="Q117" i="78"/>
  <c r="Q113" i="78"/>
  <c r="Q109" i="78"/>
  <c r="Q105" i="78"/>
  <c r="Q101" i="78"/>
  <c r="Q97" i="78"/>
  <c r="Q93" i="78"/>
  <c r="Q89" i="78"/>
  <c r="Q85" i="78"/>
  <c r="Q81" i="78"/>
  <c r="Q77" i="78"/>
  <c r="Q73" i="78"/>
  <c r="Q69" i="78"/>
  <c r="Q65" i="78"/>
  <c r="Q61" i="78"/>
  <c r="Q57" i="78"/>
  <c r="Q53" i="78"/>
  <c r="Q49" i="78"/>
  <c r="Q45" i="78"/>
  <c r="Q41" i="78"/>
  <c r="Q37" i="78"/>
  <c r="Q26" i="78"/>
  <c r="Q22" i="78"/>
  <c r="Q18" i="78"/>
  <c r="Q13" i="78"/>
  <c r="O27" i="79"/>
  <c r="O23" i="79"/>
  <c r="O19" i="79"/>
  <c r="O15" i="79"/>
  <c r="O11" i="79"/>
  <c r="K11" i="81"/>
  <c r="P13" i="92"/>
  <c r="P13" i="93"/>
  <c r="K10" i="81"/>
  <c r="P16" i="92"/>
  <c r="P12" i="93"/>
  <c r="P11" i="92"/>
  <c r="Q138" i="78"/>
  <c r="Q131" i="78"/>
  <c r="Q190" i="78"/>
  <c r="Q186" i="78"/>
  <c r="Q182" i="78"/>
  <c r="Q178" i="78"/>
  <c r="Q174" i="78"/>
  <c r="Q124" i="78"/>
  <c r="Q120" i="78"/>
  <c r="Q116" i="78"/>
  <c r="Q112" i="78"/>
  <c r="Q108" i="78"/>
  <c r="Q104" i="78"/>
  <c r="Q100" i="78"/>
  <c r="Q96" i="78"/>
  <c r="Q92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29" i="78"/>
  <c r="Q25" i="78"/>
  <c r="Q21" i="78"/>
  <c r="Q17" i="78"/>
  <c r="Q12" i="78"/>
  <c r="O26" i="79"/>
  <c r="O22" i="79"/>
  <c r="O18" i="79"/>
  <c r="O14" i="79"/>
  <c r="O10" i="79"/>
  <c r="P12" i="92"/>
  <c r="P11" i="93"/>
  <c r="Q134" i="78"/>
  <c r="Q130" i="78"/>
  <c r="Q189" i="78"/>
  <c r="Q185" i="78"/>
  <c r="Q181" i="78"/>
  <c r="Q177" i="78"/>
  <c r="Q127" i="78"/>
  <c r="Q123" i="78"/>
  <c r="Q119" i="78"/>
  <c r="Q115" i="78"/>
  <c r="Q111" i="78"/>
  <c r="Q107" i="78"/>
  <c r="Q103" i="78"/>
  <c r="Q99" i="78"/>
  <c r="Q95" i="78"/>
  <c r="Q91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9" i="78"/>
  <c r="Q28" i="78"/>
  <c r="Q24" i="78"/>
  <c r="Q20" i="78"/>
  <c r="Q16" i="78"/>
  <c r="Q11" i="78"/>
  <c r="O25" i="79"/>
  <c r="O21" i="79"/>
  <c r="O17" i="79"/>
  <c r="O13" i="79"/>
  <c r="P15" i="92"/>
  <c r="Q144" i="78"/>
  <c r="Q133" i="78"/>
  <c r="Q129" i="78"/>
  <c r="Q188" i="78"/>
  <c r="Q184" i="78"/>
  <c r="Q180" i="78"/>
  <c r="Q176" i="78"/>
  <c r="Q126" i="78"/>
  <c r="Q122" i="78"/>
  <c r="Q118" i="78"/>
  <c r="Q114" i="78"/>
  <c r="Q110" i="78"/>
  <c r="Q106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27" i="78"/>
  <c r="Q23" i="78"/>
  <c r="Q19" i="78"/>
  <c r="Q14" i="78"/>
  <c r="Q10" i="78"/>
  <c r="O28" i="79"/>
  <c r="O24" i="79"/>
  <c r="O20" i="79"/>
  <c r="O16" i="79"/>
  <c r="O12" i="79"/>
  <c r="K12" i="81"/>
  <c r="P14" i="92"/>
  <c r="P10" i="92"/>
  <c r="P10" i="93"/>
  <c r="R28" i="59"/>
  <c r="D24" i="88"/>
  <c r="R47" i="59"/>
  <c r="R30" i="59"/>
  <c r="R13" i="59"/>
  <c r="U353" i="61"/>
  <c r="U337" i="61"/>
  <c r="U321" i="61"/>
  <c r="U305" i="61"/>
  <c r="U289" i="61"/>
  <c r="U273" i="61"/>
  <c r="U255" i="61"/>
  <c r="U238" i="61"/>
  <c r="U222" i="61"/>
  <c r="U206" i="61"/>
  <c r="U190" i="61"/>
  <c r="U174" i="61"/>
  <c r="U157" i="61"/>
  <c r="D28" i="88"/>
  <c r="R58" i="59"/>
  <c r="R41" i="59"/>
  <c r="R24" i="59"/>
  <c r="U364" i="61"/>
  <c r="U348" i="61"/>
  <c r="U332" i="61"/>
  <c r="D19" i="88"/>
  <c r="D31" i="88"/>
  <c r="R52" i="59"/>
  <c r="R35" i="59"/>
  <c r="R18" i="59"/>
  <c r="U244" i="61"/>
  <c r="U268" i="61"/>
  <c r="U290" i="61"/>
  <c r="U311" i="61"/>
  <c r="U334" i="61"/>
  <c r="U366" i="61"/>
  <c r="D17" i="88"/>
  <c r="D35" i="88"/>
  <c r="R31" i="59"/>
  <c r="U228" i="61"/>
  <c r="U274" i="61"/>
  <c r="U295" i="61"/>
  <c r="U342" i="61"/>
  <c r="R26" i="59"/>
  <c r="U233" i="61"/>
  <c r="U300" i="61"/>
  <c r="R40" i="59"/>
  <c r="D38" i="88"/>
  <c r="R45" i="59"/>
  <c r="D16" i="88"/>
  <c r="R59" i="59"/>
  <c r="R43" i="59"/>
  <c r="R25" i="59"/>
  <c r="U365" i="61"/>
  <c r="U349" i="61"/>
  <c r="U333" i="61"/>
  <c r="U317" i="61"/>
  <c r="U301" i="61"/>
  <c r="U285" i="61"/>
  <c r="U269" i="61"/>
  <c r="U250" i="61"/>
  <c r="U234" i="61"/>
  <c r="U218" i="61"/>
  <c r="U202" i="61"/>
  <c r="U186" i="61"/>
  <c r="U170" i="61"/>
  <c r="U153" i="61"/>
  <c r="D21" i="88"/>
  <c r="R54" i="59"/>
  <c r="R37" i="59"/>
  <c r="R20" i="59"/>
  <c r="U360" i="61"/>
  <c r="U344" i="61"/>
  <c r="D41" i="88"/>
  <c r="D13" i="88"/>
  <c r="D26" i="88"/>
  <c r="R48" i="59"/>
  <c r="R14" i="59"/>
  <c r="U249" i="61"/>
  <c r="U316" i="61"/>
  <c r="R23" i="59"/>
  <c r="D23" i="88"/>
  <c r="U279" i="61"/>
  <c r="U350" i="61"/>
  <c r="D12" i="88"/>
  <c r="R62" i="59"/>
  <c r="D37" i="88"/>
  <c r="R55" i="59"/>
  <c r="R38" i="59"/>
  <c r="R21" i="59"/>
  <c r="U361" i="61"/>
  <c r="U345" i="61"/>
  <c r="U329" i="61"/>
  <c r="U313" i="61"/>
  <c r="U297" i="61"/>
  <c r="U281" i="61"/>
  <c r="U264" i="61"/>
  <c r="U246" i="61"/>
  <c r="U230" i="61"/>
  <c r="U214" i="61"/>
  <c r="U198" i="61"/>
  <c r="U182" i="61"/>
  <c r="U166" i="61"/>
  <c r="D42" i="88"/>
  <c r="D15" i="88"/>
  <c r="R50" i="59"/>
  <c r="R33" i="59"/>
  <c r="R16" i="59"/>
  <c r="U356" i="61"/>
  <c r="U340" i="61"/>
  <c r="D32" i="88"/>
  <c r="D18" i="88"/>
  <c r="R60" i="59"/>
  <c r="R44" i="59"/>
  <c r="U256" i="61"/>
  <c r="U322" i="61"/>
  <c r="D33" i="88"/>
  <c r="R11" i="59"/>
  <c r="D29" i="88"/>
  <c r="R51" i="59"/>
  <c r="R34" i="59"/>
  <c r="R17" i="59"/>
  <c r="U357" i="61"/>
  <c r="U341" i="61"/>
  <c r="U325" i="61"/>
  <c r="U309" i="61"/>
  <c r="U293" i="61"/>
  <c r="U277" i="61"/>
  <c r="U260" i="61"/>
  <c r="U242" i="61"/>
  <c r="U226" i="61"/>
  <c r="U210" i="61"/>
  <c r="U194" i="61"/>
  <c r="U178" i="61"/>
  <c r="U161" i="61"/>
  <c r="D34" i="88"/>
  <c r="R63" i="59"/>
  <c r="R46" i="59"/>
  <c r="R29" i="59"/>
  <c r="R12" i="59"/>
  <c r="U352" i="61"/>
  <c r="U336" i="61"/>
  <c r="D27" i="88"/>
  <c r="D40" i="88"/>
  <c r="R56" i="59"/>
  <c r="R39" i="59"/>
  <c r="R22" i="59"/>
  <c r="U239" i="61"/>
  <c r="U262" i="61"/>
  <c r="U284" i="61"/>
  <c r="U306" i="61"/>
  <c r="U327" i="61"/>
  <c r="U358" i="61"/>
  <c r="R57" i="59"/>
  <c r="D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8">
    <s v="Migdal Hashkaot Neches Boded"/>
    <s v="{[Time].[Hie Time].[Yom].&amp;[20190331]}"/>
    <s v="{[Medida].[Medida].&amp;[2]}"/>
    <s v="{[Keren].[Keren].[All]}"/>
    <s v="{[Cheshbon KM].[Hie Peilut].[Peilut 7].&amp;[Kod_Peilut_L7_306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3" si="17">
        <n x="1" s="1"/>
        <n x="15"/>
        <n x="16"/>
      </t>
    </mdx>
    <mdx n="0" f="v">
      <t c="3" si="17">
        <n x="1" s="1"/>
        <n x="18"/>
        <n x="16"/>
      </t>
    </mdx>
    <mdx n="0" f="v">
      <t c="3" si="17">
        <n x="1" s="1"/>
        <n x="19"/>
        <n x="16"/>
      </t>
    </mdx>
    <mdx n="0" f="v">
      <t c="3" si="17">
        <n x="1" s="1"/>
        <n x="20"/>
        <n x="16"/>
      </t>
    </mdx>
    <mdx n="0" f="v">
      <t c="3" si="17">
        <n x="1" s="1"/>
        <n x="21"/>
        <n x="16"/>
      </t>
    </mdx>
    <mdx n="0" f="v">
      <t c="3" si="17">
        <n x="1" s="1"/>
        <n x="22"/>
        <n x="16"/>
      </t>
    </mdx>
    <mdx n="0" f="v">
      <t c="3" si="17">
        <n x="1" s="1"/>
        <n x="23"/>
        <n x="16"/>
      </t>
    </mdx>
    <mdx n="0" f="v">
      <t c="3" si="17">
        <n x="1" s="1"/>
        <n x="24"/>
        <n x="16"/>
      </t>
    </mdx>
    <mdx n="0" f="v">
      <t c="3" si="17">
        <n x="1" s="1"/>
        <n x="25"/>
        <n x="16"/>
      </t>
    </mdx>
    <mdx n="0" f="v">
      <t c="3" si="17">
        <n x="1" s="1"/>
        <n x="26"/>
        <n x="16"/>
      </t>
    </mdx>
    <mdx n="0" f="v">
      <t c="3" si="17">
        <n x="1" s="1"/>
        <n x="27"/>
        <n x="16"/>
      </t>
    </mdx>
  </mdx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<sst xmlns="http://schemas.openxmlformats.org/spreadsheetml/2006/main" count="10613" uniqueCount="2954">
  <si>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</si>
  <si>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</si>
  <si>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</si>
  <si>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</si>
  <si>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</si>
  <si>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</si>
  <si>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</si>
  <si>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</si>
  <si>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</si>
  <si>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</si>
  <si>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</si>
  <si>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</si>
  <si>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</si>
  <si>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</si>
  <si>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</si>
  <si>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</si>
  <si>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</si>
  <si>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</si>
  <si>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</si>
  <si>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</si>
  <si>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</si>
  <si>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</si>
  <si>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</si>
  <si>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</si>
  <si>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</si>
  <si>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</si>
  <si>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</si>
  <si>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</si>
  <si>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</si>
  <si>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</si>
  <si>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</si>
  <si>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</si>
  <si>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</si>
  <si>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</si>
  <si>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</si>
  <si>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</si>
  <si>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</si>
  <si>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</si>
  <si>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</si>
  <si>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</si>
  <si>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</si>
  <si>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</si>
  <si>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</si>
  <si>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</si>
  <si>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</si>
  <si>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</si>
  <si>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</si>
  <si>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</si>
  <si>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</si>
  <si>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</si>
  <si>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</si>
  <si>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</si>
  <si>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</si>
  <si>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</si>
  <si>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</si>
  <si>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</si>
  <si>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</si>
  <si>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</si>
  <si>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</si>
  <si>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</si>
  <si>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</si>
  <si>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</si>
  <si>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</si>
  <si>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</si>
  <si>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</si>
  <si>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</si>
  <si>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</si>
  <si>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</si>
  <si>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</si>
  <si>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</si>
  <si>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</si>
  <si>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</si>
  <si>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</si>
  <si>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</si>
  <si>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</si>
  <si>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</si>
  <si>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</si>
  <si>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</si>
  <si>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</si>
  <si>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</si>
  <si>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</si>
  <si>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</si>
  <si>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</si>
  <si>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</si>
  <si>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</si>
  <si>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</si>
  <si>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</si>
  <si>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</si>
  <si>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</si>
  <si>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</si>
  <si>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</si>
  <si>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</si>
  <si>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</si>
  <si>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</si>
  <si>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</si>
  <si>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</si>
  <si>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</si>
  <si>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</si>
  <si>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</si>
  <si>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</si>
  <si>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</si>
  <si>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</si>
  <si>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</si>
  <si>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</si>
  <si>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</si>
  <si>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</si>
  <si>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</si>
  <si>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</si>
  <si>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</si>
  <si>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</si>
  <si>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</si>
  <si>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</si>
  <si>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</si>
  <si>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</si>
  <si>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</si>
  <si>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</si>
  <si>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</si>
  <si>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</si>
  <si>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</si>
  <si>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</si>
  <si>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</si>
  <si>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</si>
  <si>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</si>
  <si>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</si>
  <si>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</si>
  <si>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</si>
  <si>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</si>
  <si>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</si>
  <si>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</si>
  <si>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</si>
  <si>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</si>
  <si>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</si>
  <si>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</si>
  <si>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</si>
  <si>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</si>
  <si>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</si>
  <si>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</si>
  <si>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</si>
  <si>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</si>
  <si>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</si>
  <si>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</si>
  <si>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</si>
  <si>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</si>
  <si>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</si>
  <si>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</si>
  <si>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</si>
  <si>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</si>
  <si>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</si>
  <si>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</si>
  <si>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</si>
  <si>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</si>
  <si>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</si>
  <si>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</si>
  <si>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</si>
  <si>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</si>
  <si>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</si>
  <si>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</si>
  <si>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</si>
  <si>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</si>
  <si>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</si>
  <si>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</si>
  <si>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</si>
  <si>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</si>
  <si>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</si>
  <si>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</si>
  <si>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</si>
  <si>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</si>
  <si>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</si>
  <si>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</si>
  <si>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</si>
  <si>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</si>
  <si>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</si>
  <si>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</si>
  <si>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</si>
  <si>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</si>
  <si>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</si>
  <si>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</si>
  <si>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</si>
  <si>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</si>
  <si>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</si>
  <si>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</si>
  <si>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</si>
  <si>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</si>
  <si>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</si>
  <si>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</si>
  <si>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</si>
  <si>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</si>
  <si>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</si>
  <si>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</si>
  <si>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</si>
  <si>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</si>
  <si>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</si>
  <si>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</si>
  <si>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</si>
  <si>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</si>
  <si>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</si>
  <si>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</si>
  <si>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</si>
  <si>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</si>
  <si>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</si>
  <si>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</si>
  <si>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</si>
  <si>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</si>
  <si>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</si>
  <si>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</si>
  <si>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</si>
  <si>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</si>
  <si>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</si>
  <si>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</si>
  <si>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</si>
  <si>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</si>
  <si>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</si>
  <si>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</si>
  <si>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</si>
  <si>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</si>
  <si>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</si>
  <si>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</si>
  <si>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</si>
  <si>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</si>
  <si>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</si>
  <si>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</si>
  <si>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</si>
  <si>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</si>
  <si>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</si>
  <si>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</si>
  <si>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</si>
  <si>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</si>
  <si>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</si>
  <si>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</si>
  <si>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</si>
  <si>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</si>
  <si>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</si>
  <si>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</si>
  <si>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</si>
  <si>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</si>
  <si>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</si>
  <si>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</si>
  <si>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</si>
  <si>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</si>
  <si>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</si>
  <si>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</si>
  <si>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</si>
  <si>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</si>
  <si>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</si>
  <si>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</si>
  <si>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</si>
  <si>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</si>
  <si>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</si>
  <si>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</si>
  <si>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</si>
  <si>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</si>
  <si>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</si>
  <si>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</si>
  <si>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</si>
  <si>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</si>
  <si>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</si>
  <si>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</si>
  <si>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</si>
  <si>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</si>
  <si>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</si>
  <si>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</si>
  <si>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</si>
  <si>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</si>
  <si>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</si>
  <si>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</si>
  <si>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</si>
  <si>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</si>
  <si>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</si>
  <si>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</si>
  <si>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</si>
  <si>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</si>
  <si>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</si>
  <si>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</si>
  <si>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</si>
  <si>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</si>
  <si>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</si>
  <si>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</si>
  <si>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</si>
  <si>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כללי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</si>
  <si>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</si>
  <si>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</si>
  <si>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</si>
  <si>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</si>
  <si>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</si>
  <si>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</si>
  <si>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</si>
  <si>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</si>
  <si>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</si>
  <si>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</si>
  <si>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</si>
  <si>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</si>
  <si>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</si>
  <si>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</si>
  <si>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</si>
  <si>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</si>
  <si>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</si>
  <si>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</si>
  <si>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</si>
  <si>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</si>
  <si>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</si>
  <si>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</si>
  <si>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</si>
  <si>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</si>
  <si>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</si>
  <si>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</si>
  <si>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</si>
  <si>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</si>
  <si>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</si>
  <si>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</si>
  <si>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</si>
  <si>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</si>
  <si>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</si>
  <si>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</si>
  <si>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</si>
  <si>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</si>
  <si>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</si>
  <si>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</si>
  <si>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</si>
  <si>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</si>
  <si>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</si>
  <si>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</si>
  <si>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</si>
  <si>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</si>
  <si>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</si>
  <si>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</si>
  <si>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</si>
  <si>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</si>
  <si>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</si>
  <si>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</si>
  <si>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</si>
  <si>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</si>
  <si>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</si>
  <si>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</si>
  <si>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</si>
  <si>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</si>
  <si>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</si>
  <si>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</si>
  <si>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</si>
  <si>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</si>
  <si>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</si>
  <si>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</si>
  <si>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</si>
  <si>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</si>
  <si>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</si>
  <si>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</si>
  <si>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</si>
  <si>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</si>
  <si>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</si>
  <si>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</si>
  <si>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</si>
  <si>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</si>
  <si>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</si>
  <si>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</si>
  <si>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</si>
  <si>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</si>
  <si>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</si>
  <si>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</si>
  <si>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</si>
  <si>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</si>
  <si>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</si>
  <si>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</si>
  <si>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</si>
  <si>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</si>
  <si>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</si>
  <si>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</si>
  <si>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</si>
  <si>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</si>
  <si>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</si>
  <si>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</si>
  <si>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</si>
  <si>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</si>
  <si>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</si>
  <si>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</si>
  <si>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</si>
  <si>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</si>
  <si>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</si>
  <si>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</si>
  <si>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</si>
  <si>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</si>
  <si>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</si>
  <si>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</si>
  <si>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</si>
  <si>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</si>
  <si>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</si>
  <si>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</si>
  <si>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</si>
  <si>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</si>
  <si>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</si>
  <si>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</si>
  <si>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</si>
  <si>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</si>
  <si>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</si>
  <si>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</si>
  <si>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</si>
  <si>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</si>
  <si>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</si>
  <si>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</si>
  <si>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</si>
  <si>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</si>
  <si>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</si>
  <si>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</si>
  <si>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</si>
  <si>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</si>
  <si>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</si>
  <si>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</si>
  <si>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</si>
  <si>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</si>
  <si>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</si>
  <si>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</si>
  <si>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</si>
  <si>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</si>
  <si>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</si>
  <si>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</si>
  <si>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</si>
  <si>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</si>
  <si>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</si>
  <si>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</si>
  <si>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</si>
  <si>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</si>
  <si>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</si>
  <si>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</si>
  <si>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</si>
  <si>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</si>
  <si>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</si>
  <si>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</si>
  <si>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</si>
  <si>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</si>
  <si>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</si>
  <si>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</si>
  <si>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</si>
  <si>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</si>
  <si>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</si>
  <si>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</si>
  <si>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</si>
  <si>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</si>
  <si>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</si>
  <si>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</si>
  <si>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</si>
  <si>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</si>
  <si>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</si>
  <si>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</si>
  <si>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</si>
  <si>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</si>
  <si>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</si>
  <si>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</si>
  <si>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</si>
  <si>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</si>
  <si>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</si>
  <si>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</si>
  <si>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</si>
  <si>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</si>
  <si>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</si>
  <si>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</si>
  <si>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</si>
  <si>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</si>
  <si>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</si>
  <si>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</si>
  <si>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</si>
  <si>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</si>
  <si>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</si>
  <si>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</si>
  <si>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</si>
  <si>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</si>
  <si>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</si>
  <si>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</si>
  <si>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</si>
  <si>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</si>
  <si>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</si>
  <si>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</si>
  <si>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</si>
  <si>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</si>
  <si>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</si>
  <si>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</si>
  <si>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</si>
  <si>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</si>
  <si>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</si>
  <si>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</si>
  <si>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</si>
  <si>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</si>
  <si>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</si>
  <si>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</si>
  <si>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</si>
  <si>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</si>
  <si>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</si>
  <si>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</si>
  <si>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</si>
  <si>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</si>
  <si>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</si>
  <si>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</si>
  <si>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</si>
  <si>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</si>
  <si>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</si>
  <si>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</si>
  <si>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</si>
  <si>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</si>
  <si>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</si>
  <si>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</si>
  <si>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</si>
  <si>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</si>
  <si>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</si>
  <si>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</si>
  <si>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</si>
  <si>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</si>
  <si>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</si>
  <si>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</si>
  <si>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</si>
  <si>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</si>
  <si>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</si>
  <si>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</si>
  <si>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</si>
  <si>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</si>
  <si>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</si>
  <si>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</si>
  <si>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</si>
  <si>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</si>
  <si>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</si>
  <si>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</si>
  <si>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</si>
  <si>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</si>
  <si>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</si>
  <si>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</si>
  <si>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</si>
  <si>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</si>
  <si>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</si>
  <si>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</si>
  <si>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</si>
  <si>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</si>
  <si>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</si>
  <si>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</si>
  <si>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</si>
  <si>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</si>
  <si>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</si>
  <si>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</si>
  <si>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</si>
  <si>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</si>
  <si>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</si>
  <si>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</si>
  <si>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</si>
  <si>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</si>
  <si>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</si>
  <si>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</si>
  <si>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</si>
  <si>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</si>
  <si>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</si>
  <si>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</si>
  <si>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</si>
  <si>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</si>
  <si>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</si>
  <si>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</si>
  <si>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</si>
  <si>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</si>
  <si>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</si>
  <si>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</si>
  <si>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</si>
  <si>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</si>
  <si>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</si>
  <si>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</si>
  <si>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</si>
  <si>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</si>
  <si>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</si>
  <si>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</si>
  <si>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</si>
  <si>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</si>
  <si>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</si>
  <si>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</si>
  <si>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</si>
  <si>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</si>
  <si>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</si>
  <si>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</si>
  <si>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</si>
  <si>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</si>
  <si>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</si>
  <si>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</si>
  <si>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</si>
  <si>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</si>
  <si>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</si>
  <si>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</si>
  <si>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</si>
  <si>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</si>
  <si>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</si>
  <si>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</si>
  <si>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</si>
  <si>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</si>
  <si>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</si>
  <si>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</si>
  <si>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</si>
  <si>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</si>
  <si>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</si>
  <si>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</si>
  <si>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</si>
  <si>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</si>
  <si>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</si>
  <si>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</si>
  <si>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</si>
  <si>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</si>
  <si>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</si>
  <si>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</si>
  <si>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</si>
  <si>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</si>
  <si>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</si>
  <si>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</si>
  <si>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</si>
  <si>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</si>
  <si>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</si>
  <si>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</si>
  <si>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</si>
  <si>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</si>
  <si>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</si>
  <si>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</si>
  <si>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</si>
  <si>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</si>
  <si>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</si>
  <si>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</si>
  <si>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</si>
  <si>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</si>
  <si>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</si>
  <si>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</si>
  <si>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</si>
  <si>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</si>
  <si>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</si>
  <si>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</si>
  <si>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</si>
  <si>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</si>
  <si>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</si>
  <si>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</si>
  <si>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</si>
  <si>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</si>
  <si>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</si>
  <si>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</si>
  <si>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</si>
  <si>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</si>
  <si>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</si>
  <si>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</si>
  <si>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</si>
  <si>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</si>
  <si>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</si>
  <si>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</si>
  <si>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</si>
  <si>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</si>
  <si>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</si>
  <si>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</si>
  <si>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</si>
  <si>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</si>
  <si>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</si>
  <si>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</si>
  <si>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</si>
  <si>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</si>
  <si>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</si>
  <si>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</si>
  <si>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</si>
  <si>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</si>
  <si>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</si>
  <si>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</si>
  <si>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</si>
  <si>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</si>
  <si>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</si>
  <si>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</si>
  <si>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</si>
  <si>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</si>
  <si>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</si>
  <si>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</si>
  <si>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</si>
  <si>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</si>
  <si>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</si>
  <si>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</si>
  <si>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</si>
  <si>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</si>
  <si>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</si>
  <si>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</si>
  <si>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</si>
  <si>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</si>
  <si>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</si>
  <si>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</si>
  <si>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</si>
  <si>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</si>
  <si>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</si>
  <si>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</si>
  <si>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</si>
  <si>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</si>
  <si>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</si>
  <si>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</si>
  <si>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</si>
  <si>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</si>
  <si>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</si>
  <si>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</si>
  <si>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</si>
  <si>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</si>
  <si>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</si>
  <si>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</si>
  <si>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</si>
  <si>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</si>
  <si>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</si>
  <si>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</si>
  <si>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</si>
  <si>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</si>
  <si>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</si>
  <si>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</si>
  <si>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</si>
  <si>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</si>
  <si>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</si>
  <si>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</si>
  <si>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</si>
  <si>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</si>
  <si>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</si>
  <si>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</si>
  <si>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</si>
  <si>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</si>
  <si>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</si>
  <si>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</si>
  <si>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</si>
  <si>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</si>
  <si>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</si>
  <si>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</si>
  <si>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</si>
  <si>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</si>
  <si>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</si>
  <si>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</si>
  <si>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</si>
  <si>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</si>
  <si>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</si>
  <si>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</si>
  <si>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</si>
  <si>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</si>
  <si>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</si>
  <si>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</si>
  <si>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</si>
  <si>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</si>
  <si>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</si>
  <si>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</si>
  <si>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</si>
  <si>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</si>
  <si>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</si>
  <si>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</si>
  <si>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</si>
  <si>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</si>
  <si>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</si>
  <si>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</si>
  <si>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</si>
  <si>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</si>
  <si>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</si>
  <si>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</si>
  <si>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</si>
  <si>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</si>
  <si>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</si>
  <si>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</si>
  <si>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</si>
  <si>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</si>
  <si>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</si>
  <si>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</si>
  <si>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</si>
  <si>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</si>
  <si>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</si>
  <si>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</si>
  <si>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</si>
  <si>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</si>
  <si>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</si>
  <si>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</si>
  <si>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</si>
  <si>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</si>
  <si>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</si>
  <si>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</si>
  <si>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</si>
  <si>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</si>
  <si>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</si>
  <si>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</si>
  <si>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</si>
  <si>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</si>
  <si>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</si>
  <si>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</si>
  <si>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</si>
  <si>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</si>
  <si>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</si>
  <si>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</si>
  <si>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</si>
  <si>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</si>
  <si>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</si>
  <si>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</si>
  <si>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</si>
  <si>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</si>
  <si>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</si>
  <si>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</si>
  <si>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</si>
  <si>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</si>
  <si>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</si>
  <si>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</si>
  <si>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</si>
  <si>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</si>
  <si>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</si>
  <si>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</si>
  <si>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</si>
  <si>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</si>
  <si>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</si>
  <si>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</si>
  <si>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</si>
  <si>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</si>
  <si>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</si>
  <si>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</si>
  <si>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</si>
  <si>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</si>
  <si>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</si>
  <si>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</si>
  <si>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</si>
  <si>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</si>
  <si>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</si>
  <si>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</si>
  <si>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</si>
  <si>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</si>
  <si>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</si>
  <si>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</si>
  <si>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</si>
  <si>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</si>
  <si>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</si>
  <si>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</si>
  <si>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</si>
  <si>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</si>
  <si>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</si>
  <si>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</si>
  <si>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</si>
  <si>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</si>
  <si>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</si>
  <si>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</si>
  <si>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</si>
  <si>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</si>
  <si>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</si>
  <si>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</si>
  <si>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</si>
  <si>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</si>
  <si>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</si>
  <si>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</si>
  <si>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</si>
  <si>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</si>
  <si>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</si>
  <si>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</si>
  <si>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</si>
  <si>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</si>
  <si>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</si>
  <si>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</si>
  <si>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</si>
  <si>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</si>
  <si>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</si>
  <si>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</si>
  <si>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</si>
  <si>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</si>
  <si>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</si>
  <si>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</si>
  <si>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</si>
  <si>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</si>
  <si>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</si>
  <si>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</si>
  <si>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</si>
  <si>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</si>
  <si>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</si>
  <si>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</si>
  <si>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</si>
  <si>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</si>
  <si>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</si>
  <si>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</si>
  <si>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</si>
  <si>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</si>
  <si>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</si>
  <si>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</si>
  <si>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</si>
  <si>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</si>
  <si>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</si>
  <si>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</si>
  <si>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</si>
  <si>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</si>
  <si>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</si>
  <si>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</si>
  <si>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</si>
  <si>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</si>
  <si>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</si>
  <si>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</si>
  <si>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</si>
  <si>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</si>
  <si>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</si>
  <si>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</si>
  <si>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</si>
  <si>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</si>
  <si>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</si>
  <si>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</si>
  <si>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</si>
  <si>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</si>
  <si>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</si>
  <si>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</si>
  <si>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</si>
  <si>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</si>
  <si>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</si>
  <si>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</si>
  <si>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</si>
  <si>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</si>
  <si>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</si>
  <si>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</si>
  <si>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</si>
  <si>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</si>
  <si>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</si>
  <si>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</si>
  <si>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</si>
  <si>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</si>
  <si>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</si>
  <si>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</si>
  <si>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</si>
  <si>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</si>
  <si>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</si>
  <si>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</si>
  <si>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</si>
  <si>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</si>
  <si>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</si>
  <si>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</si>
  <si>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</si>
  <si>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</si>
  <si>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</si>
  <si>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</si>
  <si>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</si>
  <si>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</si>
  <si>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</si>
  <si>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</si>
  <si>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</si>
  <si>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</si>
  <si>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</si>
  <si>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</si>
  <si>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</si>
  <si>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</si>
  <si>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</si>
  <si>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</si>
  <si>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</si>
  <si>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</si>
  <si>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</si>
  <si>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</si>
  <si>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</si>
  <si>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</si>
  <si>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</si>
  <si>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</si>
  <si>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</si>
  <si>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</si>
  <si>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</si>
  <si>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</si>
  <si>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</si>
  <si>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</si>
  <si>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</si>
  <si>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</si>
  <si>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</si>
  <si>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</si>
  <si>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</si>
  <si>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</si>
  <si>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</si>
  <si>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</si>
  <si>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</si>
  <si>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</si>
  <si>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</si>
  <si>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</si>
  <si>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</si>
  <si>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</si>
  <si>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</si>
  <si>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</si>
  <si>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</si>
  <si>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</si>
  <si>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</si>
  <si>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</si>
  <si>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</si>
  <si>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</si>
  <si>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</si>
  <si>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</si>
  <si>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</si>
  <si>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</si>
  <si>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</si>
  <si>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</si>
  <si>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</si>
  <si>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</si>
  <si>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</si>
  <si>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</si>
  <si>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</si>
  <si>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</si>
  <si>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</si>
  <si>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</si>
  <si>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</si>
  <si>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</si>
  <si>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</si>
  <si>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</si>
  <si>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</si>
  <si>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</si>
  <si>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</si>
  <si>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</si>
  <si>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</si>
  <si>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</si>
  <si>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</si>
  <si>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</si>
  <si>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</si>
  <si>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</si>
  <si>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</si>
  <si>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</si>
  <si>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</si>
  <si>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BHP BILLITON 6.75 10/25</t>
  </si>
  <si>
    <t>USQ12441AB91</t>
  </si>
  <si>
    <t>BBB+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</si>
  <si>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</si>
  <si>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</si>
  <si>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</si>
  <si>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</si>
  <si>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</si>
  <si>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</si>
  <si>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</si>
  <si>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</si>
  <si>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ABIBB 5.55 01/49</t>
  </si>
  <si>
    <t>US03523TBV98</t>
  </si>
  <si>
    <t>BBB</t>
  </si>
  <si>
    <t>ABNANV 4.4 03/28 03/23</t>
  </si>
  <si>
    <t>XS1586330604</t>
  </si>
  <si>
    <t>Banks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</si>
  <si>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</si>
  <si>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</si>
  <si>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</si>
  <si>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</si>
  <si>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</si>
  <si>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</si>
  <si>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</si>
  <si>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</si>
  <si>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</si>
  <si>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</si>
  <si>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HEALTH CARE</t>
  </si>
  <si>
    <t>ENELIM 4.25 09/23</t>
  </si>
  <si>
    <t>USN30707AJ75</t>
  </si>
  <si>
    <t>ENELIM 4.625 25</t>
  </si>
  <si>
    <t>US29278GAJ76</t>
  </si>
  <si>
    <t>ENGIFP 3.25 PERP</t>
  </si>
  <si>
    <t>FR0013398229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</si>
  <si>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</si>
  <si>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</si>
  <si>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</si>
  <si>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</si>
  <si>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</si>
  <si>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</si>
  <si>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</si>
  <si>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</si>
  <si>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</si>
  <si>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</si>
  <si>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</si>
  <si>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</si>
  <si>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</si>
  <si>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AER 4.875 01/24</t>
  </si>
  <si>
    <t>US00774MAK18</t>
  </si>
  <si>
    <t>Commercial &amp; Professional Sevi</t>
  </si>
  <si>
    <t>AERCAP IRELAND 4.45 04/26</t>
  </si>
  <si>
    <t>US00774MAL90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</si>
  <si>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</si>
  <si>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</si>
  <si>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</si>
  <si>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</si>
  <si>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</si>
  <si>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</si>
  <si>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</si>
  <si>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</si>
  <si>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</si>
  <si>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</si>
  <si>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</si>
  <si>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</si>
  <si>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DELL 5.3 01/29</t>
  </si>
  <si>
    <t>US24703DBA81</t>
  </si>
  <si>
    <t>DISCA 2.95 03/23</t>
  </si>
  <si>
    <t>US25470DAQ25</t>
  </si>
  <si>
    <t>Media</t>
  </si>
  <si>
    <t>ECOPETROL 5.875 09/23</t>
  </si>
  <si>
    <t>US279158AC30</t>
  </si>
  <si>
    <t>ETP 5.25 04/29</t>
  </si>
  <si>
    <t>US29278NAG88</t>
  </si>
  <si>
    <t>FORD 5.596 01/22</t>
  </si>
  <si>
    <t>US345397ZM88</t>
  </si>
  <si>
    <t>GM 5.25 03/26</t>
  </si>
  <si>
    <t>US37045XBG07</t>
  </si>
  <si>
    <t>MATERIALS</t>
  </si>
  <si>
    <t>IBERDROLA  3.25 PERP 02/25</t>
  </si>
  <si>
    <t>XS1890845875</t>
  </si>
  <si>
    <t>LEAR 5.25 01/25</t>
  </si>
  <si>
    <t>US521865AX34</t>
  </si>
  <si>
    <t>MACQUARIE BANK 4.875 06/2025</t>
  </si>
  <si>
    <t>US55608YAB11</t>
  </si>
  <si>
    <t>MYL 3.95 06/26 03/26</t>
  </si>
  <si>
    <t>US62854AAN46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</si>
  <si>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</si>
  <si>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</si>
  <si>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</si>
  <si>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</si>
  <si>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</si>
  <si>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</si>
  <si>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</si>
  <si>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PEMEX 3.75 02/24</t>
  </si>
  <si>
    <t>XS1568874983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</si>
  <si>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</si>
  <si>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</si>
  <si>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</si>
  <si>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</si>
  <si>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</si>
  <si>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</si>
  <si>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</si>
  <si>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</si>
  <si>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SVENSKA HANDELSB 6.25  PERP 01/24</t>
  </si>
  <si>
    <t>XS1952091202</t>
  </si>
  <si>
    <t>TRPCN 5.3 03/77</t>
  </si>
  <si>
    <t>US89356BAC28</t>
  </si>
  <si>
    <t>TRPCN 5.875 08/76</t>
  </si>
  <si>
    <t>US89356BAB45</t>
  </si>
  <si>
    <t>VOD 7 04/79</t>
  </si>
  <si>
    <t>US92857WBQ24</t>
  </si>
  <si>
    <t>VW 4.625 PERP 06/28</t>
  </si>
  <si>
    <t>XS1799939027</t>
  </si>
  <si>
    <t>AEGON 5.625 PERP</t>
  </si>
  <si>
    <t>XS1886478806</t>
  </si>
  <si>
    <t>BB+</t>
  </si>
  <si>
    <t>BDX 2.894 06/06/22</t>
  </si>
  <si>
    <t>US075887BT55</t>
  </si>
  <si>
    <t>BNP PARIBAS 7 PERP 08/28</t>
  </si>
  <si>
    <t>USF1R15XK854</t>
  </si>
  <si>
    <t>CONTINENTAL RES 5 09/22 03/17</t>
  </si>
  <si>
    <t>US212015AH47</t>
  </si>
  <si>
    <t>CTXS 4.5 12/27</t>
  </si>
  <si>
    <t>US177376AE06</t>
  </si>
  <si>
    <t>ENBCN 5.5 07/77</t>
  </si>
  <si>
    <t>US29250NAS45</t>
  </si>
  <si>
    <t>ENBCN 6 01/27 01/77</t>
  </si>
  <si>
    <t>US29250NAN57</t>
  </si>
  <si>
    <t>FIBRBZ 5.25</t>
  </si>
  <si>
    <t>US31572UAE64</t>
  </si>
  <si>
    <t>ING BANK 6.75 PERP 04/24</t>
  </si>
  <si>
    <t>XS1956051145</t>
  </si>
  <si>
    <t>LENNAR 4.125 01/22 10/21</t>
  </si>
  <si>
    <t>US526057BY96</t>
  </si>
  <si>
    <t>Consumer Durables &amp; Apparel</t>
  </si>
  <si>
    <t>NOKIA 4.375 06/27</t>
  </si>
  <si>
    <t>US654902AE56</t>
  </si>
  <si>
    <t>REPSM 4.5 03/75</t>
  </si>
  <si>
    <t>XS1207058733</t>
  </si>
  <si>
    <t>SOLVAY 4.25 04/03/2024</t>
  </si>
  <si>
    <t>BE6309987400</t>
  </si>
  <si>
    <t>VALE 3.75 01/23</t>
  </si>
  <si>
    <t>XS0802953165</t>
  </si>
  <si>
    <t>VODAFONE 6.25 10/78 10/24</t>
  </si>
  <si>
    <t>XS1888180640</t>
  </si>
  <si>
    <t>ACCOR 4.375 PERP</t>
  </si>
  <si>
    <t>FR0013399177</t>
  </si>
  <si>
    <t>Hotels Restaurants &amp; Leisure</t>
  </si>
  <si>
    <t>CHCOCH 7 6/30/24</t>
  </si>
  <si>
    <t>US16412XAD75</t>
  </si>
  <si>
    <t>CHENIERE CORPUS 5.125 06/27</t>
  </si>
  <si>
    <t>US16412XAG07</t>
  </si>
  <si>
    <t>EDF 6 PREP 01/26</t>
  </si>
  <si>
    <t>FR0011401728</t>
  </si>
  <si>
    <t>Electricite De Franc 5 01/26</t>
  </si>
  <si>
    <t>FR0011697028</t>
  </si>
  <si>
    <t>EQIX 5.375 04/23</t>
  </si>
  <si>
    <t>US29444UAM80</t>
  </si>
  <si>
    <t>LB 5.625 10/23</t>
  </si>
  <si>
    <t>US501797AJ37</t>
  </si>
  <si>
    <t>SYNNVX 5.182 04/28 REGS</t>
  </si>
  <si>
    <t>USN84413CG11</t>
  </si>
  <si>
    <t>UBS 5 PERP 01/23</t>
  </si>
  <si>
    <t>CH0400441280</t>
  </si>
  <si>
    <t>UBS 7 PERP</t>
  </si>
  <si>
    <t>USH4209UAT37</t>
  </si>
  <si>
    <t>VERISIGN 4.625 05/23 05/18</t>
  </si>
  <si>
    <t>US92343EAF97</t>
  </si>
  <si>
    <t>ALLISON TRANSM 5 10/24 10/21</t>
  </si>
  <si>
    <t>US019736AD97</t>
  </si>
  <si>
    <t>BB-</t>
  </si>
  <si>
    <t>CS 7.25 09/25</t>
  </si>
  <si>
    <t>USH3698DBZ62</t>
  </si>
  <si>
    <t>CS 7.5 PERP</t>
  </si>
  <si>
    <t>USH3698DBW32</t>
  </si>
  <si>
    <t>Diversified Financial Services</t>
  </si>
  <si>
    <t>HCA 5.875 02/29</t>
  </si>
  <si>
    <t>US404119BW86</t>
  </si>
  <si>
    <t>IRM 4.875 09/27</t>
  </si>
  <si>
    <t>US46284VAC54</t>
  </si>
  <si>
    <t>IRM 5.25 03/28</t>
  </si>
  <si>
    <t>US46284VAE11</t>
  </si>
  <si>
    <t>LLOYDS 7.5 09/25 PERP</t>
  </si>
  <si>
    <t>US539439AU36</t>
  </si>
  <si>
    <t>MGM 5.5 04/27</t>
  </si>
  <si>
    <t>US552953CF65</t>
  </si>
  <si>
    <t>NGLS 6.5 07/27</t>
  </si>
  <si>
    <t>US87612BBK70</t>
  </si>
  <si>
    <t>NGLS 6.875 01/29</t>
  </si>
  <si>
    <t>US87612BBM37</t>
  </si>
  <si>
    <t>SIRIUS 6 07/24 07/19</t>
  </si>
  <si>
    <t>US82967NAS71</t>
  </si>
  <si>
    <t>SIRIUS XM 4.625 05/23 05/18</t>
  </si>
  <si>
    <t>US82967NAL29</t>
  </si>
  <si>
    <t>BACR 8 PERP</t>
  </si>
  <si>
    <t>US06738EBG98</t>
  </si>
  <si>
    <t>B+</t>
  </si>
  <si>
    <t>BARCLAYS 7.75 PERP 15/09/2023</t>
  </si>
  <si>
    <t>US06738EBA29</t>
  </si>
  <si>
    <t>TRANSOCEAN 7.75 10/24 10/20</t>
  </si>
  <si>
    <t>US893828AA14</t>
  </si>
  <si>
    <t>RBS 8 PERP 8 08/25</t>
  </si>
  <si>
    <t>US780099CK11</t>
  </si>
  <si>
    <t>B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</si>
  <si>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</si>
  <si>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</si>
  <si>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</si>
  <si>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</si>
  <si>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</si>
  <si>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</si>
  <si>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</si>
  <si>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</si>
  <si>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</si>
  <si>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</si>
  <si>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</si>
  <si>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</si>
  <si>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</si>
  <si>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</si>
  <si>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</si>
  <si>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</si>
  <si>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</si>
  <si>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</si>
  <si>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</si>
  <si>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</si>
  <si>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</si>
  <si>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</si>
  <si>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</si>
  <si>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</si>
  <si>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</si>
  <si>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</si>
  <si>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</si>
  <si>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</si>
  <si>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</si>
  <si>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</si>
  <si>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</si>
  <si>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</si>
  <si>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</si>
  <si>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</si>
  <si>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</si>
  <si>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</si>
  <si>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</si>
  <si>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</si>
  <si>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</si>
  <si>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</si>
  <si>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</si>
  <si>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</si>
  <si>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</si>
  <si>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</si>
  <si>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</si>
  <si>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</si>
  <si>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</si>
  <si>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</si>
  <si>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</si>
  <si>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</si>
  <si>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</si>
  <si>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</si>
  <si>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</si>
  <si>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</si>
  <si>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</si>
  <si>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</si>
  <si>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</si>
  <si>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</si>
  <si>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</si>
  <si>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</si>
  <si>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</si>
  <si>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</si>
  <si>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</si>
  <si>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</si>
  <si>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</si>
  <si>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</si>
  <si>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</si>
  <si>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</si>
  <si>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</si>
  <si>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</si>
  <si>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</si>
  <si>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</si>
  <si>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</si>
  <si>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</si>
  <si>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</si>
  <si>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</si>
  <si>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</si>
  <si>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</si>
  <si>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</si>
  <si>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</si>
  <si>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</si>
  <si>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</si>
  <si>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</si>
  <si>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</si>
  <si>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</si>
  <si>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</si>
  <si>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</si>
  <si>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</si>
  <si>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</si>
  <si>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</si>
  <si>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</si>
  <si>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</si>
  <si>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</si>
  <si>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</si>
  <si>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</si>
  <si>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</si>
  <si>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</si>
  <si>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</si>
  <si>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</si>
  <si>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</si>
  <si>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</si>
  <si>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</si>
  <si>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</si>
  <si>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</si>
  <si>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</si>
  <si>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</si>
  <si>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</si>
  <si>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</si>
  <si>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</si>
  <si>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</si>
  <si>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</si>
  <si>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</si>
  <si>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</si>
  <si>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</si>
  <si>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</si>
  <si>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</si>
  <si>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</si>
  <si>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</si>
  <si>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</si>
  <si>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</si>
  <si>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</si>
  <si>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</si>
  <si>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</si>
  <si>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</si>
  <si>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</si>
  <si>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</si>
  <si>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</si>
  <si>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</si>
  <si>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</si>
  <si>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</si>
  <si>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</si>
  <si>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</si>
  <si>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</si>
  <si>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</si>
  <si>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</si>
  <si>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</si>
  <si>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</si>
  <si>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</si>
  <si>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</si>
  <si>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</si>
  <si>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</si>
  <si>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</si>
  <si>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</si>
  <si>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</si>
  <si>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</si>
  <si>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</si>
  <si>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</si>
  <si>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</si>
  <si>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</si>
  <si>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</si>
  <si>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</si>
  <si>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</si>
  <si>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</si>
  <si>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</si>
  <si>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</si>
  <si>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</si>
  <si>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</si>
  <si>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</si>
  <si>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</si>
  <si>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</si>
  <si>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</si>
  <si>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</si>
  <si>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</si>
  <si>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</si>
  <si>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</si>
  <si>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</si>
  <si>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</si>
  <si>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</si>
  <si>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</si>
  <si>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</si>
  <si>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</si>
  <si>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</si>
  <si>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</si>
  <si>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</si>
  <si>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</si>
  <si>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</si>
  <si>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</si>
  <si>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</si>
  <si>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</si>
  <si>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</si>
  <si>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</si>
  <si>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</si>
  <si>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</si>
  <si>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</si>
  <si>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</si>
  <si>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</si>
  <si>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</si>
  <si>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</si>
  <si>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</si>
  <si>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</si>
  <si>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</si>
  <si>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</si>
  <si>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</si>
  <si>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</si>
  <si>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</si>
  <si>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</si>
  <si>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</si>
  <si>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</si>
  <si>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</si>
  <si>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</si>
  <si>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</si>
  <si>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</si>
  <si>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</si>
  <si>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</si>
  <si>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</si>
  <si>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</si>
  <si>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</si>
  <si>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</si>
  <si>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</si>
  <si>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</si>
  <si>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</si>
  <si>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</si>
  <si>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</si>
  <si>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</si>
  <si>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</si>
  <si>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</si>
  <si>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</si>
  <si>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</si>
  <si>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</si>
  <si>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</si>
  <si>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</si>
  <si>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</si>
  <si>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</si>
  <si>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</si>
  <si>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</si>
  <si>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</si>
  <si>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</si>
  <si>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</si>
  <si>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</si>
  <si>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</si>
  <si>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</si>
  <si>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</si>
  <si>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</si>
  <si>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</si>
  <si>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</si>
  <si>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</si>
  <si>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</si>
  <si>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</si>
  <si>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</si>
  <si>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</si>
  <si>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</si>
  <si>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</si>
  <si>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</si>
  <si>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</si>
  <si>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</si>
  <si>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</si>
  <si>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</si>
  <si>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</si>
  <si>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</si>
  <si>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</si>
  <si>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</si>
  <si>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</si>
  <si>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</si>
  <si>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</si>
  <si>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</si>
  <si>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</si>
  <si>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</si>
  <si>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</si>
  <si>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</si>
  <si>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</si>
  <si>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</si>
  <si>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</si>
  <si>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</si>
  <si>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</si>
  <si>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</si>
  <si>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</si>
  <si>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</si>
  <si>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</si>
  <si>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</si>
  <si>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</si>
  <si>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</si>
  <si>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</si>
  <si>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</si>
  <si>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</si>
  <si>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</si>
  <si>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</si>
  <si>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</si>
  <si>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</si>
  <si>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</si>
  <si>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</si>
  <si>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</si>
  <si>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</si>
  <si>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</si>
  <si>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</si>
  <si>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</si>
  <si>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</si>
  <si>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</si>
  <si>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</si>
  <si>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</si>
  <si>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</si>
  <si>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</si>
  <si>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</si>
  <si>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</si>
  <si>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CHECK POINT SOFTWARE TECH</t>
  </si>
  <si>
    <t>IL0010824113</t>
  </si>
  <si>
    <t>520042821</t>
  </si>
  <si>
    <t>CYBERARK SOFTWARE</t>
  </si>
  <si>
    <t>IL0011334468</t>
  </si>
  <si>
    <t>512291642</t>
  </si>
  <si>
    <t>ELLOMAY CAPITAL LTD</t>
  </si>
  <si>
    <t>IL0010826357</t>
  </si>
  <si>
    <t>NYSE</t>
  </si>
  <si>
    <t>520039868</t>
  </si>
  <si>
    <t>ENERGEAN OIL &amp; GAS</t>
  </si>
  <si>
    <t>GB00BG12Y042</t>
  </si>
  <si>
    <t>10758801</t>
  </si>
  <si>
    <t>INTEC PHARMA LTD</t>
  </si>
  <si>
    <t>IL0011177958</t>
  </si>
  <si>
    <t>513022780</t>
  </si>
  <si>
    <t>INTL FLAVORS AND FRAGRANCES</t>
  </si>
  <si>
    <t>US4595061015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</si>
  <si>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</si>
  <si>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</si>
  <si>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</si>
  <si>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</si>
  <si>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</si>
  <si>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</si>
  <si>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</si>
  <si>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</si>
  <si>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</si>
  <si>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</si>
  <si>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</si>
  <si>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</si>
  <si>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</si>
  <si>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</si>
  <si>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</si>
  <si>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</si>
  <si>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</si>
  <si>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</si>
  <si>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</si>
  <si>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</si>
  <si>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</si>
  <si>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</si>
  <si>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</si>
  <si>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</si>
  <si>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</si>
  <si>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</si>
  <si>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</si>
  <si>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</si>
  <si>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</si>
  <si>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</si>
  <si>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</si>
  <si>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</si>
  <si>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</si>
  <si>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</si>
  <si>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</si>
  <si>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</si>
  <si>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</si>
  <si>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</si>
  <si>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</si>
  <si>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</si>
  <si>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</si>
  <si>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</si>
  <si>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</si>
  <si>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</si>
  <si>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</si>
  <si>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AIRBUS</t>
  </si>
  <si>
    <t>NL0000235190</t>
  </si>
  <si>
    <t>Capital Goods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</si>
  <si>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</si>
  <si>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</si>
  <si>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</si>
  <si>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</si>
  <si>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</si>
  <si>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</si>
  <si>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</si>
  <si>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</si>
  <si>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</si>
  <si>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</si>
  <si>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ASML HOLDING NV</t>
  </si>
  <si>
    <t>NL0010273215</t>
  </si>
  <si>
    <t>BAE SYSTEMS</t>
  </si>
  <si>
    <t>GB0002634946</t>
  </si>
  <si>
    <t>BANK OF AMERICA CORP</t>
  </si>
  <si>
    <t>US0605051046</t>
  </si>
  <si>
    <t>BAYERISCHE MOTOREN WERKE AG</t>
  </si>
  <si>
    <t>DE0005190003</t>
  </si>
  <si>
    <t>BECTON DICKINSON AND CO</t>
  </si>
  <si>
    <t>US0758871091</t>
  </si>
  <si>
    <t>BLACKROCK</t>
  </si>
  <si>
    <t>US09247X1019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</si>
  <si>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</si>
  <si>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</si>
  <si>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</si>
  <si>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</si>
  <si>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</si>
  <si>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</si>
  <si>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</si>
  <si>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</si>
  <si>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</si>
  <si>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</si>
  <si>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</si>
  <si>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</si>
  <si>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</si>
  <si>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</si>
  <si>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</si>
  <si>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</si>
  <si>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</si>
  <si>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</si>
  <si>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</si>
  <si>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</si>
  <si>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</si>
  <si>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</si>
  <si>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</si>
  <si>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</si>
  <si>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</si>
  <si>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</si>
  <si>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</si>
  <si>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</si>
  <si>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</si>
  <si>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</si>
  <si>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</si>
  <si>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</si>
  <si>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</si>
  <si>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</si>
  <si>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</si>
  <si>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</si>
  <si>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</si>
  <si>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</si>
  <si>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</si>
  <si>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</si>
  <si>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</si>
  <si>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</si>
  <si>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</si>
  <si>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</si>
  <si>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</si>
  <si>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</si>
  <si>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</si>
  <si>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</si>
  <si>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</si>
  <si>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</si>
  <si>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</si>
  <si>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</si>
  <si>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</si>
  <si>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</si>
  <si>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</si>
  <si>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</si>
  <si>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</si>
  <si>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</si>
  <si>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</si>
  <si>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</si>
  <si>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</si>
  <si>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</si>
  <si>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</si>
  <si>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</si>
  <si>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</si>
  <si>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</si>
  <si>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</si>
  <si>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</si>
  <si>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</si>
  <si>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</si>
  <si>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</si>
  <si>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</si>
  <si>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</si>
  <si>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</si>
  <si>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</si>
  <si>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</si>
  <si>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</si>
  <si>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</si>
  <si>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</si>
  <si>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</si>
  <si>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</si>
  <si>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</si>
  <si>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</si>
  <si>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</si>
  <si>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</si>
  <si>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</si>
  <si>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</si>
  <si>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</si>
  <si>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</si>
  <si>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</si>
  <si>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</si>
  <si>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</si>
  <si>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</si>
  <si>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</si>
  <si>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</si>
  <si>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</si>
  <si>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</si>
  <si>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</si>
  <si>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</si>
  <si>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</si>
  <si>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</si>
  <si>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</si>
  <si>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</si>
  <si>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</si>
  <si>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</si>
  <si>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</si>
  <si>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</si>
  <si>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</si>
  <si>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</si>
  <si>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</si>
  <si>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</si>
  <si>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</si>
  <si>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</si>
  <si>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</si>
  <si>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</si>
  <si>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</si>
  <si>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</si>
  <si>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</si>
  <si>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</si>
  <si>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</si>
  <si>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</si>
  <si>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</si>
  <si>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</si>
  <si>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</si>
  <si>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</si>
  <si>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</si>
  <si>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</si>
  <si>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</si>
  <si>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</si>
  <si>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</si>
  <si>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</si>
  <si>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</si>
  <si>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</si>
  <si>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</si>
  <si>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</si>
  <si>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</si>
  <si>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</si>
  <si>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</si>
  <si>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</si>
  <si>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</si>
  <si>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</si>
  <si>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</si>
  <si>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</si>
  <si>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</si>
  <si>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</si>
  <si>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</si>
  <si>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</si>
  <si>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</si>
  <si>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</si>
  <si>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</si>
  <si>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</si>
  <si>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</si>
  <si>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</si>
  <si>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</si>
  <si>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</si>
  <si>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</si>
  <si>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</si>
  <si>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</si>
  <si>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</si>
  <si>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</si>
  <si>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</si>
  <si>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</si>
  <si>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</si>
  <si>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</si>
  <si>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</si>
  <si>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</si>
  <si>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</si>
  <si>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</si>
  <si>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</si>
  <si>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</si>
  <si>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</si>
  <si>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</si>
  <si>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</si>
  <si>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</si>
  <si>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</si>
  <si>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</si>
  <si>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</si>
  <si>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</si>
  <si>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</si>
  <si>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</si>
  <si>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</si>
  <si>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</si>
  <si>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</si>
  <si>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</si>
  <si>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</si>
  <si>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MIDCAP ETF</t>
  </si>
  <si>
    <t>US4642875078</t>
  </si>
  <si>
    <t>ISHARES CRNCY HEDGD MSCI EM</t>
  </si>
  <si>
    <t>US46434G5099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</si>
  <si>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</si>
  <si>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</si>
  <si>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</si>
  <si>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</si>
  <si>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</si>
  <si>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</si>
  <si>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</si>
  <si>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</si>
  <si>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</si>
  <si>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</si>
  <si>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</si>
  <si>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</si>
  <si>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</si>
  <si>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</si>
  <si>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</si>
  <si>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</si>
  <si>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</si>
  <si>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</si>
  <si>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</si>
  <si>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</si>
  <si>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</si>
  <si>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</si>
  <si>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</si>
  <si>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</si>
  <si>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</si>
  <si>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</si>
  <si>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</si>
  <si>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</si>
  <si>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</si>
  <si>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</si>
  <si>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</si>
  <si>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</si>
  <si>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</si>
  <si>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</si>
  <si>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</si>
  <si>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</si>
  <si>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</si>
  <si>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</si>
  <si>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</si>
  <si>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</si>
  <si>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</si>
  <si>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</si>
  <si>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</si>
  <si>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</si>
  <si>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</si>
  <si>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</si>
  <si>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</si>
  <si>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</si>
  <si>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</si>
  <si>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</si>
  <si>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</si>
  <si>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</si>
  <si>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</si>
  <si>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</si>
  <si>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X MSCI CHINA 1C</t>
  </si>
  <si>
    <t>LU0514695690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</si>
  <si>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</si>
  <si>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</si>
  <si>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</si>
  <si>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</si>
  <si>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</si>
  <si>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</si>
  <si>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</si>
  <si>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</si>
  <si>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</si>
  <si>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</si>
  <si>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</si>
  <si>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</si>
  <si>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</si>
  <si>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</si>
  <si>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</si>
  <si>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</si>
  <si>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</si>
  <si>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EURIZON EASYFND BND HI YL Z</t>
  </si>
  <si>
    <t>LU0335991534</t>
  </si>
  <si>
    <t>Pioneer European HY Bond Fund</t>
  </si>
  <si>
    <t>LU0229386908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</si>
  <si>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</si>
  <si>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</si>
  <si>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</si>
  <si>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</si>
  <si>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</si>
  <si>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</si>
  <si>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</si>
  <si>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</si>
  <si>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</si>
  <si>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</si>
  <si>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</si>
  <si>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</si>
  <si>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</si>
  <si>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</si>
  <si>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</si>
  <si>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</si>
  <si>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</si>
  <si>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</si>
  <si>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</si>
  <si>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</si>
  <si>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Real Estate Debt Fund Class X</t>
  </si>
  <si>
    <t>XD0461919058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</si>
  <si>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</si>
  <si>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</si>
  <si>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</si>
  <si>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</si>
  <si>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</si>
  <si>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</si>
  <si>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</si>
  <si>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</si>
  <si>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</si>
  <si>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</si>
  <si>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</si>
  <si>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</si>
  <si>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</si>
  <si>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</si>
  <si>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</si>
  <si>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</si>
  <si>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</si>
  <si>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</si>
  <si>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</si>
  <si>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</si>
  <si>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</si>
  <si>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</si>
  <si>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</si>
  <si>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</si>
  <si>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</si>
  <si>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</si>
  <si>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</si>
  <si>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</si>
  <si>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</si>
  <si>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</si>
  <si>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</si>
  <si>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</si>
  <si>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</si>
  <si>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</si>
  <si>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ל.ר.</t>
  </si>
  <si>
    <t>S&amp;P500 EMINI FUT JUN19</t>
  </si>
  <si>
    <t>XXESM9</t>
  </si>
  <si>
    <t>SX5E DIVIDEND FUT DEC20</t>
  </si>
  <si>
    <t>XXDEDZ0</t>
  </si>
  <si>
    <t>ערד   4.8%   סדרה    8707</t>
  </si>
  <si>
    <t>98707000</t>
  </si>
  <si>
    <t>ערד   4.8%   סדרה    8710</t>
  </si>
  <si>
    <t>98710100</t>
  </si>
  <si>
    <t>ערד   4.8%   סדרה    8711</t>
  </si>
  <si>
    <t>98711100</t>
  </si>
  <si>
    <t>ערד   4.8%   סדרה   8706</t>
  </si>
  <si>
    <t>98706000</t>
  </si>
  <si>
    <t>ערד   4.8%   סדרה   8708</t>
  </si>
  <si>
    <t>98708000</t>
  </si>
  <si>
    <t>ערד   4.8%   סדרה   8712</t>
  </si>
  <si>
    <t>98712000</t>
  </si>
  <si>
    <t>ערד   4.8%   סדרה  8714</t>
  </si>
  <si>
    <t>98715000</t>
  </si>
  <si>
    <t>ערד   4.8%   סדרה  8730</t>
  </si>
  <si>
    <t>8287302</t>
  </si>
  <si>
    <t>ערד   4.8%   סדרה  8731</t>
  </si>
  <si>
    <t>8287310</t>
  </si>
  <si>
    <t>ערד   4.8%   סדרה  8732</t>
  </si>
  <si>
    <t>8287328</t>
  </si>
  <si>
    <t>ערד   4.8%   סדרה  8733</t>
  </si>
  <si>
    <t>8287336</t>
  </si>
  <si>
    <t>ערד   4.8%   סדרה  8735</t>
  </si>
  <si>
    <t>8287351</t>
  </si>
  <si>
    <t>ערד   4.8%   סדרה  8736</t>
  </si>
  <si>
    <t>8287369</t>
  </si>
  <si>
    <t>ערד   4.8%   סדרה  8751  2024</t>
  </si>
  <si>
    <t>8287518</t>
  </si>
  <si>
    <t>ערד   4.8%   סדרה  8752   2024</t>
  </si>
  <si>
    <t>8287526</t>
  </si>
  <si>
    <t>ערד   8754    4%</t>
  </si>
  <si>
    <t>98287542</t>
  </si>
  <si>
    <t>ערד  8705   4.8%</t>
  </si>
  <si>
    <t>98705000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</si>
  <si>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</si>
  <si>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</si>
  <si>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</si>
  <si>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</si>
  <si>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</si>
  <si>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</si>
  <si>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</si>
  <si>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</si>
  <si>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</si>
  <si>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</si>
  <si>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8704 % 4.8</t>
  </si>
  <si>
    <t>98704000</t>
  </si>
  <si>
    <t>ערד 8742</t>
  </si>
  <si>
    <t>8287427</t>
  </si>
  <si>
    <t>ערד 8745</t>
  </si>
  <si>
    <t>8287450</t>
  </si>
  <si>
    <t>ערד 8746</t>
  </si>
  <si>
    <t>8287468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</si>
  <si>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</si>
  <si>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</si>
  <si>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</si>
  <si>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</si>
  <si>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</si>
  <si>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</si>
  <si>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</si>
  <si>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</si>
  <si>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</si>
  <si>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</si>
  <si>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</si>
  <si>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</si>
  <si>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</si>
  <si>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</si>
  <si>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</si>
  <si>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</si>
  <si>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</si>
  <si>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</si>
  <si>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</si>
  <si>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</si>
  <si>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</si>
  <si>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</si>
  <si>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</si>
  <si>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</si>
  <si>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</si>
  <si>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</si>
  <si>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</si>
  <si>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</si>
  <si>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</si>
  <si>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</si>
  <si>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</si>
  <si>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</si>
  <si>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</si>
  <si>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</si>
  <si>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</si>
  <si>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</si>
  <si>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</si>
  <si>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</si>
  <si>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</si>
  <si>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</si>
  <si>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</si>
  <si>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</si>
  <si>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</si>
  <si>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</si>
  <si>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</si>
  <si>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</si>
  <si>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</si>
  <si>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</si>
  <si>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</si>
  <si>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</si>
  <si>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</si>
  <si>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</si>
  <si>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</si>
  <si>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</si>
  <si>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</si>
  <si>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</si>
  <si>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</si>
  <si>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</si>
  <si>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</si>
  <si>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</si>
  <si>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</si>
  <si>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</si>
  <si>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</si>
  <si>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</si>
  <si>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</si>
  <si>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</si>
  <si>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</si>
  <si>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</si>
  <si>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</si>
  <si>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</si>
  <si>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</si>
  <si>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</si>
  <si>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</si>
  <si>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</si>
  <si>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</si>
  <si>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</si>
  <si>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</si>
  <si>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</si>
  <si>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</si>
  <si>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</si>
  <si>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</si>
  <si>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</si>
  <si>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</si>
  <si>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</si>
  <si>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</si>
  <si>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</si>
  <si>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</si>
  <si>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</si>
  <si>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</si>
  <si>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</si>
  <si>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</si>
  <si>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</si>
  <si>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</si>
  <si>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</si>
  <si>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</si>
  <si>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</si>
  <si>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</si>
  <si>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</si>
  <si>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</si>
  <si>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</si>
  <si>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</si>
  <si>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</si>
  <si>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</si>
  <si>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</si>
  <si>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</si>
  <si>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</si>
  <si>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</si>
  <si>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</si>
  <si>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</si>
  <si>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</si>
  <si>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</si>
  <si>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</si>
  <si>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</si>
  <si>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</si>
  <si>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</si>
  <si>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</si>
  <si>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</si>
  <si>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</si>
  <si>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</si>
  <si>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</si>
  <si>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</si>
  <si>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</si>
  <si>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</si>
  <si>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</si>
  <si>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</si>
  <si>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</si>
  <si>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</si>
  <si>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</si>
  <si>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</si>
  <si>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</si>
  <si>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</si>
  <si>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</si>
  <si>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</si>
  <si>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8871</t>
  </si>
  <si>
    <t>88710000</t>
  </si>
  <si>
    <t>ערד 8872</t>
  </si>
  <si>
    <t>88720000</t>
  </si>
  <si>
    <t>ערד סדרה 2024  8758  4.8%</t>
  </si>
  <si>
    <t>8287583</t>
  </si>
  <si>
    <t>ערד סדרה 2024  8759  4.8%</t>
  </si>
  <si>
    <t>8287591</t>
  </si>
  <si>
    <t>ערד סדרה 2024  8760  4.8%</t>
  </si>
  <si>
    <t>8287609</t>
  </si>
  <si>
    <t>ערד סדרה 8740  4.8%  2023</t>
  </si>
  <si>
    <t>8287401</t>
  </si>
  <si>
    <t>ערד סדרה 8743  4.8%  2023</t>
  </si>
  <si>
    <t>8287435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</si>
  <si>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</si>
  <si>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</si>
  <si>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</si>
  <si>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</si>
  <si>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</si>
  <si>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</si>
  <si>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</si>
  <si>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</si>
  <si>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</si>
  <si>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</si>
  <si>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</si>
  <si>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</si>
  <si>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</si>
  <si>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</si>
  <si>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</si>
  <si>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</si>
  <si>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8766 2025 4.8%</t>
  </si>
  <si>
    <t>8287666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</si>
  <si>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</si>
  <si>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</si>
  <si>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</si>
  <si>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</si>
  <si>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</si>
  <si>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</si>
  <si>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</si>
  <si>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</si>
  <si>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</si>
  <si>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</si>
  <si>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</si>
  <si>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</si>
  <si>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8777 2026 4.8%</t>
  </si>
  <si>
    <t>8287773</t>
  </si>
  <si>
    <t>ערד סדרה 8778 2026 4.8%</t>
  </si>
  <si>
    <t>8287781</t>
  </si>
  <si>
    <t>ערד סדרה 8784  4.8%  2026</t>
  </si>
  <si>
    <t>8287849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</si>
  <si>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</si>
  <si>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</si>
  <si>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</si>
  <si>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</si>
  <si>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</si>
  <si>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</si>
  <si>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</si>
  <si>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</si>
  <si>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</si>
  <si>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</si>
  <si>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</si>
  <si>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</si>
  <si>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</si>
  <si>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</si>
  <si>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לאומי למשכנתאות שה</t>
  </si>
  <si>
    <t>6020903</t>
  </si>
  <si>
    <t>נתיבי גז  סדרה א ל.ס 5.6%</t>
  </si>
  <si>
    <t>1103084</t>
  </si>
  <si>
    <t>אגח ל.ס חשמל 2022</t>
  </si>
  <si>
    <t>6000129</t>
  </si>
  <si>
    <t>דור גז בעמ 4.95% 5.2020 ל.ס</t>
  </si>
  <si>
    <t>1093491</t>
  </si>
  <si>
    <t>513689059</t>
  </si>
  <si>
    <t>שטרהון נדחה פועלים ג ל.ס 5.75%</t>
  </si>
  <si>
    <t>6620280</t>
  </si>
  <si>
    <t>דור אנרגיה ל.ס.</t>
  </si>
  <si>
    <t>1091578</t>
  </si>
  <si>
    <t>520043878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</si>
  <si>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</si>
  <si>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</si>
  <si>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</si>
  <si>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</si>
  <si>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</si>
  <si>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</si>
  <si>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</si>
  <si>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</si>
  <si>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</si>
  <si>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</si>
  <si>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</si>
  <si>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</si>
  <si>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</si>
  <si>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</si>
  <si>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</si>
  <si>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</si>
  <si>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</si>
  <si>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</si>
  <si>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</si>
  <si>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</si>
  <si>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</si>
  <si>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</si>
  <si>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</si>
  <si>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</si>
  <si>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</si>
  <si>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</si>
  <si>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</si>
  <si>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</si>
  <si>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</si>
  <si>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</si>
  <si>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</si>
  <si>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</si>
  <si>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</si>
  <si>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</si>
  <si>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</si>
  <si>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</si>
  <si>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</si>
  <si>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</si>
  <si>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</si>
  <si>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</si>
  <si>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</si>
  <si>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</si>
  <si>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</si>
  <si>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</si>
  <si>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</si>
  <si>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</si>
  <si>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1735 MARKET INVESTOR HOLDC MAKEFET*</t>
  </si>
  <si>
    <t>180 Livingston equity*</t>
  </si>
  <si>
    <t>45499</t>
  </si>
  <si>
    <t>240 West 35th Street  mkf*</t>
  </si>
  <si>
    <t>494382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</si>
  <si>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</si>
  <si>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</si>
  <si>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</si>
  <si>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</si>
  <si>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</si>
  <si>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</si>
  <si>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</si>
  <si>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</si>
  <si>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</si>
  <si>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</si>
  <si>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</si>
  <si>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</si>
  <si>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</si>
  <si>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</si>
  <si>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</si>
  <si>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</si>
  <si>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</si>
  <si>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North LaSalle   HG 4*</t>
  </si>
  <si>
    <t>Project Hush*</t>
  </si>
  <si>
    <t>Rialto Elite Portfolio makefet*</t>
  </si>
  <si>
    <t>508308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</si>
  <si>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</si>
  <si>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</si>
  <si>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</si>
  <si>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</si>
  <si>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</si>
  <si>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</si>
  <si>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</si>
  <si>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</si>
  <si>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</si>
  <si>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</si>
  <si>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 mkf*</t>
  </si>
  <si>
    <t>494381</t>
  </si>
  <si>
    <t>הילטון מלונות</t>
  </si>
  <si>
    <t>סה"כ קרנות השקעה</t>
  </si>
  <si>
    <t>סה"כ קרנות השקעה בישראל</t>
  </si>
  <si>
    <t>Accelmed Medical Partners LP</t>
  </si>
  <si>
    <t>Evergreen V</t>
  </si>
  <si>
    <t>Evolution Venture Capital Fun I</t>
  </si>
  <si>
    <t>Medica III Investments Israel B LP</t>
  </si>
  <si>
    <t>Orbimed Israel Partners II LP</t>
  </si>
  <si>
    <t>Orbimed Israel Partners LP</t>
  </si>
  <si>
    <t>Vertex III Israel Fund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</si>
  <si>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</si>
  <si>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</si>
  <si>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</si>
  <si>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</si>
  <si>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</si>
  <si>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II</t>
  </si>
  <si>
    <t>Fimi Israel Opportunity IV</t>
  </si>
  <si>
    <t>Fortissimo Capital Fund Israel II</t>
  </si>
  <si>
    <t>Fortissimo Capital Fund Israel III</t>
  </si>
  <si>
    <t>Fortissimo Capital Fund Israel LP</t>
  </si>
  <si>
    <t>50431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</si>
  <si>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</si>
  <si>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</si>
  <si>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</si>
  <si>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</si>
  <si>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</si>
  <si>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</si>
  <si>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</si>
  <si>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</si>
  <si>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</si>
  <si>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</si>
  <si>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Shamrock Israel Growth Fund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</si>
  <si>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</si>
  <si>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</si>
  <si>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</si>
  <si>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</si>
  <si>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</si>
  <si>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</si>
  <si>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</si>
  <si>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</si>
  <si>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Israel Cleantech Ventures Cayman I A</t>
  </si>
  <si>
    <t>Israel Cleantech Ventures II Israel LP</t>
  </si>
  <si>
    <t>Magma Venture Capital II Israel Fund LP</t>
  </si>
  <si>
    <t>Omega fund lll</t>
  </si>
  <si>
    <t>Strategic Investors Fund IX L.P</t>
  </si>
  <si>
    <t>Strategic Investors Fund VIII LP</t>
  </si>
  <si>
    <t>Vintage Fund of Funds V ACCESS</t>
  </si>
  <si>
    <t>Vintage IX Migdal LP</t>
  </si>
  <si>
    <t>קרנות גידור</t>
  </si>
  <si>
    <t>Cheyne CRECH3/9/15</t>
  </si>
  <si>
    <t>XD0297816635</t>
  </si>
  <si>
    <t>Laurus Cls A Benchmark 2</t>
  </si>
  <si>
    <t>303000003</t>
  </si>
  <si>
    <t>Pond View class B 02/2008</t>
  </si>
  <si>
    <t>XD0038388035</t>
  </si>
  <si>
    <t>Blackstone R E Partners VIII F LP</t>
  </si>
  <si>
    <t>Brookfield Strategic R E Partners II</t>
  </si>
  <si>
    <t>Co Invest Antlia BSREP III</t>
  </si>
  <si>
    <t>E d R Europportunities S.C.A. SICAR</t>
  </si>
  <si>
    <t>Europan Office Incom Venture S.C.A</t>
  </si>
  <si>
    <t>Portfolio EDGE</t>
  </si>
  <si>
    <t>Waterton Residential P V XIII</t>
  </si>
  <si>
    <t xml:space="preserve">  PGCO IV Co mingled Fund SCSP</t>
  </si>
  <si>
    <t>ACE IV*</t>
  </si>
  <si>
    <t>ADLS</t>
  </si>
  <si>
    <t>Advent International GPE VIII A</t>
  </si>
  <si>
    <t>Aksia Capital III LP</t>
  </si>
  <si>
    <t>APCS LP*</t>
  </si>
  <si>
    <t>Apollo Fund IX</t>
  </si>
  <si>
    <t>Apollo Natural Resources Partners II LP</t>
  </si>
  <si>
    <t>Arclight Energy Partners Fund II LP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</si>
  <si>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</si>
  <si>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</si>
  <si>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</si>
  <si>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</si>
  <si>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</si>
  <si>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</si>
  <si>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</si>
  <si>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CMPVIIC</t>
  </si>
  <si>
    <t>co investment Anesthesia</t>
  </si>
  <si>
    <t>Copenhagen Infrastructure III</t>
  </si>
  <si>
    <t>Core Infrastructure India Fund Pte Ltd</t>
  </si>
  <si>
    <t>CRECH V</t>
  </si>
  <si>
    <t>Dover Street IX LP</t>
  </si>
  <si>
    <t>Esprit Capital I Fund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</si>
  <si>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</si>
  <si>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</si>
  <si>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</si>
  <si>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</si>
  <si>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</si>
  <si>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</si>
  <si>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</si>
  <si>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</si>
  <si>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International V</t>
  </si>
  <si>
    <t>harbourvest part' co inv fund IV</t>
  </si>
  <si>
    <t>harbourvest Sec gridiron</t>
  </si>
  <si>
    <t>HBOS Mezzanine Portfolio</t>
  </si>
  <si>
    <t>HIG harbourvest Tranche B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</si>
  <si>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</si>
  <si>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</si>
  <si>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</si>
  <si>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</si>
  <si>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</si>
  <si>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</si>
  <si>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JP Morgan IIF</t>
  </si>
  <si>
    <t>KCOIV SCS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</si>
  <si>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</si>
  <si>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</si>
  <si>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</si>
  <si>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</si>
  <si>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</si>
  <si>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</si>
  <si>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</si>
  <si>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</si>
  <si>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</si>
  <si>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</si>
  <si>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</si>
  <si>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</si>
  <si>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</si>
  <si>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MTDL</t>
  </si>
  <si>
    <t>Olympus Capital Asia III LP</t>
  </si>
  <si>
    <t>ORCC</t>
  </si>
  <si>
    <t>Pamlico capital IV</t>
  </si>
  <si>
    <t>Pantheon Global Secondary Fund VI</t>
  </si>
  <si>
    <t>Patria Private Equity Fund VI</t>
  </si>
  <si>
    <t>PCSIII LP</t>
  </si>
  <si>
    <t>project Celtics</t>
  </si>
  <si>
    <t>Rhone Offshore Partners V LP</t>
  </si>
  <si>
    <t>Rocket Dog L.P</t>
  </si>
  <si>
    <t>SDPIII</t>
  </si>
  <si>
    <t>Selene RMOF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</si>
  <si>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</si>
  <si>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</si>
  <si>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</si>
  <si>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</si>
  <si>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</si>
  <si>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Fund XIII</t>
  </si>
  <si>
    <t>Thoma Bravo Harbourvest B</t>
  </si>
  <si>
    <t>TPG Asia VII L.P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</si>
  <si>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</si>
  <si>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</si>
  <si>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</si>
  <si>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</si>
  <si>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</si>
  <si>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</si>
  <si>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</si>
  <si>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Infinity I China Fund Israel 2 אופ לס</t>
  </si>
  <si>
    <t>50581</t>
  </si>
  <si>
    <t>REDHILL WARRANT</t>
  </si>
  <si>
    <t>52290</t>
  </si>
  <si>
    <t>₪ / מט"ח</t>
  </si>
  <si>
    <t>פורוורד ש"ח-מט"ח</t>
  </si>
  <si>
    <t>10010896</t>
  </si>
  <si>
    <t>10010865</t>
  </si>
  <si>
    <t>10010902</t>
  </si>
  <si>
    <t>10010981</t>
  </si>
  <si>
    <t>10010910</t>
  </si>
  <si>
    <t>10010912</t>
  </si>
  <si>
    <t>10010922</t>
  </si>
  <si>
    <t>10010918</t>
  </si>
  <si>
    <t>10010920</t>
  </si>
  <si>
    <t>10011012</t>
  </si>
  <si>
    <t>10010916</t>
  </si>
  <si>
    <t>10010996</t>
  </si>
  <si>
    <t>10011013</t>
  </si>
  <si>
    <t>10010937</t>
  </si>
  <si>
    <t>10010968</t>
  </si>
  <si>
    <t>10011007</t>
  </si>
  <si>
    <t>10010970</t>
  </si>
  <si>
    <t>10010972</t>
  </si>
  <si>
    <t>10011017</t>
  </si>
  <si>
    <t>10010998</t>
  </si>
  <si>
    <t>10011015</t>
  </si>
  <si>
    <t>10011060</t>
  </si>
  <si>
    <t>10011062</t>
  </si>
  <si>
    <t>10011035</t>
  </si>
  <si>
    <t>10011019</t>
  </si>
  <si>
    <t>10011027</t>
  </si>
  <si>
    <t>10011029</t>
  </si>
  <si>
    <t>10011058</t>
  </si>
  <si>
    <t>10011054</t>
  </si>
  <si>
    <t>10011052</t>
  </si>
  <si>
    <t>10011021</t>
  </si>
  <si>
    <t>10011056</t>
  </si>
  <si>
    <t>10011348</t>
  </si>
  <si>
    <t>10011308</t>
  </si>
  <si>
    <t>10011287</t>
  </si>
  <si>
    <t>10011142</t>
  </si>
  <si>
    <t>10011107</t>
  </si>
  <si>
    <t>10011151</t>
  </si>
  <si>
    <t>10011256</t>
  </si>
  <si>
    <t>10011423</t>
  </si>
  <si>
    <t>10011161</t>
  </si>
  <si>
    <t>10011183</t>
  </si>
  <si>
    <t>10011379</t>
  </si>
  <si>
    <t>10011271</t>
  </si>
  <si>
    <t>10011338</t>
  </si>
  <si>
    <t>10011363</t>
  </si>
  <si>
    <t>10011108</t>
  </si>
  <si>
    <t>10011397</t>
  </si>
  <si>
    <t>10011336</t>
  </si>
  <si>
    <t>10011361</t>
  </si>
  <si>
    <t>10011312</t>
  </si>
  <si>
    <t>10011359</t>
  </si>
  <si>
    <t>10011367</t>
  </si>
  <si>
    <t>10011117</t>
  </si>
  <si>
    <t>10011227</t>
  </si>
  <si>
    <t>10011272</t>
  </si>
  <si>
    <t>10011149</t>
  </si>
  <si>
    <t>10011106</t>
  </si>
  <si>
    <t>10011213</t>
  </si>
  <si>
    <t>10011218</t>
  </si>
  <si>
    <t>10011383</t>
  </si>
  <si>
    <t>10011104</t>
  </si>
  <si>
    <t>10011136</t>
  </si>
  <si>
    <t>10011347</t>
  </si>
  <si>
    <t>10011357</t>
  </si>
  <si>
    <t>10011330</t>
  </si>
  <si>
    <t>10011123</t>
  </si>
  <si>
    <t>10011121</t>
  </si>
  <si>
    <t>10011153</t>
  </si>
  <si>
    <t>10011119</t>
  </si>
  <si>
    <t>10011381</t>
  </si>
  <si>
    <t>10011181</t>
  </si>
  <si>
    <t>10011345</t>
  </si>
  <si>
    <t>10011265</t>
  </si>
  <si>
    <t>10011145</t>
  </si>
  <si>
    <t>10011215</t>
  </si>
  <si>
    <t>10011399</t>
  </si>
  <si>
    <t>10011430</t>
  </si>
  <si>
    <t>10011429</t>
  </si>
  <si>
    <t>10011440</t>
  </si>
  <si>
    <t>10011446</t>
  </si>
  <si>
    <t>10011448</t>
  </si>
  <si>
    <t>10011455</t>
  </si>
  <si>
    <t>10011461</t>
  </si>
  <si>
    <t>10011463</t>
  </si>
  <si>
    <t>10011465</t>
  </si>
  <si>
    <t>10011474</t>
  </si>
  <si>
    <t>10011472</t>
  </si>
  <si>
    <t>10011476</t>
  </si>
  <si>
    <t>10011479</t>
  </si>
  <si>
    <t>10011482</t>
  </si>
  <si>
    <t>10011490</t>
  </si>
  <si>
    <t>10011492</t>
  </si>
  <si>
    <t>10011504</t>
  </si>
  <si>
    <t>10011507</t>
  </si>
  <si>
    <t>10011513</t>
  </si>
  <si>
    <t>10011509</t>
  </si>
  <si>
    <t>10011511</t>
  </si>
  <si>
    <t>10011519</t>
  </si>
  <si>
    <t>10011515</t>
  </si>
  <si>
    <t>10011517</t>
  </si>
  <si>
    <t>10011524</t>
  </si>
  <si>
    <t>10011520</t>
  </si>
  <si>
    <t>10011523</t>
  </si>
  <si>
    <t>10011521</t>
  </si>
  <si>
    <t>10011526</t>
  </si>
  <si>
    <t>10011525</t>
  </si>
  <si>
    <t>10011522</t>
  </si>
  <si>
    <t>פורוורד מט"ח-מט"ח</t>
  </si>
  <si>
    <t>10011239</t>
  </si>
  <si>
    <t>10011410</t>
  </si>
  <si>
    <t>10011295</t>
  </si>
  <si>
    <t>10011131</t>
  </si>
  <si>
    <t>10011103</t>
  </si>
  <si>
    <t>10011262</t>
  </si>
  <si>
    <t>10011389</t>
  </si>
  <si>
    <t>10011369</t>
  </si>
  <si>
    <t>10011127</t>
  </si>
  <si>
    <t>10011260</t>
  </si>
  <si>
    <t>10011232</t>
  </si>
  <si>
    <t>10011229</t>
  </si>
  <si>
    <t>10011325</t>
  </si>
  <si>
    <t>10011208</t>
  </si>
  <si>
    <t>10011245</t>
  </si>
  <si>
    <t>10011210</t>
  </si>
  <si>
    <t>10011366</t>
  </si>
  <si>
    <t>10011201</t>
  </si>
  <si>
    <t>10011172</t>
  </si>
  <si>
    <t>10011196</t>
  </si>
  <si>
    <t>10011316</t>
  </si>
  <si>
    <t>10011355</t>
  </si>
  <si>
    <t>10011249</t>
  </si>
  <si>
    <t>10011203</t>
  </si>
  <si>
    <t>10011293</t>
  </si>
  <si>
    <t>10011205</t>
  </si>
  <si>
    <t>10011185</t>
  </si>
  <si>
    <t>10011158</t>
  </si>
  <si>
    <t>10011404</t>
  </si>
  <si>
    <t>10011198</t>
  </si>
  <si>
    <t>10011254</t>
  </si>
  <si>
    <t>10011112</t>
  </si>
  <si>
    <t>10011251</t>
  </si>
  <si>
    <t>10011323</t>
  </si>
  <si>
    <t>10011147</t>
  </si>
  <si>
    <t>10011408</t>
  </si>
  <si>
    <t>10011235</t>
  </si>
  <si>
    <t>10011187</t>
  </si>
  <si>
    <t>10011124</t>
  </si>
  <si>
    <t>10011189</t>
  </si>
  <si>
    <t>10011351</t>
  </si>
  <si>
    <t>10011247</t>
  </si>
  <si>
    <t>10011297</t>
  </si>
  <si>
    <t>10011139</t>
  </si>
  <si>
    <t>10011174</t>
  </si>
  <si>
    <t>10011417</t>
  </si>
  <si>
    <t>10011343</t>
  </si>
  <si>
    <t>10011406</t>
  </si>
  <si>
    <t>10011353</t>
  </si>
  <si>
    <t>10011270</t>
  </si>
  <si>
    <t>10011428</t>
  </si>
  <si>
    <t>10011431</t>
  </si>
  <si>
    <t>10011435</t>
  </si>
  <si>
    <t>10011438</t>
  </si>
  <si>
    <t>10011442</t>
  </si>
  <si>
    <t>10011444</t>
  </si>
  <si>
    <t>10011451</t>
  </si>
  <si>
    <t>10011453</t>
  </si>
  <si>
    <t>10011457</t>
  </si>
  <si>
    <t>10011459</t>
  </si>
  <si>
    <t>10011483</t>
  </si>
  <si>
    <t>10011485</t>
  </si>
  <si>
    <t>10011488</t>
  </si>
  <si>
    <t>10011493</t>
  </si>
  <si>
    <t>10011496</t>
  </si>
  <si>
    <t>10011494</t>
  </si>
  <si>
    <t>10011495</t>
  </si>
  <si>
    <t>10011500</t>
  </si>
  <si>
    <t>10011502</t>
  </si>
  <si>
    <t>10011501</t>
  </si>
  <si>
    <t>10011498</t>
  </si>
  <si>
    <t>496761</t>
  </si>
  <si>
    <t>PANTH IV   X F CDO</t>
  </si>
  <si>
    <t>XS0276075198</t>
  </si>
  <si>
    <t>שכבת הון</t>
  </si>
  <si>
    <t>מרקורי CDO</t>
  </si>
  <si>
    <t>USG6006AAA90</t>
  </si>
  <si>
    <t/>
  </si>
  <si>
    <t>פרנק שווצרי</t>
  </si>
  <si>
    <t>דולר ניו-זילנד</t>
  </si>
  <si>
    <t>כתר נורבגי</t>
  </si>
  <si>
    <t>רובל רוסי</t>
  </si>
  <si>
    <t>פועלים סהר</t>
  </si>
  <si>
    <t>בנק דיסקונט לישראל בע"מ</t>
  </si>
  <si>
    <t>בנק הפועלים בע"מ</t>
  </si>
  <si>
    <t>30012000</t>
  </si>
  <si>
    <t>30112000</t>
  </si>
  <si>
    <t>בנק לאומי לישראל בע"מ</t>
  </si>
  <si>
    <t>34110000</t>
  </si>
  <si>
    <t>30110000</t>
  </si>
  <si>
    <t>בנק מזרחי טפחות בע"מ</t>
  </si>
  <si>
    <t>30120000</t>
  </si>
  <si>
    <t>30011000</t>
  </si>
  <si>
    <t>יו בנק</t>
  </si>
  <si>
    <t>30026000</t>
  </si>
  <si>
    <t>32095000</t>
  </si>
  <si>
    <t>30395000</t>
  </si>
  <si>
    <t>31012000</t>
  </si>
  <si>
    <t>30212000</t>
  </si>
  <si>
    <t>31112000</t>
  </si>
  <si>
    <t>32012000</t>
  </si>
  <si>
    <t>31712000</t>
  </si>
  <si>
    <t>30312000</t>
  </si>
  <si>
    <t>30810000</t>
  </si>
  <si>
    <t>34010000</t>
  </si>
  <si>
    <t>32010000</t>
  </si>
  <si>
    <t>30210000</t>
  </si>
  <si>
    <t>30310000</t>
  </si>
  <si>
    <t>31710000</t>
  </si>
  <si>
    <t>31110000</t>
  </si>
  <si>
    <t>31210000</t>
  </si>
  <si>
    <t>31720000</t>
  </si>
  <si>
    <t>32020000</t>
  </si>
  <si>
    <t>30320000</t>
  </si>
  <si>
    <t>31120000</t>
  </si>
  <si>
    <t>34020000</t>
  </si>
  <si>
    <t>31111000</t>
  </si>
  <si>
    <t>30311000</t>
  </si>
  <si>
    <t>32011000</t>
  </si>
  <si>
    <t>30326000</t>
  </si>
  <si>
    <t>31726000</t>
  </si>
  <si>
    <t>30226000</t>
  </si>
  <si>
    <t>UBS</t>
  </si>
  <si>
    <t>31091000</t>
  </si>
  <si>
    <t>Aa3</t>
  </si>
  <si>
    <t>MOODY'S</t>
  </si>
  <si>
    <t>31191000</t>
  </si>
  <si>
    <t>30791000</t>
  </si>
  <si>
    <t>32791000</t>
  </si>
  <si>
    <t>31291000</t>
  </si>
  <si>
    <t>32091000</t>
  </si>
  <si>
    <t>30391000</t>
  </si>
  <si>
    <t>30991000</t>
  </si>
  <si>
    <t>32291000</t>
  </si>
  <si>
    <t>דולר סינגפורי</t>
  </si>
  <si>
    <t>32691000</t>
  </si>
  <si>
    <t>30891000</t>
  </si>
  <si>
    <t>31791000</t>
  </si>
  <si>
    <t>30291000</t>
  </si>
  <si>
    <t>דירוג פנימי</t>
  </si>
  <si>
    <t>מ.בטחון סחיר לאומי</t>
  </si>
  <si>
    <t>75001121</t>
  </si>
  <si>
    <t>פק מרווח בטחון לאומי</t>
  </si>
  <si>
    <t>75001127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</si>
  <si>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</si>
  <si>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</si>
  <si>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</si>
  <si>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</si>
  <si>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</si>
  <si>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</si>
  <si>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כן</t>
  </si>
  <si>
    <t>AA-</t>
  </si>
  <si>
    <t>D</t>
  </si>
  <si>
    <t>אדנים 2022 6.2%</t>
  </si>
  <si>
    <t>7252844</t>
  </si>
  <si>
    <t>אדנים 2028 5.65%</t>
  </si>
  <si>
    <t>7252851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</si>
  <si>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</si>
  <si>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</si>
  <si>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</si>
  <si>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</si>
  <si>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</si>
  <si>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</si>
  <si>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</si>
  <si>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פקדון 2029 5.75%</t>
  </si>
  <si>
    <t>6682264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</si>
  <si>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</si>
  <si>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</si>
  <si>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</si>
  <si>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</si>
  <si>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</si>
  <si>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</si>
  <si>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</si>
  <si>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</si>
  <si>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פקדון 5.05%</t>
  </si>
  <si>
    <t>6620447</t>
  </si>
  <si>
    <t>פועלים פקדון 5.05% 2027</t>
  </si>
  <si>
    <t>6620512</t>
  </si>
  <si>
    <t>אוצר השלטון 2022 6.5%</t>
  </si>
  <si>
    <t>6396220</t>
  </si>
  <si>
    <t>אוצר השלטון 2023 6.2%</t>
  </si>
  <si>
    <t>6396329</t>
  </si>
  <si>
    <t>ירושלים 2022 6.3%</t>
  </si>
  <si>
    <t>7265499</t>
  </si>
  <si>
    <t>נדלן קרית הלאום</t>
  </si>
  <si>
    <t>31/12/2018</t>
  </si>
  <si>
    <t>השכרה</t>
  </si>
  <si>
    <t>ישראל גלילי 3, ראשון לציון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</si>
  <si>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</si>
  <si>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</si>
  <si>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</si>
  <si>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</si>
  <si>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</si>
  <si>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</si>
  <si>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קניון הזהב ראשלצ</t>
  </si>
  <si>
    <t>קניון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</si>
  <si>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</si>
  <si>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</si>
  <si>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</si>
  <si>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</si>
  <si>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</si>
  <si>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</si>
  <si>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</si>
  <si>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</si>
  <si>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</si>
  <si>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</si>
  <si>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</si>
  <si>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</si>
  <si>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</si>
  <si>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</si>
  <si>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</si>
  <si>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</si>
  <si>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</si>
  <si>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</si>
  <si>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</si>
  <si>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</si>
  <si>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</si>
  <si>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</si>
  <si>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</si>
  <si>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רוטשילד 1 תא</t>
  </si>
  <si>
    <t>רוטשילד 1, תל אביב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</si>
  <si>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</si>
  <si>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</si>
  <si>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</si>
  <si>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</si>
  <si>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</si>
  <si>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</si>
  <si>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</si>
  <si>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</si>
  <si>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</si>
  <si>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</si>
  <si>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</si>
  <si>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</si>
  <si>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</si>
  <si>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</si>
  <si>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</si>
  <si>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</si>
  <si>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</si>
  <si>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</si>
  <si>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</si>
  <si>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</si>
  <si>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</si>
  <si>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</si>
  <si>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</si>
  <si>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נדלן פסגות ירושלים</t>
  </si>
  <si>
    <t>מרכז מסחרי, שכונת רוממה, ירושלים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</si>
  <si>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</si>
  <si>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</si>
  <si>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</si>
  <si>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</si>
  <si>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</si>
  <si>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</si>
  <si>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</si>
  <si>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</si>
  <si>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</si>
  <si>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</si>
  <si>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Accelmed growth partners</t>
  </si>
  <si>
    <t>NOY 2 infra &amp; energy investment LP</t>
  </si>
  <si>
    <t>ANATOMY 2</t>
  </si>
  <si>
    <t>ANATOMY I</t>
  </si>
  <si>
    <t>Ares Special Situations Fund IV</t>
  </si>
  <si>
    <t>Argan Capital L.P</t>
  </si>
  <si>
    <t>Avista Capital Partners L.P</t>
  </si>
  <si>
    <t>Brookfield  RE  II</t>
  </si>
  <si>
    <t>Blackstone RE VIII</t>
  </si>
  <si>
    <t>Fortissimo Capital Fund II</t>
  </si>
  <si>
    <t>Fortissimo Capital Fund I - makefet</t>
  </si>
  <si>
    <t>Fortissimo Capital Fund III</t>
  </si>
  <si>
    <t>Graph Tech Brookfield</t>
  </si>
  <si>
    <t>Gavea III</t>
  </si>
  <si>
    <t>Gavea IV</t>
  </si>
  <si>
    <t>Klirmark Opportunity I</t>
  </si>
  <si>
    <t>Klirmark Opportunity II</t>
  </si>
  <si>
    <t>Israel Cleantech Ventures II</t>
  </si>
  <si>
    <t>KOTAK- CIIF I</t>
  </si>
  <si>
    <t>Olympus Capital Asia III L.P</t>
  </si>
  <si>
    <t>Orbimed Israel Partners I</t>
  </si>
  <si>
    <t>Reality III</t>
  </si>
  <si>
    <t>Rhone Capital Partners V</t>
  </si>
  <si>
    <t>Rothschild Real Estate</t>
  </si>
  <si>
    <t>Selene -mak</t>
  </si>
  <si>
    <t>Shamrock Israel Growth I</t>
  </si>
  <si>
    <t>Silverfleet II</t>
  </si>
  <si>
    <t>Sky I</t>
  </si>
  <si>
    <t>Sky II</t>
  </si>
  <si>
    <t>Tene Growth II</t>
  </si>
  <si>
    <t>Tene Growth II- Qnergy</t>
  </si>
  <si>
    <t>Tene Growth III</t>
  </si>
  <si>
    <t>Trilantic capital partners V</t>
  </si>
  <si>
    <t>VICTORIA I</t>
  </si>
  <si>
    <t>Viola PE II LP</t>
  </si>
  <si>
    <t>FIMI 6</t>
  </si>
  <si>
    <t>Advent</t>
  </si>
  <si>
    <t>meridiam III</t>
  </si>
  <si>
    <t>Orbimed  II</t>
  </si>
  <si>
    <t>NOY 2 co-investment Ashalim plot A</t>
  </si>
  <si>
    <t>Bluebay SLFI</t>
  </si>
  <si>
    <t>harbourvest ח-ן מנוהל</t>
  </si>
  <si>
    <t>harbourvest DOVER</t>
  </si>
  <si>
    <t>Warburg Pincus China I</t>
  </si>
  <si>
    <t>Permira</t>
  </si>
  <si>
    <t>sky III</t>
  </si>
  <si>
    <t>Crescent mezzanine VII</t>
  </si>
  <si>
    <t>ARES private credit solutions</t>
  </si>
  <si>
    <t>HARBOURVEST co-inv preston</t>
  </si>
  <si>
    <t>Migdal-HarbourVest 2016 Fund L.P. (Tranche B)</t>
  </si>
  <si>
    <t>harbourvest part' co inv fund IV (Tranche B)</t>
  </si>
  <si>
    <t>waterton</t>
  </si>
  <si>
    <t>Vintage Migdal Co-investment</t>
  </si>
  <si>
    <t>Kartesia Credit Opportunities IV SCS</t>
  </si>
  <si>
    <t>ICG SDP III</t>
  </si>
  <si>
    <t>OWL ROCK</t>
  </si>
  <si>
    <t>Patria VI</t>
  </si>
  <si>
    <t>Migdal-HarbourVes project Draco</t>
  </si>
  <si>
    <t>Enlight</t>
  </si>
  <si>
    <t>Helios Renewable Energy 1</t>
  </si>
  <si>
    <t>ACE IV</t>
  </si>
  <si>
    <t>brookfield III</t>
  </si>
  <si>
    <t>SVB IX</t>
  </si>
  <si>
    <t>Migdal-HarbourVest Project Saxa</t>
  </si>
  <si>
    <t>Court Square IV</t>
  </si>
  <si>
    <t>Vintage Fund of Funds (access) V</t>
  </si>
  <si>
    <t>PGCO IV Co-mingled Fund SCSP</t>
  </si>
  <si>
    <t>TPG ASIA VII L.P</t>
  </si>
  <si>
    <t xml:space="preserve">ADLS </t>
  </si>
  <si>
    <t>IFM GIF</t>
  </si>
  <si>
    <t>ADLS  co-inv</t>
  </si>
  <si>
    <t>HARBOURVEST A AE II</t>
  </si>
  <si>
    <t>KELSO INVESTMENT ASSOCIATES X - HARB B</t>
  </si>
  <si>
    <t>Vintage fund of funds ISRAEL V</t>
  </si>
  <si>
    <t>Brookfield Capital Partners V</t>
  </si>
  <si>
    <t>Blackstone Real Estate Partners IX</t>
  </si>
  <si>
    <t>Astorg VII</t>
  </si>
  <si>
    <t>Sun Capital Partners  harbourvest B</t>
  </si>
  <si>
    <t>EC1 ADLS  co-inv</t>
  </si>
  <si>
    <t xml:space="preserve">WSREDII </t>
  </si>
  <si>
    <t>Accelmed I</t>
  </si>
  <si>
    <t>apollo natural pesources partners II</t>
  </si>
  <si>
    <t>incline</t>
  </si>
  <si>
    <t>SVB</t>
  </si>
  <si>
    <t xml:space="preserve">TDLIV </t>
  </si>
  <si>
    <t>THOMA BRAVO</t>
  </si>
  <si>
    <t>סה"כ יתרות התחייבות להשקעה</t>
  </si>
  <si>
    <t>סה"כ בחו"ל</t>
  </si>
  <si>
    <t>פורוורד ריבית</t>
  </si>
  <si>
    <t>בבטחונות אחרים - גורם 80</t>
  </si>
  <si>
    <t>בבטחונות אחרים - גורם 114</t>
  </si>
  <si>
    <t>בבטחונות אחרים-גורם 7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</si>
  <si>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</si>
  <si>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</si>
  <si>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</si>
  <si>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</si>
  <si>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 - גורם 111</t>
  </si>
  <si>
    <t>בבטחונות אחרים-גורם 41</t>
  </si>
  <si>
    <t>בבטחונות אחרים - גורם 41</t>
  </si>
  <si>
    <t>בבטחונות אחרים-גורם 75</t>
  </si>
  <si>
    <t>בבטחונות אחרים - גורם 69</t>
  </si>
  <si>
    <t>בבטחונות אחרים-גורם 26</t>
  </si>
  <si>
    <t>בבטחונות אחרים גורם 26</t>
  </si>
  <si>
    <t>בבטחונות אחרים - גורם 37</t>
  </si>
  <si>
    <t>בבטחונות אחרים-גורם 35</t>
  </si>
  <si>
    <t>בבטחונות אחרים-גורם 63</t>
  </si>
  <si>
    <t>בבטחונות אחרים-גורם 33</t>
  </si>
  <si>
    <t>בבטחונות אחרים - גורם 89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</si>
  <si>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</si>
  <si>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</si>
  <si>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</si>
  <si>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</si>
  <si>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 - גורם 81</t>
  </si>
  <si>
    <t>בבטחונות אחרים-גורם 43</t>
  </si>
  <si>
    <t>בבטחונות אחרים - גורם 43</t>
  </si>
  <si>
    <t>בבטחונות אחרים - גורם 96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</si>
  <si>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</si>
  <si>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</si>
  <si>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</si>
  <si>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</si>
  <si>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</si>
  <si>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</si>
  <si>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אחרים-גורם 78</t>
  </si>
  <si>
    <t>בבטחונות אחרים-גורם 77</t>
  </si>
  <si>
    <t>בבטחונות אחרים-גורם 103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</si>
  <si>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</si>
  <si>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</si>
  <si>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</si>
  <si>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</si>
  <si>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בשיעבוד כלי רכב - גורם 68</t>
  </si>
  <si>
    <t>בשיעבוד כלי רכב-גורם 01</t>
  </si>
  <si>
    <t>בבטחונות אחרים - גורם 115*</t>
  </si>
  <si>
    <t>בבטחונות אחרים - גורם 102</t>
  </si>
  <si>
    <t>בבטחונות אחרים-גורם 108</t>
  </si>
  <si>
    <t>בבטחונות אחרים-גורם 106</t>
  </si>
  <si>
    <t>בבטחונות אחרים-גורם 84</t>
  </si>
  <si>
    <t>בבטחונות אחרים - גורם 117</t>
  </si>
  <si>
    <t>בבטחונות אחרים-גורם 109</t>
  </si>
  <si>
    <t>בבטחונות אחרים-גורם 121</t>
  </si>
  <si>
    <t>בבטחונות אחרים - גורם 97</t>
  </si>
  <si>
    <t>בבטחונות אחרים-גורם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</si>
  <si>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</si>
  <si>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</si>
  <si>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</si>
  <si>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</si>
  <si>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</si>
  <si>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</si>
  <si>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</si>
  <si>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</si>
  <si>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</si>
  <si>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</si>
  <si>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</si>
  <si>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</si>
  <si>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124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</si>
  <si>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</si>
  <si>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</si>
  <si>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</si>
  <si>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</si>
  <si>
    <t>מובטחות משכנתא - גורם 01</t>
  </si>
  <si>
    <t>בבטחונות אחרים - גורם 129</t>
  </si>
  <si>
    <t>בבטחונות אחרים - גורם 130</t>
  </si>
  <si>
    <t>בבטחונות אחרים - גורם 61</t>
  </si>
  <si>
    <t>בבטחונות אחרים - גורם 131</t>
  </si>
  <si>
    <t>בבטחונות אחרים - גורם 119</t>
  </si>
  <si>
    <t>בבטחונות אחרים - גורם 132</t>
  </si>
  <si>
    <t>בבטחונות אחרים - גורם 133</t>
  </si>
  <si>
    <t>בבטחונות אחרים - גורם 134</t>
  </si>
  <si>
    <t>בבטחונות אחרים - גורם 135</t>
  </si>
  <si>
    <t>בבטחונות אחרים - גורם 07</t>
  </si>
  <si>
    <t>גורם 111</t>
  </si>
  <si>
    <t>גורם 80</t>
  </si>
  <si>
    <t>גורם 98</t>
  </si>
  <si>
    <t>גורם 105</t>
  </si>
  <si>
    <t>גורם 47</t>
  </si>
  <si>
    <t>גורם 43</t>
  </si>
  <si>
    <t>גורם 113</t>
  </si>
  <si>
    <t>גורם 104</t>
  </si>
  <si>
    <t>גורם 97</t>
  </si>
  <si>
    <t>גורם 125</t>
  </si>
  <si>
    <t>גורם 112</t>
  </si>
  <si>
    <t>גורם 124</t>
  </si>
  <si>
    <t>גורם 87</t>
  </si>
  <si>
    <t>גורם 119</t>
  </si>
  <si>
    <t>גורם 128</t>
  </si>
  <si>
    <t>פח"ק/פר"י</t>
  </si>
  <si>
    <t>35195000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</si>
</sst>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dd/mm/yyyy;@"/>
    <numFmt numFmtId="171" formatCode="_ * #,##0_ ;_ * \-#,##0_ ;_ * &quot;-&quot;??_ ;_ @_ "/>
  </numFmts>
  <fonts count="3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Times New Roman"/>
      <family val="2"/>
      <charset val="177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164" fontId="35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0" borderId="0"/>
  </cellStyleXfs>
  <cellXfs count="224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 indent="1"/>
    </xf>
    <xf numFmtId="0" fontId="30" fillId="0" borderId="30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3"/>
    </xf>
    <xf numFmtId="0" fontId="31" fillId="0" borderId="30" xfId="0" applyFont="1" applyFill="1" applyBorder="1" applyAlignment="1">
      <alignment horizontal="right" indent="2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0" fontId="30" fillId="0" borderId="32" xfId="0" applyFont="1" applyFill="1" applyBorder="1" applyAlignment="1">
      <alignment horizontal="right"/>
    </xf>
    <xf numFmtId="0" fontId="30" fillId="0" borderId="32" xfId="0" applyNumberFormat="1" applyFont="1" applyFill="1" applyBorder="1" applyAlignment="1">
      <alignment horizontal="right"/>
    </xf>
    <xf numFmtId="4" fontId="30" fillId="0" borderId="32" xfId="0" applyNumberFormat="1" applyFont="1" applyFill="1" applyBorder="1" applyAlignment="1">
      <alignment horizontal="right"/>
    </xf>
    <xf numFmtId="10" fontId="30" fillId="0" borderId="32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3" fillId="0" borderId="0" xfId="0" applyNumberFormat="1" applyFont="1" applyFill="1" applyBorder="1" applyAlignment="1">
      <alignment horizontal="right"/>
    </xf>
    <xf numFmtId="10" fontId="33" fillId="0" borderId="0" xfId="0" applyNumberFormat="1" applyFont="1" applyFill="1" applyBorder="1" applyAlignment="1">
      <alignment horizontal="right"/>
    </xf>
    <xf numFmtId="4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1"/>
    </xf>
    <xf numFmtId="2" fontId="33" fillId="0" borderId="0" xfId="0" applyNumberFormat="1" applyFont="1" applyFill="1" applyBorder="1" applyAlignment="1">
      <alignment horizontal="right"/>
    </xf>
    <xf numFmtId="167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2"/>
    </xf>
    <xf numFmtId="164" fontId="8" fillId="0" borderId="31" xfId="13" applyFont="1" applyFill="1" applyBorder="1" applyAlignment="1">
      <alignment horizontal="right"/>
    </xf>
    <xf numFmtId="0" fontId="11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164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3"/>
    </xf>
    <xf numFmtId="10" fontId="31" fillId="0" borderId="0" xfId="14" applyNumberFormat="1" applyFont="1" applyFill="1" applyBorder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21" fillId="0" borderId="0" xfId="0" applyFont="1" applyFill="1" applyAlignment="1">
      <alignment horizontal="center"/>
    </xf>
    <xf numFmtId="10" fontId="32" fillId="0" borderId="0" xfId="0" applyNumberFormat="1" applyFont="1" applyFill="1"/>
    <xf numFmtId="164" fontId="30" fillId="0" borderId="0" xfId="13" applyFont="1" applyFill="1" applyBorder="1" applyAlignment="1">
      <alignment horizontal="right"/>
    </xf>
    <xf numFmtId="0" fontId="31" fillId="0" borderId="0" xfId="20" applyFont="1" applyFill="1" applyBorder="1" applyAlignment="1">
      <alignment horizontal="right" indent="3"/>
    </xf>
    <xf numFmtId="10" fontId="24" fillId="0" borderId="0" xfId="14" applyNumberFormat="1" applyFont="1" applyFill="1" applyBorder="1"/>
    <xf numFmtId="170" fontId="3" fillId="0" borderId="0" xfId="15" applyNumberFormat="1" applyFill="1"/>
    <xf numFmtId="10" fontId="4" fillId="0" borderId="0" xfId="16" applyNumberFormat="1" applyFont="1" applyFill="1" applyBorder="1"/>
    <xf numFmtId="10" fontId="0" fillId="0" borderId="0" xfId="14" applyNumberFormat="1" applyFont="1" applyFill="1" applyBorder="1"/>
    <xf numFmtId="10" fontId="34" fillId="0" borderId="0" xfId="14" applyNumberFormat="1" applyFont="1" applyFill="1" applyBorder="1"/>
    <xf numFmtId="10" fontId="33" fillId="0" borderId="0" xfId="14" applyNumberFormat="1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3" fillId="0" borderId="0" xfId="18" applyFill="1" applyAlignment="1">
      <alignment horizontal="right"/>
    </xf>
    <xf numFmtId="171" fontId="3" fillId="0" borderId="0" xfId="13" applyNumberFormat="1" applyFont="1" applyFill="1"/>
    <xf numFmtId="14" fontId="3" fillId="0" borderId="0" xfId="18" applyNumberFormat="1" applyFill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31" fillId="0" borderId="0" xfId="0" applyFont="1" applyFill="1" applyBorder="1" applyAlignment="1"/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26" fillId="0" borderId="0" xfId="7" applyFont="1" applyAlignment="1">
      <alignment horizontal="right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3" fillId="0" borderId="0" xfId="0" applyNumberFormat="1" applyFont="1" applyFill="1" applyBorder="1" applyAlignment="1">
      <alignment horizontal="right"/>
    </xf>
    <xf numFmtId="10" fontId="33" fillId="0" borderId="0" xfId="0" applyNumberFormat="1" applyFont="1" applyFill="1" applyBorder="1" applyAlignment="1">
      <alignment horizontal="right"/>
    </xf>
    <xf numFmtId="4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2"/>
    </xf>
    <xf numFmtId="0" fontId="11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right"/>
    </xf>
    <xf numFmtId="0" fontId="30" fillId="0" borderId="0" xfId="29" applyFont="1" applyFill="1" applyBorder="1" applyAlignment="1">
      <alignment horizontal="right" indent="2"/>
    </xf>
    <xf numFmtId="0" fontId="30" fillId="0" borderId="0" xfId="29" applyNumberFormat="1" applyFont="1" applyFill="1" applyBorder="1" applyAlignment="1">
      <alignment horizontal="right"/>
    </xf>
    <xf numFmtId="4" fontId="30" fillId="0" borderId="0" xfId="29" applyNumberFormat="1" applyFont="1" applyFill="1" applyBorder="1" applyAlignment="1">
      <alignment horizontal="right"/>
    </xf>
    <xf numFmtId="10" fontId="30" fillId="0" borderId="0" xfId="29" applyNumberFormat="1" applyFont="1" applyFill="1" applyBorder="1" applyAlignment="1">
      <alignment horizontal="right"/>
    </xf>
    <xf numFmtId="0" fontId="31" fillId="0" borderId="0" xfId="29" applyFont="1" applyFill="1" applyBorder="1" applyAlignment="1">
      <alignment horizontal="right" indent="3"/>
    </xf>
    <xf numFmtId="0" fontId="31" fillId="0" borderId="0" xfId="29" applyNumberFormat="1" applyFont="1" applyFill="1" applyBorder="1" applyAlignment="1">
      <alignment horizontal="right"/>
    </xf>
    <xf numFmtId="49" fontId="31" fillId="0" borderId="0" xfId="29" applyNumberFormat="1" applyFont="1" applyFill="1" applyBorder="1" applyAlignment="1">
      <alignment horizontal="right"/>
    </xf>
    <xf numFmtId="167" fontId="31" fillId="0" borderId="0" xfId="29" applyNumberFormat="1" applyFont="1" applyFill="1" applyBorder="1" applyAlignment="1">
      <alignment horizontal="right"/>
    </xf>
    <xf numFmtId="4" fontId="31" fillId="0" borderId="0" xfId="29" applyNumberFormat="1" applyFont="1" applyFill="1" applyBorder="1" applyAlignment="1">
      <alignment horizontal="right"/>
    </xf>
    <xf numFmtId="10" fontId="31" fillId="0" borderId="0" xfId="29" applyNumberFormat="1" applyFont="1" applyFill="1" applyBorder="1" applyAlignment="1">
      <alignment horizontal="right"/>
    </xf>
    <xf numFmtId="4" fontId="7" fillId="0" borderId="0" xfId="0" applyNumberFormat="1" applyFont="1" applyFill="1" applyAlignment="1">
      <alignment horizontal="center"/>
    </xf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</cellXfs>
  <cellStyles count="30">
    <cellStyle name="Comma" xfId="13" builtinId="3"/>
    <cellStyle name="Comma 2" xfId="1"/>
    <cellStyle name="Comma 2 2" xfId="22"/>
    <cellStyle name="Comma 3" xfId="19"/>
    <cellStyle name="Comma 4" xfId="27"/>
    <cellStyle name="Currency [0] _1" xfId="2"/>
    <cellStyle name="Hyperlink 2" xfId="3"/>
    <cellStyle name="Normal" xfId="0" builtinId="0"/>
    <cellStyle name="Normal 10 2" xfId="15"/>
    <cellStyle name="Normal 10 2 2" xfId="28"/>
    <cellStyle name="Normal 11" xfId="4"/>
    <cellStyle name="Normal 11 2" xfId="23"/>
    <cellStyle name="Normal 15" xfId="20"/>
    <cellStyle name="Normal 2" xfId="5"/>
    <cellStyle name="Normal 2 2" xfId="24"/>
    <cellStyle name="Normal 23" xfId="17"/>
    <cellStyle name="Normal 26" xfId="29"/>
    <cellStyle name="Normal 3" xfId="6"/>
    <cellStyle name="Normal 3 2" xfId="25"/>
    <cellStyle name="Normal 4" xfId="12"/>
    <cellStyle name="Normal_2007-16618" xfId="7"/>
    <cellStyle name="Normal_יתרת התחייבות להשקעה" xfId="18"/>
    <cellStyle name="Percent" xfId="14" builtinId="5"/>
    <cellStyle name="Percent 2" xfId="8"/>
    <cellStyle name="Percent 2 2" xfId="21"/>
    <cellStyle name="Percent 2 3" xfId="26"/>
    <cellStyle name="Percent 3" xfId="16"/>
    <cellStyle name="Text" xfId="9"/>
    <cellStyle name="Total" xfId="10"/>
    <cellStyle name="היפר-קישור" xfId="11" builtinId="8"/>
  </cellStyles>
  <dxfs count="14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4" sqref="F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5" t="s">
        <v>196</v>
      </c>
      <c r="C1" s="76" t="s" vm="1">
        <v>276</v>
      </c>
    </row>
    <row r="2" spans="1:20">
      <c r="B2" s="55" t="s">
        <v>195</v>
      </c>
      <c r="C2" s="76" t="s">
        <v>277</v>
      </c>
    </row>
    <row r="3" spans="1:20">
      <c r="B3" s="55" t="s">
        <v>197</v>
      </c>
      <c r="C3" s="76" t="s">
        <v>278</v>
      </c>
    </row>
    <row r="4" spans="1:20">
      <c r="B4" s="55" t="s">
        <v>198</v>
      </c>
      <c r="C4" s="76">
        <v>2102</v>
      </c>
    </row>
    <row r="6" spans="1:20" ht="26.25" customHeight="1">
      <c r="B6" s="207" t="s">
        <v>212</v>
      </c>
      <c r="C6" s="208"/>
      <c r="D6" s="209"/>
    </row>
    <row r="7" spans="1:20" s="10" customFormat="1">
      <c r="B7" s="22"/>
      <c r="C7" s="23" t="s">
        <v>129</v>
      </c>
      <c r="D7" s="24" t="s">
        <v>127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2"/>
      <c r="C8" s="25" t="s">
        <v>262</v>
      </c>
      <c r="D8" s="26" t="s">
        <v>20</v>
      </c>
    </row>
    <row r="9" spans="1:20" s="11" customFormat="1" ht="18" customHeight="1">
      <c r="B9" s="36"/>
      <c r="C9" s="19" t="s">
        <v>1</v>
      </c>
      <c r="D9" s="27" t="s">
        <v>2</v>
      </c>
    </row>
    <row r="10" spans="1:20" s="11" customFormat="1" ht="18" customHeight="1">
      <c r="B10" s="65" t="s">
        <v>211</v>
      </c>
      <c r="C10" s="112">
        <f>C11+C12+C23+C33+C34+C35+C37</f>
        <v>54530619.01411397</v>
      </c>
      <c r="D10" s="113">
        <f>C10/$C$42</f>
        <v>0.99487192786650158</v>
      </c>
    </row>
    <row r="11" spans="1:20">
      <c r="A11" s="43" t="s">
        <v>160</v>
      </c>
      <c r="B11" s="28" t="s">
        <v>213</v>
      </c>
      <c r="C11" s="112">
        <f>מזומנים!J10</f>
        <v>4315323.7008412536</v>
      </c>
      <c r="D11" s="113">
        <f t="shared" ref="D11:D13" si="0">C11/$C$42</f>
        <v>7.8729977529005346E-2</v>
      </c>
    </row>
    <row r="12" spans="1:20">
      <c r="B12" s="28" t="s">
        <v>214</v>
      </c>
      <c r="C12" s="112">
        <f>C13+C15+C16+C17+C18+C19+C21</f>
        <v>24735457.63142724</v>
      </c>
      <c r="D12" s="113">
        <f t="shared" si="0"/>
        <v>0.45128063582166239</v>
      </c>
    </row>
    <row r="13" spans="1:20">
      <c r="A13" s="53" t="s">
        <v>160</v>
      </c>
      <c r="B13" s="29" t="s">
        <v>83</v>
      </c>
      <c r="C13" s="112">
        <f>'תעודות התחייבות ממשלתיות'!O11</f>
        <v>2716160.265659628</v>
      </c>
      <c r="D13" s="113">
        <f t="shared" si="0"/>
        <v>4.9554390702804492E-2</v>
      </c>
    </row>
    <row r="14" spans="1:20">
      <c r="A14" s="53" t="s">
        <v>160</v>
      </c>
      <c r="B14" s="29" t="s">
        <v>84</v>
      </c>
      <c r="C14" s="112" t="s" vm="2">
        <v>2589</v>
      </c>
      <c r="D14" s="113" t="s" vm="3">
        <v>2589</v>
      </c>
    </row>
    <row r="15" spans="1:20">
      <c r="A15" s="53" t="s">
        <v>160</v>
      </c>
      <c r="B15" s="29" t="s">
        <v>85</v>
      </c>
      <c r="C15" s="112">
        <f>'אג"ח קונצרני'!R11</f>
        <v>6335113.2765186792</v>
      </c>
      <c r="D15" s="113">
        <f t="shared" ref="D15:D19" si="1">C15/$C$42</f>
        <v>0.11557958579255301</v>
      </c>
    </row>
    <row r="16" spans="1:20">
      <c r="A16" s="53" t="s">
        <v>160</v>
      </c>
      <c r="B16" s="29" t="s">
        <v>86</v>
      </c>
      <c r="C16" s="112">
        <f>מניות!L11</f>
        <v>6786600.1853201995</v>
      </c>
      <c r="D16" s="113">
        <f t="shared" si="1"/>
        <v>0.12381663975391732</v>
      </c>
    </row>
    <row r="17" spans="1:4">
      <c r="A17" s="53" t="s">
        <v>160</v>
      </c>
      <c r="B17" s="29" t="s">
        <v>87</v>
      </c>
      <c r="C17" s="112">
        <f>'תעודות סל'!K11</f>
        <v>5912859.2456475012</v>
      </c>
      <c r="D17" s="113">
        <f t="shared" si="1"/>
        <v>0.10787586466601527</v>
      </c>
    </row>
    <row r="18" spans="1:4">
      <c r="A18" s="53" t="s">
        <v>160</v>
      </c>
      <c r="B18" s="29" t="s">
        <v>88</v>
      </c>
      <c r="C18" s="112">
        <f>'קרנות נאמנות'!L11</f>
        <v>2818882.4089899985</v>
      </c>
      <c r="D18" s="113">
        <f t="shared" si="1"/>
        <v>5.1428482334575878E-2</v>
      </c>
    </row>
    <row r="19" spans="1:4">
      <c r="A19" s="53" t="s">
        <v>160</v>
      </c>
      <c r="B19" s="29" t="s">
        <v>89</v>
      </c>
      <c r="C19" s="112">
        <f>'כתבי אופציה'!I11</f>
        <v>165.57419123400001</v>
      </c>
      <c r="D19" s="113">
        <f t="shared" si="1"/>
        <v>3.0207820453179003E-6</v>
      </c>
    </row>
    <row r="20" spans="1:4">
      <c r="A20" s="53" t="s">
        <v>160</v>
      </c>
      <c r="B20" s="29" t="s">
        <v>90</v>
      </c>
      <c r="C20" s="112" t="s" vm="4">
        <v>2589</v>
      </c>
      <c r="D20" s="113" t="s" vm="5">
        <v>2589</v>
      </c>
    </row>
    <row r="21" spans="1:4">
      <c r="A21" s="53" t="s">
        <v>160</v>
      </c>
      <c r="B21" s="29" t="s">
        <v>91</v>
      </c>
      <c r="C21" s="112">
        <f>'חוזים עתידיים'!I11</f>
        <v>165676.67509999999</v>
      </c>
      <c r="D21" s="113">
        <f>C21/$C$42</f>
        <v>3.0226517897511376E-3</v>
      </c>
    </row>
    <row r="22" spans="1:4">
      <c r="A22" s="53" t="s">
        <v>160</v>
      </c>
      <c r="B22" s="29" t="s">
        <v>92</v>
      </c>
      <c r="C22" s="112" t="s" vm="6">
        <v>2589</v>
      </c>
      <c r="D22" s="113" t="s" vm="7">
        <v>2589</v>
      </c>
    </row>
    <row r="23" spans="1:4">
      <c r="B23" s="28" t="s">
        <v>215</v>
      </c>
      <c r="C23" s="112">
        <f>C24+C26+C27+C28+C29+C31+C32</f>
        <v>19214445.584010001</v>
      </c>
      <c r="D23" s="113">
        <f t="shared" ref="D23:D24" si="2">C23/$C$42</f>
        <v>0.35055374148792096</v>
      </c>
    </row>
    <row r="24" spans="1:4">
      <c r="A24" s="53" t="s">
        <v>160</v>
      </c>
      <c r="B24" s="29" t="s">
        <v>93</v>
      </c>
      <c r="C24" s="112">
        <f>'לא סחיר- תעודות התחייבות ממשלתי'!M11</f>
        <v>15217113.49753</v>
      </c>
      <c r="D24" s="113">
        <f t="shared" si="2"/>
        <v>0.27762529227721838</v>
      </c>
    </row>
    <row r="25" spans="1:4">
      <c r="A25" s="53" t="s">
        <v>160</v>
      </c>
      <c r="B25" s="29" t="s">
        <v>94</v>
      </c>
      <c r="C25" s="112" t="s" vm="8">
        <v>2589</v>
      </c>
      <c r="D25" s="113" t="s" vm="9">
        <v>2589</v>
      </c>
    </row>
    <row r="26" spans="1:4">
      <c r="A26" s="53" t="s">
        <v>160</v>
      </c>
      <c r="B26" s="29" t="s">
        <v>85</v>
      </c>
      <c r="C26" s="112">
        <f>'לא סחיר - אג"ח קונצרני'!P11</f>
        <v>935280.37757000001</v>
      </c>
      <c r="D26" s="113">
        <f t="shared" ref="D26:D29" si="3">C26/$C$42</f>
        <v>1.7063517875855055E-2</v>
      </c>
    </row>
    <row r="27" spans="1:4">
      <c r="A27" s="53" t="s">
        <v>160</v>
      </c>
      <c r="B27" s="29" t="s">
        <v>95</v>
      </c>
      <c r="C27" s="112">
        <f>'לא סחיר - מניות'!J11</f>
        <v>827400.09129000001</v>
      </c>
      <c r="D27" s="113">
        <f t="shared" si="3"/>
        <v>1.5095319635479413E-2</v>
      </c>
    </row>
    <row r="28" spans="1:4">
      <c r="A28" s="53" t="s">
        <v>160</v>
      </c>
      <c r="B28" s="29" t="s">
        <v>96</v>
      </c>
      <c r="C28" s="112">
        <f>'לא סחיר - קרנות השקעה'!H11</f>
        <v>2239019.480560001</v>
      </c>
      <c r="D28" s="113">
        <f t="shared" si="3"/>
        <v>4.0849300217531644E-2</v>
      </c>
    </row>
    <row r="29" spans="1:4">
      <c r="A29" s="53" t="s">
        <v>160</v>
      </c>
      <c r="B29" s="29" t="s">
        <v>97</v>
      </c>
      <c r="C29" s="112">
        <f>'לא סחיר - כתבי אופציה'!I11</f>
        <v>27.409470000000002</v>
      </c>
      <c r="D29" s="113">
        <f t="shared" si="3"/>
        <v>5.0006606845304884E-7</v>
      </c>
    </row>
    <row r="30" spans="1:4">
      <c r="A30" s="53" t="s">
        <v>160</v>
      </c>
      <c r="B30" s="29" t="s">
        <v>238</v>
      </c>
      <c r="C30" s="112" t="s" vm="10">
        <v>2589</v>
      </c>
      <c r="D30" s="113" t="s" vm="11">
        <v>2589</v>
      </c>
    </row>
    <row r="31" spans="1:4">
      <c r="A31" s="53" t="s">
        <v>160</v>
      </c>
      <c r="B31" s="29" t="s">
        <v>123</v>
      </c>
      <c r="C31" s="112">
        <f>'לא סחיר - חוזים עתידיים'!I11</f>
        <v>-4395.5990300000012</v>
      </c>
      <c r="D31" s="113">
        <f t="shared" ref="D31:D35" si="4">C31/$C$42</f>
        <v>-8.0194543178986502E-5</v>
      </c>
    </row>
    <row r="32" spans="1:4">
      <c r="A32" s="53" t="s">
        <v>160</v>
      </c>
      <c r="B32" s="29" t="s">
        <v>98</v>
      </c>
      <c r="C32" s="112">
        <f>'לא סחיר - מוצרים מובנים'!N11</f>
        <v>0.32662000000000002</v>
      </c>
      <c r="D32" s="113">
        <f t="shared" si="4"/>
        <v>5.9589470091225691E-9</v>
      </c>
    </row>
    <row r="33" spans="1:4">
      <c r="A33" s="53" t="s">
        <v>160</v>
      </c>
      <c r="B33" s="28" t="s">
        <v>216</v>
      </c>
      <c r="C33" s="112">
        <f>הלוואות!O10</f>
        <v>4756162.2072919151</v>
      </c>
      <c r="D33" s="113">
        <f t="shared" si="4"/>
        <v>8.6772759047345396E-2</v>
      </c>
    </row>
    <row r="34" spans="1:4">
      <c r="A34" s="53" t="s">
        <v>160</v>
      </c>
      <c r="B34" s="28" t="s">
        <v>217</v>
      </c>
      <c r="C34" s="112">
        <f>'פקדונות מעל 3 חודשים'!M10</f>
        <v>245185.74890000001</v>
      </c>
      <c r="D34" s="113">
        <f t="shared" si="4"/>
        <v>4.4732376617694332E-3</v>
      </c>
    </row>
    <row r="35" spans="1:4">
      <c r="A35" s="53" t="s">
        <v>160</v>
      </c>
      <c r="B35" s="28" t="s">
        <v>218</v>
      </c>
      <c r="C35" s="112">
        <f>'זכויות מקרקעין'!G10</f>
        <v>1263352.4004000002</v>
      </c>
      <c r="D35" s="113">
        <f t="shared" si="4"/>
        <v>2.3048955997279404E-2</v>
      </c>
    </row>
    <row r="36" spans="1:4">
      <c r="A36" s="53" t="s">
        <v>160</v>
      </c>
      <c r="B36" s="54" t="s">
        <v>219</v>
      </c>
      <c r="C36" s="112" t="s" vm="12">
        <v>2589</v>
      </c>
      <c r="D36" s="113" t="s" vm="13">
        <v>2589</v>
      </c>
    </row>
    <row r="37" spans="1:4">
      <c r="A37" s="53" t="s">
        <v>160</v>
      </c>
      <c r="B37" s="28" t="s">
        <v>220</v>
      </c>
      <c r="C37" s="112">
        <f>'השקעות אחרות '!I10</f>
        <v>691.74124356100003</v>
      </c>
      <c r="D37" s="113">
        <f t="shared" ref="D37:D38" si="5">C37/$C$42</f>
        <v>1.2620321518598212E-5</v>
      </c>
    </row>
    <row r="38" spans="1:4">
      <c r="A38" s="53"/>
      <c r="B38" s="66" t="s">
        <v>222</v>
      </c>
      <c r="C38" s="112">
        <f>C40+C41</f>
        <v>281078.33778000006</v>
      </c>
      <c r="D38" s="113">
        <f t="shared" si="5"/>
        <v>5.1280721334984831E-3</v>
      </c>
    </row>
    <row r="39" spans="1:4">
      <c r="A39" s="53" t="s">
        <v>160</v>
      </c>
      <c r="B39" s="67" t="s">
        <v>223</v>
      </c>
      <c r="C39" s="112" t="s" vm="14">
        <v>2589</v>
      </c>
      <c r="D39" s="113" t="s" vm="15">
        <v>2589</v>
      </c>
    </row>
    <row r="40" spans="1:4">
      <c r="A40" s="53" t="s">
        <v>160</v>
      </c>
      <c r="B40" s="67" t="s">
        <v>260</v>
      </c>
      <c r="C40" s="112">
        <f>'עלות מתואמת אג"ח קונצרני ל.סחיר'!M10</f>
        <v>265487.57282000006</v>
      </c>
      <c r="D40" s="113">
        <f t="shared" ref="D40:D42" si="6">C40/$C$42</f>
        <v>4.8436298390023566E-3</v>
      </c>
    </row>
    <row r="41" spans="1:4">
      <c r="A41" s="53" t="s">
        <v>160</v>
      </c>
      <c r="B41" s="67" t="s">
        <v>224</v>
      </c>
      <c r="C41" s="112">
        <f>'עלות מתואמת מסגרות אשראי ללווים'!M10</f>
        <v>15590.76496</v>
      </c>
      <c r="D41" s="113">
        <f t="shared" si="6"/>
        <v>2.8444229449612685E-4</v>
      </c>
    </row>
    <row r="42" spans="1:4">
      <c r="B42" s="67" t="s">
        <v>99</v>
      </c>
      <c r="C42" s="112">
        <f>C38+C10</f>
        <v>54811697.351893969</v>
      </c>
      <c r="D42" s="113">
        <f t="shared" si="6"/>
        <v>1</v>
      </c>
    </row>
    <row r="43" spans="1:4">
      <c r="A43" s="53" t="s">
        <v>160</v>
      </c>
      <c r="B43" s="67" t="s">
        <v>221</v>
      </c>
      <c r="C43" s="130">
        <f>'יתרת התחייבות להשקעה'!C10</f>
        <v>4001251.2285332261</v>
      </c>
      <c r="D43" s="113"/>
    </row>
    <row r="44" spans="1:4">
      <c r="B44" s="6" t="s">
        <v>128</v>
      </c>
    </row>
    <row r="45" spans="1:4">
      <c r="C45" s="73" t="s">
        <v>203</v>
      </c>
      <c r="D45" s="35" t="s">
        <v>122</v>
      </c>
    </row>
    <row r="46" spans="1:4">
      <c r="C46" s="74" t="s">
        <v>1</v>
      </c>
      <c r="D46" s="24" t="s">
        <v>2</v>
      </c>
    </row>
    <row r="47" spans="1:4">
      <c r="C47" s="114" t="s">
        <v>184</v>
      </c>
      <c r="D47" s="115" vm="16">
        <v>2.5729000000000002</v>
      </c>
    </row>
    <row r="48" spans="1:4">
      <c r="C48" s="114" t="s">
        <v>193</v>
      </c>
      <c r="D48" s="115">
        <v>0.92769022502618081</v>
      </c>
    </row>
    <row r="49" spans="2:4">
      <c r="C49" s="114" t="s">
        <v>189</v>
      </c>
      <c r="D49" s="115" vm="17">
        <v>2.7052</v>
      </c>
    </row>
    <row r="50" spans="2:4">
      <c r="B50" s="12"/>
      <c r="C50" s="114" t="s">
        <v>2590</v>
      </c>
      <c r="D50" s="115" vm="18">
        <v>3.6494</v>
      </c>
    </row>
    <row r="51" spans="2:4">
      <c r="C51" s="114" t="s">
        <v>182</v>
      </c>
      <c r="D51" s="115" vm="19">
        <v>4.0781999999999998</v>
      </c>
    </row>
    <row r="52" spans="2:4">
      <c r="C52" s="114" t="s">
        <v>183</v>
      </c>
      <c r="D52" s="115" vm="20">
        <v>4.7325999999999997</v>
      </c>
    </row>
    <row r="53" spans="2:4">
      <c r="C53" s="114" t="s">
        <v>185</v>
      </c>
      <c r="D53" s="115">
        <v>0.46267515923566882</v>
      </c>
    </row>
    <row r="54" spans="2:4">
      <c r="C54" s="114" t="s">
        <v>190</v>
      </c>
      <c r="D54" s="115" vm="21">
        <v>3.2778</v>
      </c>
    </row>
    <row r="55" spans="2:4">
      <c r="C55" s="114" t="s">
        <v>191</v>
      </c>
      <c r="D55" s="115">
        <v>0.18716729107296534</v>
      </c>
    </row>
    <row r="56" spans="2:4">
      <c r="C56" s="114" t="s">
        <v>188</v>
      </c>
      <c r="D56" s="115" vm="22">
        <v>0.54620000000000002</v>
      </c>
    </row>
    <row r="57" spans="2:4">
      <c r="C57" s="114" t="s">
        <v>2591</v>
      </c>
      <c r="D57" s="115">
        <v>2.4723023999999998</v>
      </c>
    </row>
    <row r="58" spans="2:4">
      <c r="C58" s="114" t="s">
        <v>187</v>
      </c>
      <c r="D58" s="115" vm="23">
        <v>0.39090000000000003</v>
      </c>
    </row>
    <row r="59" spans="2:4">
      <c r="C59" s="114" t="s">
        <v>180</v>
      </c>
      <c r="D59" s="115" vm="24">
        <v>3.6320000000000001</v>
      </c>
    </row>
    <row r="60" spans="2:4">
      <c r="C60" s="114" t="s">
        <v>194</v>
      </c>
      <c r="D60" s="115" vm="25">
        <v>0.24929999999999999</v>
      </c>
    </row>
    <row r="61" spans="2:4">
      <c r="C61" s="114" t="s">
        <v>2592</v>
      </c>
      <c r="D61" s="115" vm="26">
        <v>0.42030000000000001</v>
      </c>
    </row>
    <row r="62" spans="2:4">
      <c r="C62" s="114" t="s">
        <v>2593</v>
      </c>
      <c r="D62" s="115">
        <v>5.533464356993769E-2</v>
      </c>
    </row>
    <row r="63" spans="2:4">
      <c r="C63" s="114" t="s">
        <v>181</v>
      </c>
      <c r="D63" s="115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P30" sqref="P30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6.42578125" style="1" bestFit="1" customWidth="1"/>
    <col min="9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196</v>
      </c>
      <c r="C1" s="76" t="s" vm="1">
        <v>276</v>
      </c>
    </row>
    <row r="2" spans="2:60">
      <c r="B2" s="55" t="s">
        <v>195</v>
      </c>
      <c r="C2" s="76" t="s">
        <v>277</v>
      </c>
    </row>
    <row r="3" spans="2:60">
      <c r="B3" s="55" t="s">
        <v>197</v>
      </c>
      <c r="C3" s="76" t="s">
        <v>278</v>
      </c>
    </row>
    <row r="4" spans="2:60">
      <c r="B4" s="55" t="s">
        <v>198</v>
      </c>
      <c r="C4" s="76">
        <v>2102</v>
      </c>
    </row>
    <row r="6" spans="2:60" ht="26.25" customHeight="1">
      <c r="B6" s="221" t="s">
        <v>226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</row>
    <row r="7" spans="2:60" ht="26.25" customHeight="1">
      <c r="B7" s="221" t="s">
        <v>111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BH7" s="3"/>
    </row>
    <row r="8" spans="2:60" s="3" customFormat="1" ht="78.75">
      <c r="B8" s="22" t="s">
        <v>135</v>
      </c>
      <c r="C8" s="30" t="s">
        <v>52</v>
      </c>
      <c r="D8" s="30" t="s">
        <v>138</v>
      </c>
      <c r="E8" s="30" t="s">
        <v>75</v>
      </c>
      <c r="F8" s="30" t="s">
        <v>120</v>
      </c>
      <c r="G8" s="30" t="s">
        <v>259</v>
      </c>
      <c r="H8" s="30" t="s">
        <v>258</v>
      </c>
      <c r="I8" s="30" t="s">
        <v>72</v>
      </c>
      <c r="J8" s="30" t="s">
        <v>67</v>
      </c>
      <c r="K8" s="30" t="s">
        <v>199</v>
      </c>
      <c r="L8" s="30" t="s">
        <v>201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266</v>
      </c>
      <c r="H9" s="16"/>
      <c r="I9" s="16" t="s">
        <v>262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2" t="s">
        <v>55</v>
      </c>
      <c r="C11" s="123"/>
      <c r="D11" s="123"/>
      <c r="E11" s="123"/>
      <c r="F11" s="123"/>
      <c r="G11" s="125"/>
      <c r="H11" s="127"/>
      <c r="I11" s="125">
        <v>165.57419123400001</v>
      </c>
      <c r="J11" s="123"/>
      <c r="K11" s="124">
        <f>I11/$I$11</f>
        <v>1</v>
      </c>
      <c r="L11" s="124">
        <f>I11/'סכום נכסי הקרן'!$C$42</f>
        <v>3.0207820453179003E-6</v>
      </c>
      <c r="BC11" s="98"/>
      <c r="BD11" s="3"/>
      <c r="BE11" s="98"/>
      <c r="BG11" s="98"/>
    </row>
    <row r="12" spans="2:60" s="4" customFormat="1" ht="18" customHeight="1">
      <c r="B12" s="126" t="s">
        <v>28</v>
      </c>
      <c r="C12" s="123"/>
      <c r="D12" s="123"/>
      <c r="E12" s="123"/>
      <c r="F12" s="123"/>
      <c r="G12" s="125"/>
      <c r="H12" s="127"/>
      <c r="I12" s="125">
        <v>165.57419123400001</v>
      </c>
      <c r="J12" s="123"/>
      <c r="K12" s="124">
        <f t="shared" ref="K12:K15" si="0">I12/$I$11</f>
        <v>1</v>
      </c>
      <c r="L12" s="124">
        <f>I12/'סכום נכסי הקרן'!$C$42</f>
        <v>3.0207820453179003E-6</v>
      </c>
      <c r="BC12" s="98"/>
      <c r="BD12" s="3"/>
      <c r="BE12" s="98"/>
      <c r="BG12" s="98"/>
    </row>
    <row r="13" spans="2:60">
      <c r="B13" s="100" t="s">
        <v>1892</v>
      </c>
      <c r="C13" s="80"/>
      <c r="D13" s="80"/>
      <c r="E13" s="80"/>
      <c r="F13" s="80"/>
      <c r="G13" s="89"/>
      <c r="H13" s="91"/>
      <c r="I13" s="89">
        <v>165.57419123400001</v>
      </c>
      <c r="J13" s="80"/>
      <c r="K13" s="90">
        <f t="shared" si="0"/>
        <v>1</v>
      </c>
      <c r="L13" s="90">
        <f>I13/'סכום נכסי הקרן'!$C$42</f>
        <v>3.0207820453179003E-6</v>
      </c>
      <c r="BD13" s="3"/>
    </row>
    <row r="14" spans="2:60" ht="20.25">
      <c r="B14" s="85" t="s">
        <v>1893</v>
      </c>
      <c r="C14" s="82" t="s">
        <v>1894</v>
      </c>
      <c r="D14" s="95" t="s">
        <v>139</v>
      </c>
      <c r="E14" s="95" t="s">
        <v>1386</v>
      </c>
      <c r="F14" s="95" t="s">
        <v>181</v>
      </c>
      <c r="G14" s="92">
        <v>316370.89371500001</v>
      </c>
      <c r="H14" s="94">
        <v>35</v>
      </c>
      <c r="I14" s="92">
        <v>110.7298128</v>
      </c>
      <c r="J14" s="93">
        <v>4.9140016221269706E-2</v>
      </c>
      <c r="K14" s="93">
        <f t="shared" si="0"/>
        <v>0.66876251651750218</v>
      </c>
      <c r="L14" s="93">
        <f>I14/'סכום נכסי הקרן'!$C$42</f>
        <v>2.0201858024776865E-6</v>
      </c>
      <c r="BD14" s="4"/>
    </row>
    <row r="15" spans="2:60">
      <c r="B15" s="85" t="s">
        <v>1895</v>
      </c>
      <c r="C15" s="82" t="s">
        <v>1896</v>
      </c>
      <c r="D15" s="95" t="s">
        <v>139</v>
      </c>
      <c r="E15" s="95" t="s">
        <v>207</v>
      </c>
      <c r="F15" s="95" t="s">
        <v>181</v>
      </c>
      <c r="G15" s="92">
        <v>84375.966822000002</v>
      </c>
      <c r="H15" s="94">
        <v>65</v>
      </c>
      <c r="I15" s="92">
        <v>54.844378433999999</v>
      </c>
      <c r="J15" s="93">
        <v>7.0344902270269738E-2</v>
      </c>
      <c r="K15" s="93">
        <f t="shared" si="0"/>
        <v>0.33123748348249771</v>
      </c>
      <c r="L15" s="93">
        <f>I15/'סכום נכסי הקרן'!$C$42</f>
        <v>1.0005962428402138E-6</v>
      </c>
    </row>
    <row r="16" spans="2:60">
      <c r="B16" s="81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7" t="s">
        <v>275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131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257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7" t="s">
        <v>265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N31" sqref="N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196</v>
      </c>
      <c r="C1" s="76" t="s" vm="1">
        <v>276</v>
      </c>
    </row>
    <row r="2" spans="2:61">
      <c r="B2" s="55" t="s">
        <v>195</v>
      </c>
      <c r="C2" s="76" t="s">
        <v>277</v>
      </c>
    </row>
    <row r="3" spans="2:61">
      <c r="B3" s="55" t="s">
        <v>197</v>
      </c>
      <c r="C3" s="76" t="s">
        <v>278</v>
      </c>
    </row>
    <row r="4" spans="2:61">
      <c r="B4" s="55" t="s">
        <v>198</v>
      </c>
      <c r="C4" s="76">
        <v>2102</v>
      </c>
    </row>
    <row r="6" spans="2:61" ht="26.25" customHeight="1">
      <c r="B6" s="221" t="s">
        <v>226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</row>
    <row r="7" spans="2:61" ht="26.25" customHeight="1">
      <c r="B7" s="221" t="s">
        <v>112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BI7" s="3"/>
    </row>
    <row r="8" spans="2:61" s="3" customFormat="1" ht="78.75">
      <c r="B8" s="22" t="s">
        <v>135</v>
      </c>
      <c r="C8" s="30" t="s">
        <v>52</v>
      </c>
      <c r="D8" s="30" t="s">
        <v>138</v>
      </c>
      <c r="E8" s="30" t="s">
        <v>75</v>
      </c>
      <c r="F8" s="30" t="s">
        <v>120</v>
      </c>
      <c r="G8" s="30" t="s">
        <v>259</v>
      </c>
      <c r="H8" s="30" t="s">
        <v>258</v>
      </c>
      <c r="I8" s="30" t="s">
        <v>72</v>
      </c>
      <c r="J8" s="30" t="s">
        <v>67</v>
      </c>
      <c r="K8" s="30" t="s">
        <v>199</v>
      </c>
      <c r="L8" s="31" t="s">
        <v>201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266</v>
      </c>
      <c r="H9" s="16"/>
      <c r="I9" s="16" t="s">
        <v>262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131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10.140625" style="1" bestFit="1" customWidth="1"/>
    <col min="8" max="8" width="10.7109375" style="1" bestFit="1" customWidth="1"/>
    <col min="9" max="9" width="11.2851562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196</v>
      </c>
      <c r="C1" s="76" t="s" vm="1">
        <v>276</v>
      </c>
    </row>
    <row r="2" spans="1:60">
      <c r="B2" s="55" t="s">
        <v>195</v>
      </c>
      <c r="C2" s="76" t="s">
        <v>277</v>
      </c>
    </row>
    <row r="3" spans="1:60">
      <c r="B3" s="55" t="s">
        <v>197</v>
      </c>
      <c r="C3" s="76" t="s">
        <v>278</v>
      </c>
    </row>
    <row r="4" spans="1:60">
      <c r="B4" s="55" t="s">
        <v>198</v>
      </c>
      <c r="C4" s="76">
        <v>2102</v>
      </c>
    </row>
    <row r="6" spans="1:60" ht="26.25" customHeight="1">
      <c r="B6" s="221" t="s">
        <v>226</v>
      </c>
      <c r="C6" s="222"/>
      <c r="D6" s="222"/>
      <c r="E6" s="222"/>
      <c r="F6" s="222"/>
      <c r="G6" s="222"/>
      <c r="H6" s="222"/>
      <c r="I6" s="222"/>
      <c r="J6" s="222"/>
      <c r="K6" s="223"/>
      <c r="BD6" s="1" t="s">
        <v>139</v>
      </c>
      <c r="BF6" s="1" t="s">
        <v>204</v>
      </c>
      <c r="BH6" s="3" t="s">
        <v>181</v>
      </c>
    </row>
    <row r="7" spans="1:60" ht="26.25" customHeight="1">
      <c r="B7" s="221" t="s">
        <v>113</v>
      </c>
      <c r="C7" s="222"/>
      <c r="D7" s="222"/>
      <c r="E7" s="222"/>
      <c r="F7" s="222"/>
      <c r="G7" s="222"/>
      <c r="H7" s="222"/>
      <c r="I7" s="222"/>
      <c r="J7" s="222"/>
      <c r="K7" s="223"/>
      <c r="BD7" s="3" t="s">
        <v>141</v>
      </c>
      <c r="BF7" s="1" t="s">
        <v>161</v>
      </c>
      <c r="BH7" s="3" t="s">
        <v>180</v>
      </c>
    </row>
    <row r="8" spans="1:60" s="3" customFormat="1" ht="78.75">
      <c r="A8" s="2"/>
      <c r="B8" s="22" t="s">
        <v>135</v>
      </c>
      <c r="C8" s="30" t="s">
        <v>52</v>
      </c>
      <c r="D8" s="30" t="s">
        <v>138</v>
      </c>
      <c r="E8" s="30" t="s">
        <v>75</v>
      </c>
      <c r="F8" s="30" t="s">
        <v>120</v>
      </c>
      <c r="G8" s="30" t="s">
        <v>259</v>
      </c>
      <c r="H8" s="30" t="s">
        <v>258</v>
      </c>
      <c r="I8" s="30" t="s">
        <v>72</v>
      </c>
      <c r="J8" s="30" t="s">
        <v>199</v>
      </c>
      <c r="K8" s="30" t="s">
        <v>201</v>
      </c>
      <c r="BC8" s="1" t="s">
        <v>154</v>
      </c>
      <c r="BD8" s="1" t="s">
        <v>155</v>
      </c>
      <c r="BE8" s="1" t="s">
        <v>162</v>
      </c>
      <c r="BG8" s="4" t="s">
        <v>182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266</v>
      </c>
      <c r="H9" s="16"/>
      <c r="I9" s="16" t="s">
        <v>262</v>
      </c>
      <c r="J9" s="32" t="s">
        <v>20</v>
      </c>
      <c r="K9" s="56" t="s">
        <v>20</v>
      </c>
      <c r="BC9" s="1" t="s">
        <v>151</v>
      </c>
      <c r="BE9" s="1" t="s">
        <v>163</v>
      </c>
      <c r="BG9" s="4" t="s">
        <v>183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147</v>
      </c>
      <c r="BD10" s="3"/>
      <c r="BE10" s="1" t="s">
        <v>205</v>
      </c>
      <c r="BG10" s="1" t="s">
        <v>189</v>
      </c>
    </row>
    <row r="11" spans="1:60" s="4" customFormat="1" ht="18" customHeight="1">
      <c r="A11" s="111"/>
      <c r="B11" s="122" t="s">
        <v>56</v>
      </c>
      <c r="C11" s="123"/>
      <c r="D11" s="123"/>
      <c r="E11" s="123"/>
      <c r="F11" s="123"/>
      <c r="G11" s="125"/>
      <c r="H11" s="127"/>
      <c r="I11" s="125">
        <v>165676.67509999999</v>
      </c>
      <c r="J11" s="124">
        <f>I11/$I$11</f>
        <v>1</v>
      </c>
      <c r="K11" s="124">
        <f>I11/'סכום נכסי הקרן'!$C$42</f>
        <v>3.0226517897511376E-3</v>
      </c>
      <c r="L11" s="3"/>
      <c r="M11" s="3"/>
      <c r="N11" s="3"/>
      <c r="O11" s="3"/>
      <c r="BC11" s="98" t="s">
        <v>146</v>
      </c>
      <c r="BD11" s="3"/>
      <c r="BE11" s="98" t="s">
        <v>164</v>
      </c>
      <c r="BG11" s="98" t="s">
        <v>184</v>
      </c>
    </row>
    <row r="12" spans="1:60" s="98" customFormat="1" ht="20.25">
      <c r="A12" s="111"/>
      <c r="B12" s="126" t="s">
        <v>255</v>
      </c>
      <c r="C12" s="123"/>
      <c r="D12" s="123"/>
      <c r="E12" s="123"/>
      <c r="F12" s="123"/>
      <c r="G12" s="125"/>
      <c r="H12" s="127"/>
      <c r="I12" s="125">
        <v>165676.67509999999</v>
      </c>
      <c r="J12" s="124">
        <f t="shared" ref="J12:J15" si="0">I12/$I$11</f>
        <v>1</v>
      </c>
      <c r="K12" s="124">
        <f>I12/'סכום נכסי הקרן'!$C$42</f>
        <v>3.0226517897511376E-3</v>
      </c>
      <c r="L12" s="3"/>
      <c r="M12" s="3"/>
      <c r="N12" s="3"/>
      <c r="O12" s="3"/>
      <c r="BC12" s="98" t="s">
        <v>144</v>
      </c>
      <c r="BD12" s="4"/>
      <c r="BE12" s="98" t="s">
        <v>165</v>
      </c>
      <c r="BG12" s="98" t="s">
        <v>185</v>
      </c>
    </row>
    <row r="13" spans="1:60">
      <c r="B13" s="81" t="s">
        <v>1897</v>
      </c>
      <c r="C13" s="82" t="s">
        <v>1898</v>
      </c>
      <c r="D13" s="95" t="s">
        <v>30</v>
      </c>
      <c r="E13" s="95" t="s">
        <v>1899</v>
      </c>
      <c r="F13" s="95" t="s">
        <v>183</v>
      </c>
      <c r="G13" s="92">
        <v>723</v>
      </c>
      <c r="H13" s="94">
        <v>721150</v>
      </c>
      <c r="I13" s="92">
        <v>5594.43012</v>
      </c>
      <c r="J13" s="93">
        <f t="shared" si="0"/>
        <v>3.376715591753205E-2</v>
      </c>
      <c r="K13" s="93">
        <f>I13/'סכום נכסי הקרן'!$C$42</f>
        <v>1.0206635426893398E-4</v>
      </c>
      <c r="P13" s="1"/>
      <c r="BC13" s="1" t="s">
        <v>148</v>
      </c>
      <c r="BE13" s="1" t="s">
        <v>166</v>
      </c>
      <c r="BG13" s="1" t="s">
        <v>186</v>
      </c>
    </row>
    <row r="14" spans="1:60">
      <c r="B14" s="81" t="s">
        <v>1900</v>
      </c>
      <c r="C14" s="82" t="s">
        <v>1901</v>
      </c>
      <c r="D14" s="95" t="s">
        <v>30</v>
      </c>
      <c r="E14" s="95" t="s">
        <v>1899</v>
      </c>
      <c r="F14" s="95" t="s">
        <v>180</v>
      </c>
      <c r="G14" s="92">
        <v>10528</v>
      </c>
      <c r="H14" s="94">
        <v>283775</v>
      </c>
      <c r="I14" s="92">
        <v>160690.76747999998</v>
      </c>
      <c r="J14" s="93">
        <f t="shared" si="0"/>
        <v>0.96990579623238704</v>
      </c>
      <c r="K14" s="93">
        <f>I14/'סכום נכסי הקרן'!$C$42</f>
        <v>2.9316874908718268E-3</v>
      </c>
      <c r="P14" s="1"/>
      <c r="BC14" s="1" t="s">
        <v>145</v>
      </c>
      <c r="BE14" s="1" t="s">
        <v>167</v>
      </c>
      <c r="BG14" s="1" t="s">
        <v>188</v>
      </c>
    </row>
    <row r="15" spans="1:60">
      <c r="B15" s="81" t="s">
        <v>1902</v>
      </c>
      <c r="C15" s="82" t="s">
        <v>1903</v>
      </c>
      <c r="D15" s="95" t="s">
        <v>30</v>
      </c>
      <c r="E15" s="95" t="s">
        <v>1899</v>
      </c>
      <c r="F15" s="95" t="s">
        <v>182</v>
      </c>
      <c r="G15" s="92">
        <v>696</v>
      </c>
      <c r="H15" s="94">
        <v>12250</v>
      </c>
      <c r="I15" s="92">
        <v>-608.52250000000004</v>
      </c>
      <c r="J15" s="93">
        <f t="shared" si="0"/>
        <v>-3.6729521499191415E-3</v>
      </c>
      <c r="K15" s="93">
        <f>I15/'סכום נכסי הקרן'!$C$42</f>
        <v>-1.110205538962338E-5</v>
      </c>
      <c r="P15" s="1"/>
      <c r="BC15" s="1" t="s">
        <v>156</v>
      </c>
      <c r="BE15" s="1" t="s">
        <v>206</v>
      </c>
      <c r="BG15" s="1" t="s">
        <v>190</v>
      </c>
    </row>
    <row r="16" spans="1:60" ht="20.25">
      <c r="B16" s="103"/>
      <c r="C16" s="82"/>
      <c r="D16" s="82"/>
      <c r="E16" s="82"/>
      <c r="F16" s="82"/>
      <c r="G16" s="92"/>
      <c r="H16" s="94"/>
      <c r="I16" s="82"/>
      <c r="J16" s="93"/>
      <c r="K16" s="82"/>
      <c r="P16" s="1"/>
      <c r="BC16" s="4" t="s">
        <v>142</v>
      </c>
      <c r="BD16" s="1" t="s">
        <v>157</v>
      </c>
      <c r="BE16" s="1" t="s">
        <v>168</v>
      </c>
      <c r="BG16" s="1" t="s">
        <v>191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152</v>
      </c>
      <c r="BE17" s="1" t="s">
        <v>169</v>
      </c>
      <c r="BG17" s="1" t="s">
        <v>192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140</v>
      </c>
      <c r="BF18" s="1" t="s">
        <v>170</v>
      </c>
      <c r="BH18" s="1" t="s">
        <v>30</v>
      </c>
    </row>
    <row r="19" spans="2:60">
      <c r="B19" s="97" t="s">
        <v>275</v>
      </c>
      <c r="C19" s="99"/>
      <c r="D19" s="99"/>
      <c r="E19" s="99"/>
      <c r="F19" s="99"/>
      <c r="G19" s="99"/>
      <c r="H19" s="99"/>
      <c r="I19" s="99"/>
      <c r="J19" s="99"/>
      <c r="K19" s="99"/>
      <c r="BD19" s="1" t="s">
        <v>153</v>
      </c>
      <c r="BF19" s="1" t="s">
        <v>171</v>
      </c>
    </row>
    <row r="20" spans="2:60">
      <c r="B20" s="97" t="s">
        <v>131</v>
      </c>
      <c r="C20" s="99"/>
      <c r="D20" s="99"/>
      <c r="E20" s="99"/>
      <c r="F20" s="99"/>
      <c r="G20" s="99"/>
      <c r="H20" s="99"/>
      <c r="I20" s="99"/>
      <c r="J20" s="99"/>
      <c r="K20" s="99"/>
      <c r="BD20" s="1" t="s">
        <v>158</v>
      </c>
      <c r="BF20" s="1" t="s">
        <v>172</v>
      </c>
    </row>
    <row r="21" spans="2:60">
      <c r="B21" s="97" t="s">
        <v>257</v>
      </c>
      <c r="C21" s="99"/>
      <c r="D21" s="99"/>
      <c r="E21" s="99"/>
      <c r="F21" s="99"/>
      <c r="G21" s="99"/>
      <c r="H21" s="99"/>
      <c r="I21" s="99"/>
      <c r="J21" s="99"/>
      <c r="K21" s="99"/>
      <c r="BD21" s="1" t="s">
        <v>143</v>
      </c>
      <c r="BE21" s="1" t="s">
        <v>159</v>
      </c>
      <c r="BF21" s="1" t="s">
        <v>173</v>
      </c>
    </row>
    <row r="22" spans="2:60">
      <c r="B22" s="97" t="s">
        <v>265</v>
      </c>
      <c r="C22" s="99"/>
      <c r="D22" s="99"/>
      <c r="E22" s="99"/>
      <c r="F22" s="99"/>
      <c r="G22" s="99"/>
      <c r="H22" s="99"/>
      <c r="I22" s="99"/>
      <c r="J22" s="99"/>
      <c r="K22" s="99"/>
      <c r="BD22" s="1" t="s">
        <v>149</v>
      </c>
      <c r="BF22" s="1" t="s">
        <v>174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150</v>
      </c>
      <c r="BF23" s="1" t="s">
        <v>207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210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175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176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209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177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178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208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M30" sqref="M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196</v>
      </c>
      <c r="C1" s="76" t="s" vm="1">
        <v>276</v>
      </c>
    </row>
    <row r="2" spans="2:81">
      <c r="B2" s="55" t="s">
        <v>195</v>
      </c>
      <c r="C2" s="76" t="s">
        <v>277</v>
      </c>
    </row>
    <row r="3" spans="2:81">
      <c r="B3" s="55" t="s">
        <v>197</v>
      </c>
      <c r="C3" s="76" t="s">
        <v>278</v>
      </c>
      <c r="E3" s="2"/>
    </row>
    <row r="4" spans="2:81">
      <c r="B4" s="55" t="s">
        <v>198</v>
      </c>
      <c r="C4" s="76">
        <v>2102</v>
      </c>
    </row>
    <row r="6" spans="2:81" ht="26.25" customHeight="1">
      <c r="B6" s="221" t="s">
        <v>226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2:81" ht="26.25" customHeight="1">
      <c r="B7" s="221" t="s">
        <v>114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2:81" s="3" customFormat="1" ht="47.25">
      <c r="B8" s="22" t="s">
        <v>135</v>
      </c>
      <c r="C8" s="30" t="s">
        <v>52</v>
      </c>
      <c r="D8" s="13" t="s">
        <v>58</v>
      </c>
      <c r="E8" s="30" t="s">
        <v>15</v>
      </c>
      <c r="F8" s="30" t="s">
        <v>76</v>
      </c>
      <c r="G8" s="30" t="s">
        <v>121</v>
      </c>
      <c r="H8" s="30" t="s">
        <v>18</v>
      </c>
      <c r="I8" s="30" t="s">
        <v>120</v>
      </c>
      <c r="J8" s="30" t="s">
        <v>17</v>
      </c>
      <c r="K8" s="30" t="s">
        <v>19</v>
      </c>
      <c r="L8" s="30" t="s">
        <v>259</v>
      </c>
      <c r="M8" s="30" t="s">
        <v>258</v>
      </c>
      <c r="N8" s="30" t="s">
        <v>72</v>
      </c>
      <c r="O8" s="30" t="s">
        <v>67</v>
      </c>
      <c r="P8" s="30" t="s">
        <v>199</v>
      </c>
      <c r="Q8" s="31" t="s">
        <v>201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266</v>
      </c>
      <c r="M9" s="32"/>
      <c r="N9" s="32" t="s">
        <v>262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131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41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196</v>
      </c>
      <c r="C1" s="76" t="s" vm="1">
        <v>276</v>
      </c>
    </row>
    <row r="2" spans="2:72">
      <c r="B2" s="55" t="s">
        <v>195</v>
      </c>
      <c r="C2" s="76" t="s">
        <v>277</v>
      </c>
    </row>
    <row r="3" spans="2:72">
      <c r="B3" s="55" t="s">
        <v>197</v>
      </c>
      <c r="C3" s="76" t="s">
        <v>278</v>
      </c>
    </row>
    <row r="4" spans="2:72">
      <c r="B4" s="55" t="s">
        <v>198</v>
      </c>
      <c r="C4" s="76">
        <v>2102</v>
      </c>
    </row>
    <row r="6" spans="2:72" ht="26.25" customHeight="1">
      <c r="B6" s="221" t="s">
        <v>227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2:72" ht="26.25" customHeight="1">
      <c r="B7" s="221" t="s">
        <v>105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</row>
    <row r="8" spans="2:72" s="3" customFormat="1" ht="78.75">
      <c r="B8" s="22" t="s">
        <v>135</v>
      </c>
      <c r="C8" s="30" t="s">
        <v>52</v>
      </c>
      <c r="D8" s="30" t="s">
        <v>15</v>
      </c>
      <c r="E8" s="30" t="s">
        <v>76</v>
      </c>
      <c r="F8" s="30" t="s">
        <v>121</v>
      </c>
      <c r="G8" s="30" t="s">
        <v>18</v>
      </c>
      <c r="H8" s="30" t="s">
        <v>120</v>
      </c>
      <c r="I8" s="30" t="s">
        <v>17</v>
      </c>
      <c r="J8" s="30" t="s">
        <v>19</v>
      </c>
      <c r="K8" s="30" t="s">
        <v>259</v>
      </c>
      <c r="L8" s="30" t="s">
        <v>258</v>
      </c>
      <c r="M8" s="30" t="s">
        <v>129</v>
      </c>
      <c r="N8" s="30" t="s">
        <v>67</v>
      </c>
      <c r="O8" s="30" t="s">
        <v>199</v>
      </c>
      <c r="P8" s="31" t="s">
        <v>201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266</v>
      </c>
      <c r="L9" s="32"/>
      <c r="M9" s="32" t="s">
        <v>262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7" t="s">
        <v>29</v>
      </c>
      <c r="C11" s="78"/>
      <c r="D11" s="78"/>
      <c r="E11" s="78"/>
      <c r="F11" s="78"/>
      <c r="G11" s="86">
        <v>7.6591523281589495</v>
      </c>
      <c r="H11" s="78"/>
      <c r="I11" s="78"/>
      <c r="J11" s="101">
        <v>4.8501709371749191E-2</v>
      </c>
      <c r="K11" s="86"/>
      <c r="L11" s="78"/>
      <c r="M11" s="86">
        <v>15217113.49753</v>
      </c>
      <c r="N11" s="78"/>
      <c r="O11" s="87">
        <f>M11/$M$11</f>
        <v>1</v>
      </c>
      <c r="P11" s="87">
        <f>M11/'סכום נכסי הקרן'!$C$42</f>
        <v>0.27762529227721838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79" t="s">
        <v>253</v>
      </c>
      <c r="C12" s="80"/>
      <c r="D12" s="80"/>
      <c r="E12" s="80"/>
      <c r="F12" s="80"/>
      <c r="G12" s="89">
        <v>7.6591523281589504</v>
      </c>
      <c r="H12" s="80"/>
      <c r="I12" s="80"/>
      <c r="J12" s="102">
        <v>4.8501709371749177E-2</v>
      </c>
      <c r="K12" s="89"/>
      <c r="L12" s="80"/>
      <c r="M12" s="89">
        <v>15217113.497530002</v>
      </c>
      <c r="N12" s="80"/>
      <c r="O12" s="90">
        <f t="shared" ref="O12:O75" si="0">M12/$M$11</f>
        <v>1.0000000000000002</v>
      </c>
      <c r="P12" s="90">
        <f>M12/'סכום נכסי הקרן'!$C$42</f>
        <v>0.27762529227721844</v>
      </c>
    </row>
    <row r="13" spans="2:72">
      <c r="B13" s="100" t="s">
        <v>81</v>
      </c>
      <c r="C13" s="80"/>
      <c r="D13" s="80"/>
      <c r="E13" s="80"/>
      <c r="F13" s="80"/>
      <c r="G13" s="89">
        <v>7.6591523281589504</v>
      </c>
      <c r="H13" s="80"/>
      <c r="I13" s="80"/>
      <c r="J13" s="102">
        <v>4.8501709371749177E-2</v>
      </c>
      <c r="K13" s="89"/>
      <c r="L13" s="80"/>
      <c r="M13" s="89">
        <v>15217113.497530002</v>
      </c>
      <c r="N13" s="80"/>
      <c r="O13" s="90">
        <f t="shared" si="0"/>
        <v>1.0000000000000002</v>
      </c>
      <c r="P13" s="90">
        <f>M13/'סכום נכסי הקרן'!$C$42</f>
        <v>0.27762529227721844</v>
      </c>
    </row>
    <row r="14" spans="2:72">
      <c r="B14" s="85" t="s">
        <v>1904</v>
      </c>
      <c r="C14" s="82" t="s">
        <v>1905</v>
      </c>
      <c r="D14" s="82" t="s">
        <v>281</v>
      </c>
      <c r="E14" s="82"/>
      <c r="F14" s="104">
        <v>38473</v>
      </c>
      <c r="G14" s="92">
        <v>1.05</v>
      </c>
      <c r="H14" s="95" t="s">
        <v>181</v>
      </c>
      <c r="I14" s="96">
        <v>4.8000000000000001E-2</v>
      </c>
      <c r="J14" s="96">
        <v>4.8300000000000003E-2</v>
      </c>
      <c r="K14" s="92">
        <v>10860000</v>
      </c>
      <c r="L14" s="105">
        <v>126.8108</v>
      </c>
      <c r="M14" s="92">
        <v>13771.652199999999</v>
      </c>
      <c r="N14" s="82"/>
      <c r="O14" s="93">
        <f t="shared" si="0"/>
        <v>9.0501080919422566E-4</v>
      </c>
      <c r="P14" s="93">
        <f>M14/'סכום נכסי הקרן'!$C$42</f>
        <v>2.5125389041658882E-4</v>
      </c>
    </row>
    <row r="15" spans="2:72">
      <c r="B15" s="85" t="s">
        <v>1906</v>
      </c>
      <c r="C15" s="82" t="s">
        <v>1907</v>
      </c>
      <c r="D15" s="82" t="s">
        <v>281</v>
      </c>
      <c r="E15" s="82"/>
      <c r="F15" s="104">
        <v>38565</v>
      </c>
      <c r="G15" s="92">
        <v>1.2999999999999998</v>
      </c>
      <c r="H15" s="95" t="s">
        <v>181</v>
      </c>
      <c r="I15" s="96">
        <v>4.8000000000000001E-2</v>
      </c>
      <c r="J15" s="96">
        <v>4.8299999999999989E-2</v>
      </c>
      <c r="K15" s="92">
        <v>3550000</v>
      </c>
      <c r="L15" s="105">
        <v>123.95529999999999</v>
      </c>
      <c r="M15" s="92">
        <v>4400.4135700000006</v>
      </c>
      <c r="N15" s="82"/>
      <c r="O15" s="93">
        <f t="shared" si="0"/>
        <v>2.8917531374884361E-4</v>
      </c>
      <c r="P15" s="93">
        <f>M15/'סכום נכסי הקרן'!$C$42</f>
        <v>8.028238099887904E-5</v>
      </c>
    </row>
    <row r="16" spans="2:72">
      <c r="B16" s="85" t="s">
        <v>1908</v>
      </c>
      <c r="C16" s="82" t="s">
        <v>1909</v>
      </c>
      <c r="D16" s="82" t="s">
        <v>281</v>
      </c>
      <c r="E16" s="82"/>
      <c r="F16" s="104">
        <v>38596</v>
      </c>
      <c r="G16" s="92">
        <v>1.3900000000000001</v>
      </c>
      <c r="H16" s="95" t="s">
        <v>181</v>
      </c>
      <c r="I16" s="96">
        <v>4.8000000000000001E-2</v>
      </c>
      <c r="J16" s="96">
        <v>4.82E-2</v>
      </c>
      <c r="K16" s="92">
        <v>7500000</v>
      </c>
      <c r="L16" s="105">
        <v>122.1378</v>
      </c>
      <c r="M16" s="92">
        <v>9160.3385899999994</v>
      </c>
      <c r="N16" s="82"/>
      <c r="O16" s="93">
        <f t="shared" si="0"/>
        <v>6.0197609694419903E-4</v>
      </c>
      <c r="P16" s="93">
        <f>M16/'סכום נכסי הקרן'!$C$42</f>
        <v>1.6712378985803242E-4</v>
      </c>
    </row>
    <row r="17" spans="2:16">
      <c r="B17" s="85" t="s">
        <v>1910</v>
      </c>
      <c r="C17" s="82" t="s">
        <v>1911</v>
      </c>
      <c r="D17" s="82" t="s">
        <v>281</v>
      </c>
      <c r="E17" s="82"/>
      <c r="F17" s="104">
        <v>38443</v>
      </c>
      <c r="G17" s="92">
        <v>0.9700000000000002</v>
      </c>
      <c r="H17" s="95" t="s">
        <v>181</v>
      </c>
      <c r="I17" s="96">
        <v>4.8000000000000001E-2</v>
      </c>
      <c r="J17" s="96">
        <v>4.82E-2</v>
      </c>
      <c r="K17" s="92">
        <v>4500000</v>
      </c>
      <c r="L17" s="105">
        <v>127.05800000000001</v>
      </c>
      <c r="M17" s="92">
        <v>5717.6088499999996</v>
      </c>
      <c r="N17" s="82"/>
      <c r="O17" s="93">
        <f t="shared" si="0"/>
        <v>3.7573544095127282E-4</v>
      </c>
      <c r="P17" s="93">
        <f>M17/'סכום נכסי הקרן'!$C$42</f>
        <v>1.0431366161300664E-4</v>
      </c>
    </row>
    <row r="18" spans="2:16">
      <c r="B18" s="85" t="s">
        <v>1912</v>
      </c>
      <c r="C18" s="82" t="s">
        <v>1913</v>
      </c>
      <c r="D18" s="82" t="s">
        <v>281</v>
      </c>
      <c r="E18" s="82"/>
      <c r="F18" s="104">
        <v>38504</v>
      </c>
      <c r="G18" s="92">
        <v>1.1400000000000001</v>
      </c>
      <c r="H18" s="95" t="s">
        <v>181</v>
      </c>
      <c r="I18" s="96">
        <v>4.8000000000000001E-2</v>
      </c>
      <c r="J18" s="96">
        <v>4.82E-2</v>
      </c>
      <c r="K18" s="92">
        <v>3832000</v>
      </c>
      <c r="L18" s="105">
        <v>125.4349</v>
      </c>
      <c r="M18" s="92">
        <v>4806.6660400000001</v>
      </c>
      <c r="N18" s="82"/>
      <c r="O18" s="93">
        <f t="shared" si="0"/>
        <v>3.1587239201312425E-4</v>
      </c>
      <c r="P18" s="93">
        <f>M18/'סכום נכסי הקרן'!$C$42</f>
        <v>8.7694165154947719E-5</v>
      </c>
    </row>
    <row r="19" spans="2:16">
      <c r="B19" s="85" t="s">
        <v>1914</v>
      </c>
      <c r="C19" s="82" t="s">
        <v>1915</v>
      </c>
      <c r="D19" s="82" t="s">
        <v>281</v>
      </c>
      <c r="E19" s="82"/>
      <c r="F19" s="104">
        <v>38627</v>
      </c>
      <c r="G19" s="92">
        <v>1.4400000000000002</v>
      </c>
      <c r="H19" s="95" t="s">
        <v>181</v>
      </c>
      <c r="I19" s="96">
        <v>4.8000000000000001E-2</v>
      </c>
      <c r="J19" s="96">
        <v>4.8399999999999999E-2</v>
      </c>
      <c r="K19" s="92">
        <v>9155000</v>
      </c>
      <c r="L19" s="105">
        <v>124.2925</v>
      </c>
      <c r="M19" s="92">
        <v>11378.980089999999</v>
      </c>
      <c r="N19" s="82"/>
      <c r="O19" s="93">
        <f t="shared" si="0"/>
        <v>7.4777520006320537E-4</v>
      </c>
      <c r="P19" s="93">
        <f>M19/'סכום נכסי הקרן'!$C$42</f>
        <v>2.0760130847520284E-4</v>
      </c>
    </row>
    <row r="20" spans="2:16">
      <c r="B20" s="85" t="s">
        <v>1916</v>
      </c>
      <c r="C20" s="82" t="s">
        <v>1917</v>
      </c>
      <c r="D20" s="82" t="s">
        <v>281</v>
      </c>
      <c r="E20" s="82"/>
      <c r="F20" s="104">
        <v>38718</v>
      </c>
      <c r="G20" s="92">
        <v>1.69</v>
      </c>
      <c r="H20" s="95" t="s">
        <v>181</v>
      </c>
      <c r="I20" s="96">
        <v>4.8000000000000001E-2</v>
      </c>
      <c r="J20" s="96">
        <v>4.8399999999999999E-2</v>
      </c>
      <c r="K20" s="92">
        <v>7815884</v>
      </c>
      <c r="L20" s="105">
        <v>121.89</v>
      </c>
      <c r="M20" s="92">
        <v>9526.7882200000004</v>
      </c>
      <c r="N20" s="82"/>
      <c r="O20" s="93">
        <f t="shared" si="0"/>
        <v>6.2605751225725968E-4</v>
      </c>
      <c r="P20" s="93">
        <f>M20/'סכום נכסי הקרן'!$C$42</f>
        <v>1.7380939982276997E-4</v>
      </c>
    </row>
    <row r="21" spans="2:16">
      <c r="B21" s="85" t="s">
        <v>1918</v>
      </c>
      <c r="C21" s="82" t="s">
        <v>1919</v>
      </c>
      <c r="D21" s="82" t="s">
        <v>281</v>
      </c>
      <c r="E21" s="82"/>
      <c r="F21" s="104">
        <v>39203</v>
      </c>
      <c r="G21" s="92">
        <v>2.85</v>
      </c>
      <c r="H21" s="95" t="s">
        <v>181</v>
      </c>
      <c r="I21" s="96">
        <v>4.8000000000000001E-2</v>
      </c>
      <c r="J21" s="96">
        <v>4.8499999999999995E-2</v>
      </c>
      <c r="K21" s="92">
        <v>96546326</v>
      </c>
      <c r="L21" s="105">
        <v>123.5038</v>
      </c>
      <c r="M21" s="92">
        <v>119238.01238</v>
      </c>
      <c r="N21" s="82"/>
      <c r="O21" s="93">
        <f t="shared" si="0"/>
        <v>7.8357838626461184E-3</v>
      </c>
      <c r="P21" s="93">
        <f>M21/'סכום נכסי הקרן'!$C$42</f>
        <v>2.1754117850882396E-3</v>
      </c>
    </row>
    <row r="22" spans="2:16">
      <c r="B22" s="85" t="s">
        <v>1920</v>
      </c>
      <c r="C22" s="82" t="s">
        <v>1921</v>
      </c>
      <c r="D22" s="82" t="s">
        <v>281</v>
      </c>
      <c r="E22" s="82"/>
      <c r="F22" s="104">
        <v>39234</v>
      </c>
      <c r="G22" s="92">
        <v>2.9400000000000004</v>
      </c>
      <c r="H22" s="95" t="s">
        <v>181</v>
      </c>
      <c r="I22" s="96">
        <v>4.8000000000000001E-2</v>
      </c>
      <c r="J22" s="96">
        <v>4.8499999999999995E-2</v>
      </c>
      <c r="K22" s="92">
        <v>90958226</v>
      </c>
      <c r="L22" s="105">
        <v>122.3978</v>
      </c>
      <c r="M22" s="92">
        <v>111330.79472000001</v>
      </c>
      <c r="N22" s="82"/>
      <c r="O22" s="93">
        <f t="shared" si="0"/>
        <v>7.3161572158918914E-3</v>
      </c>
      <c r="P22" s="93">
        <f>M22/'סכום נכסי הקרן'!$C$42</f>
        <v>2.0311502854080668E-3</v>
      </c>
    </row>
    <row r="23" spans="2:16">
      <c r="B23" s="85" t="s">
        <v>1922</v>
      </c>
      <c r="C23" s="82" t="s">
        <v>1923</v>
      </c>
      <c r="D23" s="82" t="s">
        <v>281</v>
      </c>
      <c r="E23" s="82"/>
      <c r="F23" s="104">
        <v>39264</v>
      </c>
      <c r="G23" s="92">
        <v>3.0200000000000005</v>
      </c>
      <c r="H23" s="95" t="s">
        <v>181</v>
      </c>
      <c r="I23" s="96">
        <v>4.8000000000000001E-2</v>
      </c>
      <c r="J23" s="96">
        <v>4.8499999999999995E-2</v>
      </c>
      <c r="K23" s="92">
        <v>66000000</v>
      </c>
      <c r="L23" s="105">
        <v>121.9158</v>
      </c>
      <c r="M23" s="92">
        <v>80464.437519999992</v>
      </c>
      <c r="N23" s="82"/>
      <c r="O23" s="93">
        <f t="shared" si="0"/>
        <v>5.2877595697147662E-3</v>
      </c>
      <c r="P23" s="93">
        <f>M23/'סכום נכסי הקרן'!$C$42</f>
        <v>1.4680157960337205E-3</v>
      </c>
    </row>
    <row r="24" spans="2:16">
      <c r="B24" s="85" t="s">
        <v>1924</v>
      </c>
      <c r="C24" s="82" t="s">
        <v>1925</v>
      </c>
      <c r="D24" s="82" t="s">
        <v>281</v>
      </c>
      <c r="E24" s="82"/>
      <c r="F24" s="104">
        <v>39295</v>
      </c>
      <c r="G24" s="92">
        <v>3.0999999999999992</v>
      </c>
      <c r="H24" s="95" t="s">
        <v>181</v>
      </c>
      <c r="I24" s="96">
        <v>4.8000000000000001E-2</v>
      </c>
      <c r="J24" s="96">
        <v>4.8499999999999995E-2</v>
      </c>
      <c r="K24" s="92">
        <v>25170220</v>
      </c>
      <c r="L24" s="105">
        <v>120.58759999999999</v>
      </c>
      <c r="M24" s="92">
        <v>30351.84462</v>
      </c>
      <c r="N24" s="82"/>
      <c r="O24" s="93">
        <f t="shared" si="0"/>
        <v>1.9945862022338616E-3</v>
      </c>
      <c r="P24" s="93">
        <f>M24/'סכום נכסי הקרן'!$C$42</f>
        <v>5.5374757736728283E-4</v>
      </c>
    </row>
    <row r="25" spans="2:16">
      <c r="B25" s="85" t="s">
        <v>1926</v>
      </c>
      <c r="C25" s="82" t="s">
        <v>1927</v>
      </c>
      <c r="D25" s="82" t="s">
        <v>281</v>
      </c>
      <c r="E25" s="82"/>
      <c r="F25" s="104">
        <v>39356</v>
      </c>
      <c r="G25" s="92">
        <v>3.19</v>
      </c>
      <c r="H25" s="95" t="s">
        <v>181</v>
      </c>
      <c r="I25" s="96">
        <v>4.8000000000000001E-2</v>
      </c>
      <c r="J25" s="96">
        <v>4.8500000000000008E-2</v>
      </c>
      <c r="K25" s="92">
        <v>26970000</v>
      </c>
      <c r="L25" s="105">
        <v>120.3434</v>
      </c>
      <c r="M25" s="92">
        <v>32456.61217</v>
      </c>
      <c r="N25" s="82"/>
      <c r="O25" s="93">
        <f t="shared" si="0"/>
        <v>2.132902023453283E-3</v>
      </c>
      <c r="P25" s="93">
        <f>M25/'סכום נכסי הקרן'!$C$42</f>
        <v>5.9214754765988815E-4</v>
      </c>
    </row>
    <row r="26" spans="2:16">
      <c r="B26" s="85" t="s">
        <v>1928</v>
      </c>
      <c r="C26" s="82" t="s">
        <v>1929</v>
      </c>
      <c r="D26" s="82" t="s">
        <v>281</v>
      </c>
      <c r="E26" s="82"/>
      <c r="F26" s="104">
        <v>39387</v>
      </c>
      <c r="G26" s="92">
        <v>3.2800000000000002</v>
      </c>
      <c r="H26" s="95" t="s">
        <v>181</v>
      </c>
      <c r="I26" s="96">
        <v>4.8000000000000001E-2</v>
      </c>
      <c r="J26" s="96">
        <v>4.8499999999999995E-2</v>
      </c>
      <c r="K26" s="92">
        <v>134156000</v>
      </c>
      <c r="L26" s="105">
        <v>120.4579</v>
      </c>
      <c r="M26" s="92">
        <v>161601.51359000002</v>
      </c>
      <c r="N26" s="82"/>
      <c r="O26" s="93">
        <f t="shared" si="0"/>
        <v>1.0619721908246969E-2</v>
      </c>
      <c r="P26" s="93">
        <f>M26/'סכום נכסי הקרן'!$C$42</f>
        <v>2.9483033986798446E-3</v>
      </c>
    </row>
    <row r="27" spans="2:16">
      <c r="B27" s="85" t="s">
        <v>1930</v>
      </c>
      <c r="C27" s="82" t="s">
        <v>1931</v>
      </c>
      <c r="D27" s="82" t="s">
        <v>281</v>
      </c>
      <c r="E27" s="82"/>
      <c r="F27" s="104">
        <v>39845</v>
      </c>
      <c r="G27" s="92">
        <v>4.3499999999999996</v>
      </c>
      <c r="H27" s="95" t="s">
        <v>181</v>
      </c>
      <c r="I27" s="96">
        <v>4.8000000000000001E-2</v>
      </c>
      <c r="J27" s="96">
        <v>4.8499999999999988E-2</v>
      </c>
      <c r="K27" s="92">
        <v>2965000</v>
      </c>
      <c r="L27" s="105">
        <v>113.4464</v>
      </c>
      <c r="M27" s="92">
        <v>3363.6857400000004</v>
      </c>
      <c r="N27" s="82"/>
      <c r="O27" s="93">
        <f t="shared" si="0"/>
        <v>2.2104624116433018E-4</v>
      </c>
      <c r="P27" s="93">
        <f>M27/'סכום נכסי הקרן'!$C$42</f>
        <v>6.1368027310027665E-5</v>
      </c>
    </row>
    <row r="28" spans="2:16">
      <c r="B28" s="85" t="s">
        <v>1932</v>
      </c>
      <c r="C28" s="82" t="s">
        <v>1933</v>
      </c>
      <c r="D28" s="82" t="s">
        <v>281</v>
      </c>
      <c r="E28" s="82"/>
      <c r="F28" s="104">
        <v>39873</v>
      </c>
      <c r="G28" s="92">
        <v>4.43</v>
      </c>
      <c r="H28" s="95" t="s">
        <v>181</v>
      </c>
      <c r="I28" s="96">
        <v>4.8000000000000001E-2</v>
      </c>
      <c r="J28" s="96">
        <v>4.8499999999999995E-2</v>
      </c>
      <c r="K28" s="92">
        <v>106053682</v>
      </c>
      <c r="L28" s="105">
        <v>113.6015</v>
      </c>
      <c r="M28" s="92">
        <v>120478.24836</v>
      </c>
      <c r="N28" s="82"/>
      <c r="O28" s="93">
        <f t="shared" si="0"/>
        <v>7.9172865720923812E-3</v>
      </c>
      <c r="P28" s="93">
        <f>M28/'סכום נכסי הקרן'!$C$42</f>
        <v>2.1980389986196438E-3</v>
      </c>
    </row>
    <row r="29" spans="2:16">
      <c r="B29" s="85" t="s">
        <v>1934</v>
      </c>
      <c r="C29" s="82" t="s">
        <v>1935</v>
      </c>
      <c r="D29" s="82" t="s">
        <v>281</v>
      </c>
      <c r="E29" s="82"/>
      <c r="F29" s="104">
        <v>39934</v>
      </c>
      <c r="G29" s="92">
        <v>4.49</v>
      </c>
      <c r="H29" s="95" t="s">
        <v>181</v>
      </c>
      <c r="I29" s="96">
        <v>4.8000000000000001E-2</v>
      </c>
      <c r="J29" s="96">
        <v>4.8500000000000008E-2</v>
      </c>
      <c r="K29" s="92">
        <v>118930000</v>
      </c>
      <c r="L29" s="105">
        <v>114.95140000000001</v>
      </c>
      <c r="M29" s="92">
        <v>136711.64754000001</v>
      </c>
      <c r="N29" s="82"/>
      <c r="O29" s="93">
        <f t="shared" si="0"/>
        <v>8.9840722790291774E-3</v>
      </c>
      <c r="P29" s="93">
        <f>M29/'סכום נכסי הקרן'!$C$42</f>
        <v>2.494205692305131E-3</v>
      </c>
    </row>
    <row r="30" spans="2:16">
      <c r="B30" s="85" t="s">
        <v>1936</v>
      </c>
      <c r="C30" s="82" t="s">
        <v>1937</v>
      </c>
      <c r="D30" s="82" t="s">
        <v>281</v>
      </c>
      <c r="E30" s="82"/>
      <c r="F30" s="104">
        <v>38412</v>
      </c>
      <c r="G30" s="92">
        <v>0.90999999999999992</v>
      </c>
      <c r="H30" s="95" t="s">
        <v>181</v>
      </c>
      <c r="I30" s="96">
        <v>4.8000000000000001E-2</v>
      </c>
      <c r="J30" s="96">
        <v>4.8300000000000003E-2</v>
      </c>
      <c r="K30" s="92">
        <v>5530000</v>
      </c>
      <c r="L30" s="105">
        <v>124.8107</v>
      </c>
      <c r="M30" s="92">
        <v>6902.0336100000004</v>
      </c>
      <c r="N30" s="82"/>
      <c r="O30" s="93">
        <f t="shared" si="0"/>
        <v>4.5357048898401917E-4</v>
      </c>
      <c r="P30" s="93">
        <f>M30/'סכום נכסי הקרן'!$C$42</f>
        <v>1.2592263957250918E-4</v>
      </c>
    </row>
    <row r="31" spans="2:16">
      <c r="B31" s="85" t="s">
        <v>1938</v>
      </c>
      <c r="C31" s="82" t="s">
        <v>1939</v>
      </c>
      <c r="D31" s="82" t="s">
        <v>281</v>
      </c>
      <c r="E31" s="82"/>
      <c r="F31" s="104">
        <v>39448</v>
      </c>
      <c r="G31" s="92">
        <v>3.4400000000000004</v>
      </c>
      <c r="H31" s="95" t="s">
        <v>181</v>
      </c>
      <c r="I31" s="96">
        <v>4.8000000000000001E-2</v>
      </c>
      <c r="J31" s="96">
        <v>4.8500000000000008E-2</v>
      </c>
      <c r="K31" s="92">
        <v>51770094</v>
      </c>
      <c r="L31" s="105">
        <v>118.92619999999999</v>
      </c>
      <c r="M31" s="92">
        <v>61567.91347</v>
      </c>
      <c r="N31" s="82"/>
      <c r="O31" s="93">
        <f t="shared" si="0"/>
        <v>4.0459653192435963E-3</v>
      </c>
      <c r="P31" s="93">
        <f>M31/'סכום נכסי הקרן'!$C$42</f>
        <v>1.1232623042984925E-3</v>
      </c>
    </row>
    <row r="32" spans="2:16">
      <c r="B32" s="85" t="s">
        <v>1940</v>
      </c>
      <c r="C32" s="82" t="s">
        <v>1941</v>
      </c>
      <c r="D32" s="82" t="s">
        <v>281</v>
      </c>
      <c r="E32" s="82"/>
      <c r="F32" s="104">
        <v>40148</v>
      </c>
      <c r="G32" s="92">
        <v>4.96</v>
      </c>
      <c r="H32" s="95" t="s">
        <v>181</v>
      </c>
      <c r="I32" s="96">
        <v>4.8000000000000001E-2</v>
      </c>
      <c r="J32" s="96">
        <v>4.8499999999999995E-2</v>
      </c>
      <c r="K32" s="92">
        <v>153358000</v>
      </c>
      <c r="L32" s="105">
        <v>110.3515</v>
      </c>
      <c r="M32" s="92">
        <v>169233.30693000002</v>
      </c>
      <c r="N32" s="82"/>
      <c r="O32" s="93">
        <f t="shared" si="0"/>
        <v>1.1121248912119207E-2</v>
      </c>
      <c r="P32" s="93">
        <f>M32/'סכום נכסי הקרן'!$C$42</f>
        <v>3.0875399797147918E-3</v>
      </c>
    </row>
    <row r="33" spans="2:16">
      <c r="B33" s="85" t="s">
        <v>1942</v>
      </c>
      <c r="C33" s="82" t="s">
        <v>1943</v>
      </c>
      <c r="D33" s="82" t="s">
        <v>281</v>
      </c>
      <c r="E33" s="82"/>
      <c r="F33" s="104">
        <v>40269</v>
      </c>
      <c r="G33" s="92">
        <v>5.17</v>
      </c>
      <c r="H33" s="95" t="s">
        <v>181</v>
      </c>
      <c r="I33" s="96">
        <v>4.8000000000000001E-2</v>
      </c>
      <c r="J33" s="96">
        <v>4.8500000000000008E-2</v>
      </c>
      <c r="K33" s="92">
        <v>152522000</v>
      </c>
      <c r="L33" s="105">
        <v>111.97199999999999</v>
      </c>
      <c r="M33" s="92">
        <v>170781.22769999999</v>
      </c>
      <c r="N33" s="82"/>
      <c r="O33" s="93">
        <f t="shared" si="0"/>
        <v>1.1222971276893002E-2</v>
      </c>
      <c r="P33" s="93">
        <f>M33/'סכום נכסי הקרן'!$C$42</f>
        <v>3.1157806809662464E-3</v>
      </c>
    </row>
    <row r="34" spans="2:16">
      <c r="B34" s="85" t="s">
        <v>1944</v>
      </c>
      <c r="C34" s="82" t="s">
        <v>1945</v>
      </c>
      <c r="D34" s="82" t="s">
        <v>281</v>
      </c>
      <c r="E34" s="82"/>
      <c r="F34" s="104">
        <v>40391</v>
      </c>
      <c r="G34" s="92">
        <v>5.5</v>
      </c>
      <c r="H34" s="95" t="s">
        <v>181</v>
      </c>
      <c r="I34" s="96">
        <v>4.8000000000000001E-2</v>
      </c>
      <c r="J34" s="96">
        <v>4.8499999999999995E-2</v>
      </c>
      <c r="K34" s="92">
        <v>114604000</v>
      </c>
      <c r="L34" s="105">
        <v>108.44929999999999</v>
      </c>
      <c r="M34" s="92">
        <v>124287.37677</v>
      </c>
      <c r="N34" s="82"/>
      <c r="O34" s="93">
        <f t="shared" si="0"/>
        <v>8.1676052945372311E-3</v>
      </c>
      <c r="P34" s="93">
        <f>M34/'סכום נכסי הקרן'!$C$42</f>
        <v>2.2675338071008553E-3</v>
      </c>
    </row>
    <row r="35" spans="2:16">
      <c r="B35" s="85" t="s">
        <v>1946</v>
      </c>
      <c r="C35" s="82" t="s">
        <v>1947</v>
      </c>
      <c r="D35" s="82" t="s">
        <v>281</v>
      </c>
      <c r="E35" s="82"/>
      <c r="F35" s="104">
        <v>40452</v>
      </c>
      <c r="G35" s="92">
        <v>5.5399999999999991</v>
      </c>
      <c r="H35" s="95" t="s">
        <v>181</v>
      </c>
      <c r="I35" s="96">
        <v>4.8000000000000001E-2</v>
      </c>
      <c r="J35" s="96">
        <v>4.8600000000000004E-2</v>
      </c>
      <c r="K35" s="92">
        <v>152358000</v>
      </c>
      <c r="L35" s="105">
        <v>109.1125</v>
      </c>
      <c r="M35" s="92">
        <v>166241.64619999999</v>
      </c>
      <c r="N35" s="82"/>
      <c r="O35" s="93">
        <f t="shared" si="0"/>
        <v>1.092465047507097E-2</v>
      </c>
      <c r="P35" s="93">
        <f>M35/'סכום נכסי הקרן'!$C$42</f>
        <v>3.0329592811680307E-3</v>
      </c>
    </row>
    <row r="36" spans="2:16">
      <c r="B36" s="85" t="s">
        <v>1948</v>
      </c>
      <c r="C36" s="82" t="s">
        <v>1949</v>
      </c>
      <c r="D36" s="82" t="s">
        <v>281</v>
      </c>
      <c r="E36" s="82"/>
      <c r="F36" s="104">
        <v>38384</v>
      </c>
      <c r="G36" s="92">
        <v>0.83000000000000007</v>
      </c>
      <c r="H36" s="95" t="s">
        <v>181</v>
      </c>
      <c r="I36" s="96">
        <v>4.8000000000000001E-2</v>
      </c>
      <c r="J36" s="96">
        <v>4.8000000000000001E-2</v>
      </c>
      <c r="K36" s="92">
        <v>11384176</v>
      </c>
      <c r="L36" s="105">
        <v>124.56310000000001</v>
      </c>
      <c r="M36" s="92">
        <v>14180.581259999999</v>
      </c>
      <c r="N36" s="82"/>
      <c r="O36" s="93">
        <f t="shared" si="0"/>
        <v>9.3188378086959478E-4</v>
      </c>
      <c r="P36" s="93">
        <f>M36/'סכום נכסי הקרן'!$C$42</f>
        <v>2.5871450703232059E-4</v>
      </c>
    </row>
    <row r="37" spans="2:16">
      <c r="B37" s="85" t="s">
        <v>1950</v>
      </c>
      <c r="C37" s="82" t="s">
        <v>1951</v>
      </c>
      <c r="D37" s="82" t="s">
        <v>281</v>
      </c>
      <c r="E37" s="82"/>
      <c r="F37" s="104">
        <v>39569</v>
      </c>
      <c r="G37" s="92">
        <v>3.69</v>
      </c>
      <c r="H37" s="95" t="s">
        <v>181</v>
      </c>
      <c r="I37" s="96">
        <v>4.8000000000000001E-2</v>
      </c>
      <c r="J37" s="96">
        <v>4.8499999999999995E-2</v>
      </c>
      <c r="K37" s="92">
        <v>112578000</v>
      </c>
      <c r="L37" s="105">
        <v>119.0485</v>
      </c>
      <c r="M37" s="92">
        <v>134022.42655999999</v>
      </c>
      <c r="N37" s="82"/>
      <c r="O37" s="93">
        <f t="shared" si="0"/>
        <v>8.807348816958889E-3</v>
      </c>
      <c r="P37" s="93">
        <f>M37/'סכום נכסי הקרן'!$C$42</f>
        <v>2.4451427894956251E-3</v>
      </c>
    </row>
    <row r="38" spans="2:16">
      <c r="B38" s="85" t="s">
        <v>1952</v>
      </c>
      <c r="C38" s="82" t="s">
        <v>1953</v>
      </c>
      <c r="D38" s="82" t="s">
        <v>281</v>
      </c>
      <c r="E38" s="82"/>
      <c r="F38" s="104">
        <v>39661</v>
      </c>
      <c r="G38" s="92">
        <v>3.9399999999999991</v>
      </c>
      <c r="H38" s="95" t="s">
        <v>181</v>
      </c>
      <c r="I38" s="96">
        <v>4.8000000000000001E-2</v>
      </c>
      <c r="J38" s="96">
        <v>4.8499999999999995E-2</v>
      </c>
      <c r="K38" s="92">
        <v>20857000</v>
      </c>
      <c r="L38" s="105">
        <v>115.0688</v>
      </c>
      <c r="M38" s="92">
        <v>23999.902620000001</v>
      </c>
      <c r="N38" s="82"/>
      <c r="O38" s="93">
        <f t="shared" si="0"/>
        <v>1.5771652504199037E-3</v>
      </c>
      <c r="P38" s="93">
        <f>M38/'סכום נכסי הקרן'!$C$42</f>
        <v>4.3786096361729814E-4</v>
      </c>
    </row>
    <row r="39" spans="2:16">
      <c r="B39" s="85" t="s">
        <v>1954</v>
      </c>
      <c r="C39" s="82" t="s">
        <v>1955</v>
      </c>
      <c r="D39" s="82" t="s">
        <v>281</v>
      </c>
      <c r="E39" s="82"/>
      <c r="F39" s="104">
        <v>39692</v>
      </c>
      <c r="G39" s="92">
        <v>4.03</v>
      </c>
      <c r="H39" s="95" t="s">
        <v>181</v>
      </c>
      <c r="I39" s="96">
        <v>4.8000000000000001E-2</v>
      </c>
      <c r="J39" s="96">
        <v>4.8499999999999995E-2</v>
      </c>
      <c r="K39" s="92">
        <v>66472000</v>
      </c>
      <c r="L39" s="105">
        <v>113.3181</v>
      </c>
      <c r="M39" s="92">
        <v>75324.815480000005</v>
      </c>
      <c r="N39" s="82"/>
      <c r="O39" s="93">
        <f t="shared" si="0"/>
        <v>4.9500068125421107E-3</v>
      </c>
      <c r="P39" s="93">
        <f>M39/'סכום נכסי הקרן'!$C$42</f>
        <v>1.3742470881062255E-3</v>
      </c>
    </row>
    <row r="40" spans="2:16">
      <c r="B40" s="85" t="s">
        <v>1956</v>
      </c>
      <c r="C40" s="82" t="s">
        <v>1957</v>
      </c>
      <c r="D40" s="82" t="s">
        <v>281</v>
      </c>
      <c r="E40" s="82"/>
      <c r="F40" s="104">
        <v>40909</v>
      </c>
      <c r="G40" s="92">
        <v>6.4900000000000011</v>
      </c>
      <c r="H40" s="95" t="s">
        <v>181</v>
      </c>
      <c r="I40" s="96">
        <v>4.8000000000000001E-2</v>
      </c>
      <c r="J40" s="96">
        <v>4.8500000000000008E-2</v>
      </c>
      <c r="K40" s="92">
        <v>64393000</v>
      </c>
      <c r="L40" s="105">
        <v>104.4988</v>
      </c>
      <c r="M40" s="92">
        <v>67292.688819999996</v>
      </c>
      <c r="N40" s="82"/>
      <c r="O40" s="93">
        <f t="shared" si="0"/>
        <v>4.4221717102210451E-3</v>
      </c>
      <c r="P40" s="93">
        <f>M40/'סכום נכסי הקרן'!$C$42</f>
        <v>1.2277067135501643E-3</v>
      </c>
    </row>
    <row r="41" spans="2:16">
      <c r="B41" s="85" t="s">
        <v>1958</v>
      </c>
      <c r="C41" s="82">
        <v>8790</v>
      </c>
      <c r="D41" s="82" t="s">
        <v>281</v>
      </c>
      <c r="E41" s="82"/>
      <c r="F41" s="104">
        <v>41030</v>
      </c>
      <c r="G41" s="92">
        <v>6.67</v>
      </c>
      <c r="H41" s="95" t="s">
        <v>181</v>
      </c>
      <c r="I41" s="96">
        <v>4.8000000000000001E-2</v>
      </c>
      <c r="J41" s="96">
        <v>4.8599999999999997E-2</v>
      </c>
      <c r="K41" s="92">
        <v>146011000</v>
      </c>
      <c r="L41" s="105">
        <v>104.8777</v>
      </c>
      <c r="M41" s="92">
        <v>153132.39705</v>
      </c>
      <c r="N41" s="82"/>
      <c r="O41" s="93">
        <f t="shared" si="0"/>
        <v>1.0063169803843286E-2</v>
      </c>
      <c r="P41" s="93">
        <f>M41/'סכום נכסי הקרן'!$C$42</f>
        <v>2.793790458027271E-3</v>
      </c>
    </row>
    <row r="42" spans="2:16">
      <c r="B42" s="85" t="s">
        <v>1959</v>
      </c>
      <c r="C42" s="82" t="s">
        <v>1960</v>
      </c>
      <c r="D42" s="82" t="s">
        <v>281</v>
      </c>
      <c r="E42" s="82"/>
      <c r="F42" s="104">
        <v>41091</v>
      </c>
      <c r="G42" s="92">
        <v>6.83</v>
      </c>
      <c r="H42" s="95" t="s">
        <v>181</v>
      </c>
      <c r="I42" s="96">
        <v>4.8000000000000001E-2</v>
      </c>
      <c r="J42" s="96">
        <v>4.8500000000000008E-2</v>
      </c>
      <c r="K42" s="92">
        <v>11988000</v>
      </c>
      <c r="L42" s="105">
        <v>103.15860000000001</v>
      </c>
      <c r="M42" s="92">
        <v>12371.63135</v>
      </c>
      <c r="N42" s="82"/>
      <c r="O42" s="93">
        <f t="shared" si="0"/>
        <v>8.1300775945504565E-4</v>
      </c>
      <c r="P42" s="93">
        <f>M42/'סכום נכסי הקרן'!$C$42</f>
        <v>2.2571151684235352E-4</v>
      </c>
    </row>
    <row r="43" spans="2:16">
      <c r="B43" s="85" t="s">
        <v>1961</v>
      </c>
      <c r="C43" s="82">
        <v>8793</v>
      </c>
      <c r="D43" s="82" t="s">
        <v>281</v>
      </c>
      <c r="E43" s="82"/>
      <c r="F43" s="104">
        <v>41122</v>
      </c>
      <c r="G43" s="92">
        <v>6.92</v>
      </c>
      <c r="H43" s="95" t="s">
        <v>181</v>
      </c>
      <c r="I43" s="96">
        <v>4.8000000000000001E-2</v>
      </c>
      <c r="J43" s="96">
        <v>4.8500000000000008E-2</v>
      </c>
      <c r="K43" s="92">
        <v>48437000</v>
      </c>
      <c r="L43" s="105">
        <v>103.08669999999999</v>
      </c>
      <c r="M43" s="92">
        <v>49932.091540000001</v>
      </c>
      <c r="N43" s="82"/>
      <c r="O43" s="93">
        <f t="shared" si="0"/>
        <v>3.2813116329916867E-3</v>
      </c>
      <c r="P43" s="93">
        <f>M43/'סכום נכסי הקרן'!$C$42</f>
        <v>9.1097510116195377E-4</v>
      </c>
    </row>
    <row r="44" spans="2:16">
      <c r="B44" s="85" t="s">
        <v>1962</v>
      </c>
      <c r="C44" s="82" t="s">
        <v>1963</v>
      </c>
      <c r="D44" s="82" t="s">
        <v>281</v>
      </c>
      <c r="E44" s="82"/>
      <c r="F44" s="104">
        <v>41154</v>
      </c>
      <c r="G44" s="92">
        <v>7.0000000000000009</v>
      </c>
      <c r="H44" s="95" t="s">
        <v>181</v>
      </c>
      <c r="I44" s="96">
        <v>4.8000000000000001E-2</v>
      </c>
      <c r="J44" s="96">
        <v>4.8500000000000008E-2</v>
      </c>
      <c r="K44" s="92">
        <v>122998000</v>
      </c>
      <c r="L44" s="105">
        <v>102.5735</v>
      </c>
      <c r="M44" s="92">
        <v>126163.39031999999</v>
      </c>
      <c r="N44" s="82"/>
      <c r="O44" s="93">
        <f t="shared" si="0"/>
        <v>8.2908884356076122E-3</v>
      </c>
      <c r="P44" s="93">
        <f>M44/'סכום נכסי הקרן'!$C$42</f>
        <v>2.3017603251733734E-3</v>
      </c>
    </row>
    <row r="45" spans="2:16">
      <c r="B45" s="85" t="s">
        <v>1964</v>
      </c>
      <c r="C45" s="82" t="s">
        <v>1965</v>
      </c>
      <c r="D45" s="82" t="s">
        <v>281</v>
      </c>
      <c r="E45" s="82"/>
      <c r="F45" s="104">
        <v>41184</v>
      </c>
      <c r="G45" s="92">
        <v>6.919999999999999</v>
      </c>
      <c r="H45" s="95" t="s">
        <v>181</v>
      </c>
      <c r="I45" s="96">
        <v>4.8000000000000001E-2</v>
      </c>
      <c r="J45" s="96">
        <v>4.8599999999999997E-2</v>
      </c>
      <c r="K45" s="92">
        <v>136940000</v>
      </c>
      <c r="L45" s="105">
        <v>103.5291</v>
      </c>
      <c r="M45" s="92">
        <v>141772.75412999999</v>
      </c>
      <c r="N45" s="82"/>
      <c r="O45" s="93">
        <f t="shared" si="0"/>
        <v>9.3166653552930485E-3</v>
      </c>
      <c r="P45" s="93">
        <f>M45/'סכום נכסי הקרן'!$C$42</f>
        <v>2.5865419423122672E-3</v>
      </c>
    </row>
    <row r="46" spans="2:16">
      <c r="B46" s="85" t="s">
        <v>1966</v>
      </c>
      <c r="C46" s="82" t="s">
        <v>1967</v>
      </c>
      <c r="D46" s="82" t="s">
        <v>281</v>
      </c>
      <c r="E46" s="82"/>
      <c r="F46" s="104">
        <v>41214</v>
      </c>
      <c r="G46" s="92">
        <v>7.01</v>
      </c>
      <c r="H46" s="95" t="s">
        <v>181</v>
      </c>
      <c r="I46" s="96">
        <v>4.8000000000000001E-2</v>
      </c>
      <c r="J46" s="96">
        <v>4.8499999999999995E-2</v>
      </c>
      <c r="K46" s="92">
        <v>151007000</v>
      </c>
      <c r="L46" s="105">
        <v>103.1387</v>
      </c>
      <c r="M46" s="92">
        <v>155746.65681000001</v>
      </c>
      <c r="N46" s="82"/>
      <c r="O46" s="93">
        <f t="shared" si="0"/>
        <v>1.0234967152954494E-2</v>
      </c>
      <c r="P46" s="93">
        <f>M46/'סכום נכסי הקרן'!$C$42</f>
        <v>2.8414857472867207E-3</v>
      </c>
    </row>
    <row r="47" spans="2:16">
      <c r="B47" s="85" t="s">
        <v>1968</v>
      </c>
      <c r="C47" s="82" t="s">
        <v>1969</v>
      </c>
      <c r="D47" s="82" t="s">
        <v>281</v>
      </c>
      <c r="E47" s="82"/>
      <c r="F47" s="104">
        <v>41245</v>
      </c>
      <c r="G47" s="92">
        <v>7.0900000000000007</v>
      </c>
      <c r="H47" s="95" t="s">
        <v>181</v>
      </c>
      <c r="I47" s="96">
        <v>4.8000000000000001E-2</v>
      </c>
      <c r="J47" s="96">
        <v>4.8500000000000008E-2</v>
      </c>
      <c r="K47" s="92">
        <v>155216000</v>
      </c>
      <c r="L47" s="105">
        <v>102.91240000000001</v>
      </c>
      <c r="M47" s="92">
        <v>159736.50076</v>
      </c>
      <c r="N47" s="82"/>
      <c r="O47" s="93">
        <f t="shared" si="0"/>
        <v>1.0497161684831224E-2</v>
      </c>
      <c r="P47" s="93">
        <f>M47/'סכום נכסי הקרן'!$C$42</f>
        <v>2.914277580832487E-3</v>
      </c>
    </row>
    <row r="48" spans="2:16">
      <c r="B48" s="85" t="s">
        <v>1970</v>
      </c>
      <c r="C48" s="82" t="s">
        <v>1971</v>
      </c>
      <c r="D48" s="82" t="s">
        <v>281</v>
      </c>
      <c r="E48" s="82"/>
      <c r="F48" s="104">
        <v>41275</v>
      </c>
      <c r="G48" s="92">
        <v>7.17</v>
      </c>
      <c r="H48" s="95" t="s">
        <v>181</v>
      </c>
      <c r="I48" s="96">
        <v>4.8000000000000001E-2</v>
      </c>
      <c r="J48" s="96">
        <v>4.8499999999999995E-2</v>
      </c>
      <c r="K48" s="92">
        <v>144366000</v>
      </c>
      <c r="L48" s="105">
        <v>103.0005</v>
      </c>
      <c r="M48" s="92">
        <v>148697.64249999999</v>
      </c>
      <c r="N48" s="82"/>
      <c r="O48" s="93">
        <f t="shared" si="0"/>
        <v>9.7717377559243535E-3</v>
      </c>
      <c r="P48" s="93">
        <f>M48/'סכום נכסי הקרן'!$C$42</f>
        <v>2.7128815505448288E-3</v>
      </c>
    </row>
    <row r="49" spans="2:16">
      <c r="B49" s="85" t="s">
        <v>1972</v>
      </c>
      <c r="C49" s="82" t="s">
        <v>1973</v>
      </c>
      <c r="D49" s="82" t="s">
        <v>281</v>
      </c>
      <c r="E49" s="82"/>
      <c r="F49" s="104">
        <v>41306</v>
      </c>
      <c r="G49" s="92">
        <v>7.2600000000000007</v>
      </c>
      <c r="H49" s="95" t="s">
        <v>181</v>
      </c>
      <c r="I49" s="96">
        <v>4.8000000000000001E-2</v>
      </c>
      <c r="J49" s="96">
        <v>4.8499999999999995E-2</v>
      </c>
      <c r="K49" s="92">
        <v>177605000</v>
      </c>
      <c r="L49" s="105">
        <v>102.40089999999999</v>
      </c>
      <c r="M49" s="92">
        <v>181868.91584999999</v>
      </c>
      <c r="N49" s="82"/>
      <c r="O49" s="93">
        <f t="shared" si="0"/>
        <v>1.1951604085723646E-2</v>
      </c>
      <c r="P49" s="93">
        <f>M49/'סכום נכסי הקרן'!$C$42</f>
        <v>3.3180675774806246E-3</v>
      </c>
    </row>
    <row r="50" spans="2:16">
      <c r="B50" s="85" t="s">
        <v>1974</v>
      </c>
      <c r="C50" s="82" t="s">
        <v>1975</v>
      </c>
      <c r="D50" s="82" t="s">
        <v>281</v>
      </c>
      <c r="E50" s="82"/>
      <c r="F50" s="104">
        <v>41334</v>
      </c>
      <c r="G50" s="92">
        <v>7.34</v>
      </c>
      <c r="H50" s="95" t="s">
        <v>181</v>
      </c>
      <c r="I50" s="96">
        <v>4.8000000000000001E-2</v>
      </c>
      <c r="J50" s="96">
        <v>4.8499999999999995E-2</v>
      </c>
      <c r="K50" s="92">
        <v>128676000</v>
      </c>
      <c r="L50" s="105">
        <v>102.175</v>
      </c>
      <c r="M50" s="92">
        <v>131474.70765</v>
      </c>
      <c r="N50" s="82"/>
      <c r="O50" s="93">
        <f t="shared" si="0"/>
        <v>8.6399242321048998E-3</v>
      </c>
      <c r="P50" s="93">
        <f>M50/'סכום נכסי הקרן'!$C$42</f>
        <v>2.3986614901911445E-3</v>
      </c>
    </row>
    <row r="51" spans="2:16">
      <c r="B51" s="85" t="s">
        <v>1976</v>
      </c>
      <c r="C51" s="82" t="s">
        <v>1977</v>
      </c>
      <c r="D51" s="82" t="s">
        <v>281</v>
      </c>
      <c r="E51" s="82"/>
      <c r="F51" s="104">
        <v>41366</v>
      </c>
      <c r="G51" s="92">
        <v>7.2499999999999991</v>
      </c>
      <c r="H51" s="95" t="s">
        <v>181</v>
      </c>
      <c r="I51" s="96">
        <v>4.8000000000000001E-2</v>
      </c>
      <c r="J51" s="96">
        <v>4.8499999999999995E-2</v>
      </c>
      <c r="K51" s="92">
        <v>190014000</v>
      </c>
      <c r="L51" s="105">
        <v>104.20359999999999</v>
      </c>
      <c r="M51" s="92">
        <v>198001.37286999999</v>
      </c>
      <c r="N51" s="82"/>
      <c r="O51" s="93">
        <f t="shared" si="0"/>
        <v>1.3011756329617902E-2</v>
      </c>
      <c r="P51" s="93">
        <f>M51/'סכום נכסי הקרן'!$C$42</f>
        <v>3.6123926540501164E-3</v>
      </c>
    </row>
    <row r="52" spans="2:16">
      <c r="B52" s="85" t="s">
        <v>1978</v>
      </c>
      <c r="C52" s="82">
        <v>2704</v>
      </c>
      <c r="D52" s="82" t="s">
        <v>281</v>
      </c>
      <c r="E52" s="82"/>
      <c r="F52" s="104">
        <v>41395</v>
      </c>
      <c r="G52" s="92">
        <v>7.3299999999999992</v>
      </c>
      <c r="H52" s="95" t="s">
        <v>181</v>
      </c>
      <c r="I52" s="96">
        <v>4.8000000000000001E-2</v>
      </c>
      <c r="J52" s="96">
        <v>4.8499999999999995E-2</v>
      </c>
      <c r="K52" s="92">
        <v>126990000</v>
      </c>
      <c r="L52" s="105">
        <v>103.5962</v>
      </c>
      <c r="M52" s="92">
        <v>131556.75826</v>
      </c>
      <c r="N52" s="82"/>
      <c r="O52" s="93">
        <f t="shared" si="0"/>
        <v>8.6453162277690798E-3</v>
      </c>
      <c r="P52" s="93">
        <f>M52/'סכום נכסי הקרן'!$C$42</f>
        <v>2.4001584445633699E-3</v>
      </c>
    </row>
    <row r="53" spans="2:16">
      <c r="B53" s="85" t="s">
        <v>1979</v>
      </c>
      <c r="C53" s="82" t="s">
        <v>1980</v>
      </c>
      <c r="D53" s="82" t="s">
        <v>281</v>
      </c>
      <c r="E53" s="82"/>
      <c r="F53" s="104">
        <v>41427</v>
      </c>
      <c r="G53" s="92">
        <v>7.42</v>
      </c>
      <c r="H53" s="95" t="s">
        <v>181</v>
      </c>
      <c r="I53" s="96">
        <v>4.8000000000000001E-2</v>
      </c>
      <c r="J53" s="96">
        <v>4.8499999999999995E-2</v>
      </c>
      <c r="K53" s="92">
        <v>256283000</v>
      </c>
      <c r="L53" s="105">
        <v>102.76900000000001</v>
      </c>
      <c r="M53" s="92">
        <v>263379.49585000001</v>
      </c>
      <c r="N53" s="82"/>
      <c r="O53" s="93">
        <f t="shared" si="0"/>
        <v>1.7308111416317624E-2</v>
      </c>
      <c r="P53" s="93">
        <f>M53/'סכום נכסי הקרן'!$C$42</f>
        <v>4.8051694907218405E-3</v>
      </c>
    </row>
    <row r="54" spans="2:16">
      <c r="B54" s="85" t="s">
        <v>1981</v>
      </c>
      <c r="C54" s="82">
        <v>8805</v>
      </c>
      <c r="D54" s="82" t="s">
        <v>281</v>
      </c>
      <c r="E54" s="82"/>
      <c r="F54" s="104">
        <v>41487</v>
      </c>
      <c r="G54" s="92">
        <v>7.5799999999999992</v>
      </c>
      <c r="H54" s="95" t="s">
        <v>181</v>
      </c>
      <c r="I54" s="96">
        <v>4.8000000000000001E-2</v>
      </c>
      <c r="J54" s="96">
        <v>4.8499999999999995E-2</v>
      </c>
      <c r="K54" s="92">
        <v>110288000</v>
      </c>
      <c r="L54" s="105">
        <v>101.0676</v>
      </c>
      <c r="M54" s="92">
        <v>111465.94314</v>
      </c>
      <c r="N54" s="82"/>
      <c r="O54" s="93">
        <f t="shared" si="0"/>
        <v>7.3250385599143257E-3</v>
      </c>
      <c r="P54" s="93">
        <f>M54/'סכום נכסי הקרן'!$C$42</f>
        <v>2.0336159711381095E-3</v>
      </c>
    </row>
    <row r="55" spans="2:16">
      <c r="B55" s="85" t="s">
        <v>1982</v>
      </c>
      <c r="C55" s="82">
        <v>8806</v>
      </c>
      <c r="D55" s="82" t="s">
        <v>281</v>
      </c>
      <c r="E55" s="82"/>
      <c r="F55" s="104">
        <v>41518</v>
      </c>
      <c r="G55" s="92">
        <v>7.67</v>
      </c>
      <c r="H55" s="95" t="s">
        <v>181</v>
      </c>
      <c r="I55" s="96">
        <v>4.8000000000000001E-2</v>
      </c>
      <c r="J55" s="96">
        <v>4.8499999999999995E-2</v>
      </c>
      <c r="K55" s="92">
        <v>9185000</v>
      </c>
      <c r="L55" s="105">
        <v>100.3903</v>
      </c>
      <c r="M55" s="92">
        <v>9221.287980000001</v>
      </c>
      <c r="N55" s="82"/>
      <c r="O55" s="93">
        <f t="shared" si="0"/>
        <v>6.0598141569337546E-4</v>
      </c>
      <c r="P55" s="93">
        <f>M55/'סכום נכסי הקרן'!$C$42</f>
        <v>1.6823576764643592E-4</v>
      </c>
    </row>
    <row r="56" spans="2:16">
      <c r="B56" s="85" t="s">
        <v>1983</v>
      </c>
      <c r="C56" s="82" t="s">
        <v>1984</v>
      </c>
      <c r="D56" s="82" t="s">
        <v>281</v>
      </c>
      <c r="E56" s="82"/>
      <c r="F56" s="104">
        <v>41548</v>
      </c>
      <c r="G56" s="92">
        <v>7.5699999999999994</v>
      </c>
      <c r="H56" s="95" t="s">
        <v>181</v>
      </c>
      <c r="I56" s="96">
        <v>4.8000000000000001E-2</v>
      </c>
      <c r="J56" s="96">
        <v>4.8499999999999995E-2</v>
      </c>
      <c r="K56" s="92">
        <v>328573000</v>
      </c>
      <c r="L56" s="105">
        <v>102.3835</v>
      </c>
      <c r="M56" s="92">
        <v>336405.82180000003</v>
      </c>
      <c r="N56" s="82"/>
      <c r="O56" s="93">
        <f t="shared" si="0"/>
        <v>2.21070718736904E-2</v>
      </c>
      <c r="P56" s="93">
        <f>M56/'סכום נכסי הקרן'!$C$42</f>
        <v>6.1374822903267718E-3</v>
      </c>
    </row>
    <row r="57" spans="2:16">
      <c r="B57" s="85" t="s">
        <v>1985</v>
      </c>
      <c r="C57" s="82" t="s">
        <v>1986</v>
      </c>
      <c r="D57" s="82" t="s">
        <v>281</v>
      </c>
      <c r="E57" s="82"/>
      <c r="F57" s="104">
        <v>41579</v>
      </c>
      <c r="G57" s="92">
        <v>7.6499999999999995</v>
      </c>
      <c r="H57" s="95" t="s">
        <v>181</v>
      </c>
      <c r="I57" s="96">
        <v>4.8000000000000001E-2</v>
      </c>
      <c r="J57" s="96">
        <v>4.8500000000000008E-2</v>
      </c>
      <c r="K57" s="92">
        <v>236329000</v>
      </c>
      <c r="L57" s="105">
        <v>101.98480000000001</v>
      </c>
      <c r="M57" s="92">
        <v>241019.67353</v>
      </c>
      <c r="N57" s="82"/>
      <c r="O57" s="93">
        <f t="shared" si="0"/>
        <v>1.5838724838920445E-2</v>
      </c>
      <c r="P57" s="93">
        <f>M57/'סכום נכסי הקרן'!$C$42</f>
        <v>4.3972306127037274E-3</v>
      </c>
    </row>
    <row r="58" spans="2:16">
      <c r="B58" s="85" t="s">
        <v>1987</v>
      </c>
      <c r="C58" s="82" t="s">
        <v>1988</v>
      </c>
      <c r="D58" s="82" t="s">
        <v>281</v>
      </c>
      <c r="E58" s="82"/>
      <c r="F58" s="104">
        <v>41609</v>
      </c>
      <c r="G58" s="92">
        <v>7.7399999999999993</v>
      </c>
      <c r="H58" s="95" t="s">
        <v>181</v>
      </c>
      <c r="I58" s="96">
        <v>4.8000000000000001E-2</v>
      </c>
      <c r="J58" s="96">
        <v>4.8500000000000008E-2</v>
      </c>
      <c r="K58" s="92">
        <v>218405000</v>
      </c>
      <c r="L58" s="105">
        <v>101.5825</v>
      </c>
      <c r="M58" s="92">
        <v>221861.05986000001</v>
      </c>
      <c r="N58" s="82"/>
      <c r="O58" s="93">
        <f t="shared" si="0"/>
        <v>1.4579707241850558E-2</v>
      </c>
      <c r="P58" s="93">
        <f>M58/'סכום נכסי הקרן'!$C$42</f>
        <v>4.0476954843350387E-3</v>
      </c>
    </row>
    <row r="59" spans="2:16">
      <c r="B59" s="85" t="s">
        <v>1989</v>
      </c>
      <c r="C59" s="82" t="s">
        <v>1990</v>
      </c>
      <c r="D59" s="82" t="s">
        <v>281</v>
      </c>
      <c r="E59" s="82"/>
      <c r="F59" s="104">
        <v>41672</v>
      </c>
      <c r="G59" s="92">
        <v>7.9099999999999993</v>
      </c>
      <c r="H59" s="95" t="s">
        <v>181</v>
      </c>
      <c r="I59" s="96">
        <v>4.8000000000000001E-2</v>
      </c>
      <c r="J59" s="96">
        <v>4.8499999999999995E-2</v>
      </c>
      <c r="K59" s="92">
        <v>67096000</v>
      </c>
      <c r="L59" s="105">
        <v>100.7745</v>
      </c>
      <c r="M59" s="92">
        <v>67615.72206</v>
      </c>
      <c r="N59" s="82"/>
      <c r="O59" s="93">
        <f t="shared" si="0"/>
        <v>4.4433999963905896E-3</v>
      </c>
      <c r="P59" s="93">
        <f>M59/'סכום נכסי הקרן'!$C$42</f>
        <v>1.2336002227025286E-3</v>
      </c>
    </row>
    <row r="60" spans="2:16">
      <c r="B60" s="85" t="s">
        <v>1991</v>
      </c>
      <c r="C60" s="82" t="s">
        <v>1992</v>
      </c>
      <c r="D60" s="82" t="s">
        <v>281</v>
      </c>
      <c r="E60" s="82"/>
      <c r="F60" s="104">
        <v>41700</v>
      </c>
      <c r="G60" s="92">
        <v>7.98</v>
      </c>
      <c r="H60" s="95" t="s">
        <v>181</v>
      </c>
      <c r="I60" s="96">
        <v>4.8000000000000001E-2</v>
      </c>
      <c r="J60" s="96">
        <v>4.8499999999999995E-2</v>
      </c>
      <c r="K60" s="92">
        <v>304913000</v>
      </c>
      <c r="L60" s="105">
        <v>100.7612</v>
      </c>
      <c r="M60" s="92">
        <v>307234.11813000002</v>
      </c>
      <c r="N60" s="82"/>
      <c r="O60" s="93">
        <f t="shared" si="0"/>
        <v>2.0190039206835739E-2</v>
      </c>
      <c r="P60" s="93">
        <f>M60/'סכום נכסי הקרן'!$C$42</f>
        <v>5.6052655358862702E-3</v>
      </c>
    </row>
    <row r="61" spans="2:16">
      <c r="B61" s="85" t="s">
        <v>1993</v>
      </c>
      <c r="C61" s="82" t="s">
        <v>1994</v>
      </c>
      <c r="D61" s="82" t="s">
        <v>281</v>
      </c>
      <c r="E61" s="82"/>
      <c r="F61" s="104">
        <v>41730</v>
      </c>
      <c r="G61" s="92">
        <v>7.88</v>
      </c>
      <c r="H61" s="95" t="s">
        <v>181</v>
      </c>
      <c r="I61" s="96">
        <v>4.8000000000000001E-2</v>
      </c>
      <c r="J61" s="96">
        <v>4.8499999999999995E-2</v>
      </c>
      <c r="K61" s="92">
        <v>175976000</v>
      </c>
      <c r="L61" s="105">
        <v>102.98520000000001</v>
      </c>
      <c r="M61" s="92">
        <v>181229.08087000001</v>
      </c>
      <c r="N61" s="82"/>
      <c r="O61" s="93">
        <f t="shared" si="0"/>
        <v>1.1909557019431879E-2</v>
      </c>
      <c r="P61" s="93">
        <f>M61/'סכום נכסי הקרן'!$C$42</f>
        <v>3.3063942484119731E-3</v>
      </c>
    </row>
    <row r="62" spans="2:16">
      <c r="B62" s="85" t="s">
        <v>1995</v>
      </c>
      <c r="C62" s="82" t="s">
        <v>1996</v>
      </c>
      <c r="D62" s="82" t="s">
        <v>281</v>
      </c>
      <c r="E62" s="82"/>
      <c r="F62" s="104">
        <v>41760</v>
      </c>
      <c r="G62" s="92">
        <v>7.9600000000000009</v>
      </c>
      <c r="H62" s="95" t="s">
        <v>181</v>
      </c>
      <c r="I62" s="96">
        <v>4.8000000000000001E-2</v>
      </c>
      <c r="J62" s="96">
        <v>4.8500000000000008E-2</v>
      </c>
      <c r="K62" s="92">
        <v>63695000</v>
      </c>
      <c r="L62" s="105">
        <v>102.27679999999999</v>
      </c>
      <c r="M62" s="92">
        <v>65145.182260000001</v>
      </c>
      <c r="N62" s="82"/>
      <c r="O62" s="93">
        <f t="shared" si="0"/>
        <v>4.2810472742136141E-3</v>
      </c>
      <c r="P62" s="93">
        <f>M62/'סכום נכסי הקרן'!$C$42</f>
        <v>1.1885270007561436E-3</v>
      </c>
    </row>
    <row r="63" spans="2:16">
      <c r="B63" s="85" t="s">
        <v>1997</v>
      </c>
      <c r="C63" s="82" t="s">
        <v>1998</v>
      </c>
      <c r="D63" s="82" t="s">
        <v>281</v>
      </c>
      <c r="E63" s="82"/>
      <c r="F63" s="104">
        <v>41791</v>
      </c>
      <c r="G63" s="92">
        <v>8.0399999999999991</v>
      </c>
      <c r="H63" s="95" t="s">
        <v>181</v>
      </c>
      <c r="I63" s="96">
        <v>4.8000000000000001E-2</v>
      </c>
      <c r="J63" s="96">
        <v>4.8499999999999995E-2</v>
      </c>
      <c r="K63" s="92">
        <v>262929000</v>
      </c>
      <c r="L63" s="105">
        <v>101.76649999999999</v>
      </c>
      <c r="M63" s="92">
        <v>267573.37612999999</v>
      </c>
      <c r="N63" s="82"/>
      <c r="O63" s="93">
        <f t="shared" si="0"/>
        <v>1.7583714294661188E-2</v>
      </c>
      <c r="P63" s="93">
        <f>M63/'סכום נכסי הקרן'!$C$42</f>
        <v>4.8816838203744155E-3</v>
      </c>
    </row>
    <row r="64" spans="2:16">
      <c r="B64" s="85" t="s">
        <v>1999</v>
      </c>
      <c r="C64" s="82" t="s">
        <v>2000</v>
      </c>
      <c r="D64" s="82" t="s">
        <v>281</v>
      </c>
      <c r="E64" s="82"/>
      <c r="F64" s="104">
        <v>41821</v>
      </c>
      <c r="G64" s="92">
        <v>8.1300000000000008</v>
      </c>
      <c r="H64" s="95" t="s">
        <v>181</v>
      </c>
      <c r="I64" s="96">
        <v>4.8000000000000001E-2</v>
      </c>
      <c r="J64" s="96">
        <v>4.8500000000000015E-2</v>
      </c>
      <c r="K64" s="92">
        <v>162322000</v>
      </c>
      <c r="L64" s="105">
        <v>101.27200000000001</v>
      </c>
      <c r="M64" s="92">
        <v>164386.74031999998</v>
      </c>
      <c r="N64" s="82"/>
      <c r="O64" s="93">
        <f t="shared" si="0"/>
        <v>1.0802754434780472E-2</v>
      </c>
      <c r="P64" s="93">
        <f>M64/'סכום נכסי הקרן'!$C$42</f>
        <v>2.9991178573549456E-3</v>
      </c>
    </row>
    <row r="65" spans="2:16">
      <c r="B65" s="85" t="s">
        <v>2001</v>
      </c>
      <c r="C65" s="82" t="s">
        <v>2002</v>
      </c>
      <c r="D65" s="82" t="s">
        <v>281</v>
      </c>
      <c r="E65" s="82"/>
      <c r="F65" s="104">
        <v>41852</v>
      </c>
      <c r="G65" s="92">
        <v>8.2100000000000009</v>
      </c>
      <c r="H65" s="95" t="s">
        <v>181</v>
      </c>
      <c r="I65" s="96">
        <v>4.8000000000000001E-2</v>
      </c>
      <c r="J65" s="96">
        <v>4.8500000000000008E-2</v>
      </c>
      <c r="K65" s="92">
        <v>107682000</v>
      </c>
      <c r="L65" s="105">
        <v>100.78270000000001</v>
      </c>
      <c r="M65" s="92">
        <v>108525.24099999999</v>
      </c>
      <c r="N65" s="82"/>
      <c r="O65" s="93">
        <f t="shared" si="0"/>
        <v>7.1317888913436517E-3</v>
      </c>
      <c r="P65" s="93">
        <f>M65/'סכום נכסי הקרן'!$C$42</f>
        <v>1.9799649754187005E-3</v>
      </c>
    </row>
    <row r="66" spans="2:16">
      <c r="B66" s="85" t="s">
        <v>2003</v>
      </c>
      <c r="C66" s="82" t="s">
        <v>2004</v>
      </c>
      <c r="D66" s="82" t="s">
        <v>281</v>
      </c>
      <c r="E66" s="82"/>
      <c r="F66" s="104">
        <v>41883</v>
      </c>
      <c r="G66" s="92">
        <v>8.3000000000000007</v>
      </c>
      <c r="H66" s="95" t="s">
        <v>181</v>
      </c>
      <c r="I66" s="96">
        <v>4.8000000000000001E-2</v>
      </c>
      <c r="J66" s="96">
        <v>4.8500000000000008E-2</v>
      </c>
      <c r="K66" s="92">
        <v>206066000</v>
      </c>
      <c r="L66" s="105">
        <v>100.3776</v>
      </c>
      <c r="M66" s="92">
        <v>206843.86682</v>
      </c>
      <c r="N66" s="82"/>
      <c r="O66" s="93">
        <f t="shared" si="0"/>
        <v>1.3592845111760146E-2</v>
      </c>
      <c r="P66" s="93">
        <f>M66/'סכום נכסי הקרן'!$C$42</f>
        <v>3.7737175970313694E-3</v>
      </c>
    </row>
    <row r="67" spans="2:16">
      <c r="B67" s="85" t="s">
        <v>2005</v>
      </c>
      <c r="C67" s="82" t="s">
        <v>2006</v>
      </c>
      <c r="D67" s="82" t="s">
        <v>281</v>
      </c>
      <c r="E67" s="82"/>
      <c r="F67" s="104">
        <v>41913</v>
      </c>
      <c r="G67" s="92">
        <v>8.18</v>
      </c>
      <c r="H67" s="95" t="s">
        <v>181</v>
      </c>
      <c r="I67" s="96">
        <v>4.8000000000000001E-2</v>
      </c>
      <c r="J67" s="96">
        <v>4.8499999999999995E-2</v>
      </c>
      <c r="K67" s="92">
        <v>170672000</v>
      </c>
      <c r="L67" s="105">
        <v>102.3896</v>
      </c>
      <c r="M67" s="92">
        <v>174750.10675000001</v>
      </c>
      <c r="N67" s="82"/>
      <c r="O67" s="93">
        <f t="shared" si="0"/>
        <v>1.1483788090189705E-2</v>
      </c>
      <c r="P67" s="93">
        <f>M67/'סכום נכסי הקרן'!$C$42</f>
        <v>3.188190024988556E-3</v>
      </c>
    </row>
    <row r="68" spans="2:16">
      <c r="B68" s="85" t="s">
        <v>2007</v>
      </c>
      <c r="C68" s="82" t="s">
        <v>2008</v>
      </c>
      <c r="D68" s="82" t="s">
        <v>281</v>
      </c>
      <c r="E68" s="82"/>
      <c r="F68" s="104">
        <v>41945</v>
      </c>
      <c r="G68" s="92">
        <v>8.2699999999999978</v>
      </c>
      <c r="H68" s="95" t="s">
        <v>181</v>
      </c>
      <c r="I68" s="96">
        <v>4.8000000000000001E-2</v>
      </c>
      <c r="J68" s="96">
        <v>4.8499999999999995E-2</v>
      </c>
      <c r="K68" s="92">
        <v>85436000</v>
      </c>
      <c r="L68" s="105">
        <v>102.0622</v>
      </c>
      <c r="M68" s="92">
        <v>87197.810370000007</v>
      </c>
      <c r="N68" s="82"/>
      <c r="O68" s="93">
        <f t="shared" si="0"/>
        <v>5.730246434986091E-3</v>
      </c>
      <c r="P68" s="93">
        <f>M68/'סכום נכסי הקרן'!$C$42</f>
        <v>1.5908613413335021E-3</v>
      </c>
    </row>
    <row r="69" spans="2:16">
      <c r="B69" s="85" t="s">
        <v>2009</v>
      </c>
      <c r="C69" s="82" t="s">
        <v>2010</v>
      </c>
      <c r="D69" s="82" t="s">
        <v>281</v>
      </c>
      <c r="E69" s="82"/>
      <c r="F69" s="104">
        <v>41974</v>
      </c>
      <c r="G69" s="92">
        <v>8.35</v>
      </c>
      <c r="H69" s="95" t="s">
        <v>181</v>
      </c>
      <c r="I69" s="96">
        <v>4.8000000000000001E-2</v>
      </c>
      <c r="J69" s="96">
        <v>4.8500000000000008E-2</v>
      </c>
      <c r="K69" s="92">
        <v>324641000</v>
      </c>
      <c r="L69" s="105">
        <v>101.5796</v>
      </c>
      <c r="M69" s="92">
        <v>329769.04061999999</v>
      </c>
      <c r="N69" s="82"/>
      <c r="O69" s="93">
        <f t="shared" si="0"/>
        <v>2.1670932576899501E-2</v>
      </c>
      <c r="P69" s="93">
        <f>M69/'סכום נכסי הקרן'!$C$42</f>
        <v>6.0163989905816177E-3</v>
      </c>
    </row>
    <row r="70" spans="2:16">
      <c r="B70" s="85" t="s">
        <v>2011</v>
      </c>
      <c r="C70" s="82" t="s">
        <v>2012</v>
      </c>
      <c r="D70" s="82" t="s">
        <v>281</v>
      </c>
      <c r="E70" s="82"/>
      <c r="F70" s="104">
        <v>42005</v>
      </c>
      <c r="G70" s="92">
        <v>8.43</v>
      </c>
      <c r="H70" s="95" t="s">
        <v>181</v>
      </c>
      <c r="I70" s="96">
        <v>4.8000000000000001E-2</v>
      </c>
      <c r="J70" s="96">
        <v>4.8499999999999995E-2</v>
      </c>
      <c r="K70" s="92">
        <v>18379000</v>
      </c>
      <c r="L70" s="105">
        <v>101.18210000000001</v>
      </c>
      <c r="M70" s="92">
        <v>18596.264070000001</v>
      </c>
      <c r="N70" s="82"/>
      <c r="O70" s="93">
        <f t="shared" si="0"/>
        <v>1.2220625201368508E-3</v>
      </c>
      <c r="P70" s="93">
        <f>M70/'סכום נכסי הקרן'!$C$42</f>
        <v>3.3927546433402733E-4</v>
      </c>
    </row>
    <row r="71" spans="2:16">
      <c r="B71" s="85" t="s">
        <v>2013</v>
      </c>
      <c r="C71" s="82" t="s">
        <v>2014</v>
      </c>
      <c r="D71" s="82" t="s">
        <v>281</v>
      </c>
      <c r="E71" s="82"/>
      <c r="F71" s="104">
        <v>42036</v>
      </c>
      <c r="G71" s="92">
        <v>8.52</v>
      </c>
      <c r="H71" s="95" t="s">
        <v>181</v>
      </c>
      <c r="I71" s="96">
        <v>4.8000000000000001E-2</v>
      </c>
      <c r="J71" s="96">
        <v>4.8500000000000008E-2</v>
      </c>
      <c r="K71" s="92">
        <v>165325000</v>
      </c>
      <c r="L71" s="105">
        <v>100.783</v>
      </c>
      <c r="M71" s="92">
        <v>166619.41769999999</v>
      </c>
      <c r="N71" s="82"/>
      <c r="O71" s="93">
        <f t="shared" si="0"/>
        <v>1.0949475912566809E-2</v>
      </c>
      <c r="P71" s="93">
        <f>M71/'סכום נכסי הקרן'!$C$42</f>
        <v>3.0398514505087224E-3</v>
      </c>
    </row>
    <row r="72" spans="2:16">
      <c r="B72" s="85" t="s">
        <v>2015</v>
      </c>
      <c r="C72" s="82" t="s">
        <v>2016</v>
      </c>
      <c r="D72" s="82" t="s">
        <v>281</v>
      </c>
      <c r="E72" s="82"/>
      <c r="F72" s="104">
        <v>42064</v>
      </c>
      <c r="G72" s="92">
        <v>8.6</v>
      </c>
      <c r="H72" s="95" t="s">
        <v>181</v>
      </c>
      <c r="I72" s="96">
        <v>4.8000000000000001E-2</v>
      </c>
      <c r="J72" s="96">
        <v>4.8499999999999995E-2</v>
      </c>
      <c r="K72" s="92">
        <v>455819000</v>
      </c>
      <c r="L72" s="105">
        <v>101.27930000000001</v>
      </c>
      <c r="M72" s="92">
        <v>461650.08308999997</v>
      </c>
      <c r="N72" s="82"/>
      <c r="O72" s="93">
        <f t="shared" si="0"/>
        <v>3.0337559298938905E-2</v>
      </c>
      <c r="P72" s="93">
        <f>M72/'סכום נכסי הקרן'!$C$42</f>
        <v>8.4224737673453572E-3</v>
      </c>
    </row>
    <row r="73" spans="2:16">
      <c r="B73" s="85" t="s">
        <v>2017</v>
      </c>
      <c r="C73" s="82" t="s">
        <v>2018</v>
      </c>
      <c r="D73" s="82" t="s">
        <v>281</v>
      </c>
      <c r="E73" s="82"/>
      <c r="F73" s="104">
        <v>42095</v>
      </c>
      <c r="G73" s="92">
        <v>8.4799999999999986</v>
      </c>
      <c r="H73" s="95" t="s">
        <v>181</v>
      </c>
      <c r="I73" s="96">
        <v>4.8000000000000001E-2</v>
      </c>
      <c r="J73" s="96">
        <v>4.8499999999999995E-2</v>
      </c>
      <c r="K73" s="92">
        <v>249662000</v>
      </c>
      <c r="L73" s="105">
        <v>104.04089999999999</v>
      </c>
      <c r="M73" s="92">
        <v>259750.52411000003</v>
      </c>
      <c r="N73" s="82"/>
      <c r="O73" s="93">
        <f t="shared" si="0"/>
        <v>1.7069631776891327E-2</v>
      </c>
      <c r="P73" s="93">
        <f>M73/'סכום נכסי הקרן'!$C$42</f>
        <v>4.7389615111239495E-3</v>
      </c>
    </row>
    <row r="74" spans="2:16">
      <c r="B74" s="85" t="s">
        <v>2019</v>
      </c>
      <c r="C74" s="82" t="s">
        <v>2020</v>
      </c>
      <c r="D74" s="82" t="s">
        <v>281</v>
      </c>
      <c r="E74" s="82"/>
      <c r="F74" s="104">
        <v>42125</v>
      </c>
      <c r="G74" s="92">
        <v>8.56</v>
      </c>
      <c r="H74" s="95" t="s">
        <v>181</v>
      </c>
      <c r="I74" s="96">
        <v>4.8000000000000001E-2</v>
      </c>
      <c r="J74" s="96">
        <v>4.8499999999999995E-2</v>
      </c>
      <c r="K74" s="92">
        <v>266579000</v>
      </c>
      <c r="L74" s="105">
        <v>103.31570000000001</v>
      </c>
      <c r="M74" s="92">
        <v>275418.08867999999</v>
      </c>
      <c r="N74" s="82"/>
      <c r="O74" s="93">
        <f t="shared" si="0"/>
        <v>1.809923338777128E-2</v>
      </c>
      <c r="P74" s="93">
        <f>M74/'סכום נכסי הקרן'!$C$42</f>
        <v>5.024804959273591E-3</v>
      </c>
    </row>
    <row r="75" spans="2:16">
      <c r="B75" s="85" t="s">
        <v>2021</v>
      </c>
      <c r="C75" s="82" t="s">
        <v>2022</v>
      </c>
      <c r="D75" s="82" t="s">
        <v>281</v>
      </c>
      <c r="E75" s="82"/>
      <c r="F75" s="104">
        <v>42156</v>
      </c>
      <c r="G75" s="92">
        <v>8.64</v>
      </c>
      <c r="H75" s="95" t="s">
        <v>181</v>
      </c>
      <c r="I75" s="96">
        <v>4.8000000000000001E-2</v>
      </c>
      <c r="J75" s="96">
        <v>4.8500000000000008E-2</v>
      </c>
      <c r="K75" s="92">
        <v>67329000</v>
      </c>
      <c r="L75" s="105">
        <v>102.28749999999999</v>
      </c>
      <c r="M75" s="92">
        <v>68868.795580000005</v>
      </c>
      <c r="N75" s="82"/>
      <c r="O75" s="93">
        <f t="shared" si="0"/>
        <v>4.5257463310093993E-3</v>
      </c>
      <c r="P75" s="93">
        <f>M75/'סכום נכסי הקרן'!$C$42</f>
        <v>1.2564616479190333E-3</v>
      </c>
    </row>
    <row r="76" spans="2:16">
      <c r="B76" s="85" t="s">
        <v>2023</v>
      </c>
      <c r="C76" s="82" t="s">
        <v>2024</v>
      </c>
      <c r="D76" s="82" t="s">
        <v>281</v>
      </c>
      <c r="E76" s="82"/>
      <c r="F76" s="104">
        <v>42218</v>
      </c>
      <c r="G76" s="92">
        <v>8.8199999999999985</v>
      </c>
      <c r="H76" s="95" t="s">
        <v>181</v>
      </c>
      <c r="I76" s="96">
        <v>4.8000000000000001E-2</v>
      </c>
      <c r="J76" s="96">
        <v>4.8499999999999995E-2</v>
      </c>
      <c r="K76" s="92">
        <v>91313000</v>
      </c>
      <c r="L76" s="105">
        <v>100.9601</v>
      </c>
      <c r="M76" s="92">
        <v>92189.699790000013</v>
      </c>
      <c r="N76" s="82"/>
      <c r="O76" s="93">
        <f t="shared" ref="O76:O135" si="1">M76/$M$11</f>
        <v>6.0582908713248404E-3</v>
      </c>
      <c r="P76" s="93">
        <f>M76/'סכום נכסי הקרן'!$C$42</f>
        <v>1.6819347738519629E-3</v>
      </c>
    </row>
    <row r="77" spans="2:16">
      <c r="B77" s="85" t="s">
        <v>2025</v>
      </c>
      <c r="C77" s="82" t="s">
        <v>2026</v>
      </c>
      <c r="D77" s="82" t="s">
        <v>281</v>
      </c>
      <c r="E77" s="82"/>
      <c r="F77" s="104">
        <v>42309</v>
      </c>
      <c r="G77" s="92">
        <v>8.85</v>
      </c>
      <c r="H77" s="95" t="s">
        <v>181</v>
      </c>
      <c r="I77" s="96">
        <v>4.8000000000000001E-2</v>
      </c>
      <c r="J77" s="96">
        <v>4.8499999999999995E-2</v>
      </c>
      <c r="K77" s="92">
        <v>218990000</v>
      </c>
      <c r="L77" s="105">
        <v>102.5886</v>
      </c>
      <c r="M77" s="92">
        <v>224658.82647</v>
      </c>
      <c r="N77" s="82"/>
      <c r="O77" s="93">
        <f t="shared" si="1"/>
        <v>1.476356383268522E-2</v>
      </c>
      <c r="P77" s="93">
        <f>M77/'סכום נכסי הקרן'!$C$42</f>
        <v>4.0987387241026045E-3</v>
      </c>
    </row>
    <row r="78" spans="2:16">
      <c r="B78" s="85" t="s">
        <v>2027</v>
      </c>
      <c r="C78" s="82" t="s">
        <v>2028</v>
      </c>
      <c r="D78" s="82" t="s">
        <v>281</v>
      </c>
      <c r="E78" s="82"/>
      <c r="F78" s="104">
        <v>42339</v>
      </c>
      <c r="G78" s="92">
        <v>8.9400000000000013</v>
      </c>
      <c r="H78" s="95" t="s">
        <v>181</v>
      </c>
      <c r="I78" s="96">
        <v>4.8000000000000001E-2</v>
      </c>
      <c r="J78" s="96">
        <v>4.8499999999999988E-2</v>
      </c>
      <c r="K78" s="92">
        <v>161865000</v>
      </c>
      <c r="L78" s="105">
        <v>102.0812</v>
      </c>
      <c r="M78" s="92">
        <v>165233.76459000001</v>
      </c>
      <c r="N78" s="82"/>
      <c r="O78" s="93">
        <f t="shared" si="1"/>
        <v>1.0858417045835947E-2</v>
      </c>
      <c r="P78" s="93">
        <f>M78/'סכום נכסי הקרן'!$C$42</f>
        <v>3.0145712060181346E-3</v>
      </c>
    </row>
    <row r="79" spans="2:16">
      <c r="B79" s="85" t="s">
        <v>2029</v>
      </c>
      <c r="C79" s="82" t="s">
        <v>2030</v>
      </c>
      <c r="D79" s="82" t="s">
        <v>281</v>
      </c>
      <c r="E79" s="82"/>
      <c r="F79" s="104">
        <v>42370</v>
      </c>
      <c r="G79" s="92">
        <v>9.02</v>
      </c>
      <c r="H79" s="95" t="s">
        <v>181</v>
      </c>
      <c r="I79" s="96">
        <v>4.8000000000000001E-2</v>
      </c>
      <c r="J79" s="96">
        <v>4.8499999999999995E-2</v>
      </c>
      <c r="K79" s="92">
        <v>82609000</v>
      </c>
      <c r="L79" s="105">
        <v>102.08839999999999</v>
      </c>
      <c r="M79" s="92">
        <v>84334.209540000011</v>
      </c>
      <c r="N79" s="82"/>
      <c r="O79" s="93">
        <f t="shared" si="1"/>
        <v>5.5420635164276661E-3</v>
      </c>
      <c r="P79" s="93">
        <f>M79/'סכום נכסי הקרן'!$C$42</f>
        <v>1.5386170035671394E-3</v>
      </c>
    </row>
    <row r="80" spans="2:16">
      <c r="B80" s="85" t="s">
        <v>2031</v>
      </c>
      <c r="C80" s="82" t="s">
        <v>2032</v>
      </c>
      <c r="D80" s="82" t="s">
        <v>281</v>
      </c>
      <c r="E80" s="82"/>
      <c r="F80" s="104">
        <v>42461</v>
      </c>
      <c r="G80" s="92">
        <v>9.0499999999999989</v>
      </c>
      <c r="H80" s="95" t="s">
        <v>181</v>
      </c>
      <c r="I80" s="96">
        <v>4.8000000000000001E-2</v>
      </c>
      <c r="J80" s="96">
        <v>4.8499999999999995E-2</v>
      </c>
      <c r="K80" s="92">
        <v>229226000</v>
      </c>
      <c r="L80" s="105">
        <v>104.252</v>
      </c>
      <c r="M80" s="92">
        <v>238972.67699000001</v>
      </c>
      <c r="N80" s="82"/>
      <c r="O80" s="93">
        <f t="shared" si="1"/>
        <v>1.570420546766569E-2</v>
      </c>
      <c r="P80" s="93">
        <f>M80/'סכום נכסי הקרן'!$C$42</f>
        <v>4.3598846329421783E-3</v>
      </c>
    </row>
    <row r="81" spans="2:16">
      <c r="B81" s="85" t="s">
        <v>2033</v>
      </c>
      <c r="C81" s="82" t="s">
        <v>2034</v>
      </c>
      <c r="D81" s="82" t="s">
        <v>281</v>
      </c>
      <c r="E81" s="82"/>
      <c r="F81" s="104">
        <v>42491</v>
      </c>
      <c r="G81" s="92">
        <v>9.1300000000000008</v>
      </c>
      <c r="H81" s="95" t="s">
        <v>181</v>
      </c>
      <c r="I81" s="96">
        <v>4.8000000000000001E-2</v>
      </c>
      <c r="J81" s="96">
        <v>4.8500000000000008E-2</v>
      </c>
      <c r="K81" s="92">
        <v>269102000</v>
      </c>
      <c r="L81" s="105">
        <v>104.0523</v>
      </c>
      <c r="M81" s="92">
        <v>280006.88481999998</v>
      </c>
      <c r="N81" s="82"/>
      <c r="O81" s="93">
        <f t="shared" si="1"/>
        <v>1.8400788353550093E-2</v>
      </c>
      <c r="P81" s="93">
        <f>M81/'סכום נכסי הקרן'!$C$42</f>
        <v>5.1085242447855813E-3</v>
      </c>
    </row>
    <row r="82" spans="2:16">
      <c r="B82" s="85" t="s">
        <v>2035</v>
      </c>
      <c r="C82" s="82" t="s">
        <v>2036</v>
      </c>
      <c r="D82" s="82" t="s">
        <v>281</v>
      </c>
      <c r="E82" s="82"/>
      <c r="F82" s="104">
        <v>42522</v>
      </c>
      <c r="G82" s="92">
        <v>9.2199999999999989</v>
      </c>
      <c r="H82" s="95" t="s">
        <v>181</v>
      </c>
      <c r="I82" s="96">
        <v>4.8000000000000001E-2</v>
      </c>
      <c r="J82" s="96">
        <v>4.8499999999999995E-2</v>
      </c>
      <c r="K82" s="92">
        <v>129532000</v>
      </c>
      <c r="L82" s="105">
        <v>103.2209</v>
      </c>
      <c r="M82" s="92">
        <v>133704.04117000001</v>
      </c>
      <c r="N82" s="82"/>
      <c r="O82" s="93">
        <f t="shared" si="1"/>
        <v>8.7864259665082003E-3</v>
      </c>
      <c r="P82" s="93">
        <f>M82/'סכום נכסי הקרן'!$C$42</f>
        <v>2.4393340770239801E-3</v>
      </c>
    </row>
    <row r="83" spans="2:16">
      <c r="B83" s="85" t="s">
        <v>2037</v>
      </c>
      <c r="C83" s="82" t="s">
        <v>2038</v>
      </c>
      <c r="D83" s="82" t="s">
        <v>281</v>
      </c>
      <c r="E83" s="82"/>
      <c r="F83" s="104">
        <v>42552</v>
      </c>
      <c r="G83" s="92">
        <v>9.3000000000000007</v>
      </c>
      <c r="H83" s="95" t="s">
        <v>181</v>
      </c>
      <c r="I83" s="96">
        <v>4.8000000000000001E-2</v>
      </c>
      <c r="J83" s="96">
        <v>4.8499999999999995E-2</v>
      </c>
      <c r="K83" s="92">
        <v>12311000</v>
      </c>
      <c r="L83" s="105">
        <v>102.5008</v>
      </c>
      <c r="M83" s="92">
        <v>12618.63947</v>
      </c>
      <c r="N83" s="82"/>
      <c r="O83" s="93">
        <f t="shared" si="1"/>
        <v>8.2924001796058253E-4</v>
      </c>
      <c r="P83" s="93">
        <f>M83/'סכום נכסי הקרן'!$C$42</f>
        <v>2.3021800235427254E-4</v>
      </c>
    </row>
    <row r="84" spans="2:16">
      <c r="B84" s="85" t="s">
        <v>2039</v>
      </c>
      <c r="C84" s="82" t="s">
        <v>2040</v>
      </c>
      <c r="D84" s="82" t="s">
        <v>281</v>
      </c>
      <c r="E84" s="82"/>
      <c r="F84" s="104">
        <v>42583</v>
      </c>
      <c r="G84" s="92">
        <v>9.39</v>
      </c>
      <c r="H84" s="95" t="s">
        <v>181</v>
      </c>
      <c r="I84" s="96">
        <v>4.8000000000000001E-2</v>
      </c>
      <c r="J84" s="96">
        <v>4.8500000000000008E-2</v>
      </c>
      <c r="K84" s="92">
        <v>257710000</v>
      </c>
      <c r="L84" s="105">
        <v>101.7996</v>
      </c>
      <c r="M84" s="92">
        <v>262347.60641999997</v>
      </c>
      <c r="N84" s="82"/>
      <c r="O84" s="93">
        <f t="shared" si="1"/>
        <v>1.7240300301537708E-2</v>
      </c>
      <c r="P84" s="93">
        <f>M84/'סכום נכסי הקרן'!$C$42</f>
        <v>4.7863434101614224E-3</v>
      </c>
    </row>
    <row r="85" spans="2:16">
      <c r="B85" s="85" t="s">
        <v>2041</v>
      </c>
      <c r="C85" s="82" t="s">
        <v>2042</v>
      </c>
      <c r="D85" s="82" t="s">
        <v>281</v>
      </c>
      <c r="E85" s="82"/>
      <c r="F85" s="104">
        <v>42644</v>
      </c>
      <c r="G85" s="92">
        <v>9.33</v>
      </c>
      <c r="H85" s="95" t="s">
        <v>181</v>
      </c>
      <c r="I85" s="96">
        <v>4.8000000000000001E-2</v>
      </c>
      <c r="J85" s="96">
        <v>4.8500000000000008E-2</v>
      </c>
      <c r="K85" s="92">
        <v>33201000</v>
      </c>
      <c r="L85" s="105">
        <v>103.3064</v>
      </c>
      <c r="M85" s="92">
        <v>34298.564039999997</v>
      </c>
      <c r="N85" s="82"/>
      <c r="O85" s="93">
        <f t="shared" si="1"/>
        <v>2.2539467846886497E-3</v>
      </c>
      <c r="P85" s="93">
        <f>M85/'סכום נכסי הקרן'!$C$42</f>
        <v>6.2575263487648302E-4</v>
      </c>
    </row>
    <row r="86" spans="2:16">
      <c r="B86" s="85" t="s">
        <v>2043</v>
      </c>
      <c r="C86" s="82" t="s">
        <v>2044</v>
      </c>
      <c r="D86" s="82" t="s">
        <v>281</v>
      </c>
      <c r="E86" s="82"/>
      <c r="F86" s="104">
        <v>42675</v>
      </c>
      <c r="G86" s="92">
        <v>9.41</v>
      </c>
      <c r="H86" s="95" t="s">
        <v>181</v>
      </c>
      <c r="I86" s="96">
        <v>4.8000000000000001E-2</v>
      </c>
      <c r="J86" s="96">
        <v>4.8499999999999995E-2</v>
      </c>
      <c r="K86" s="92">
        <v>147742000</v>
      </c>
      <c r="L86" s="105">
        <v>103.0017</v>
      </c>
      <c r="M86" s="92">
        <v>152177.22303999998</v>
      </c>
      <c r="N86" s="82"/>
      <c r="O86" s="93">
        <f t="shared" si="1"/>
        <v>1.0000400080126955E-2</v>
      </c>
      <c r="P86" s="93">
        <f>M86/'סכום נכסי הקרן'!$C$42</f>
        <v>2.7763639951343642E-3</v>
      </c>
    </row>
    <row r="87" spans="2:16">
      <c r="B87" s="85" t="s">
        <v>2045</v>
      </c>
      <c r="C87" s="82" t="s">
        <v>2046</v>
      </c>
      <c r="D87" s="82" t="s">
        <v>281</v>
      </c>
      <c r="E87" s="82"/>
      <c r="F87" s="104">
        <v>42705</v>
      </c>
      <c r="G87" s="92">
        <v>9.49</v>
      </c>
      <c r="H87" s="95" t="s">
        <v>181</v>
      </c>
      <c r="I87" s="96">
        <v>4.8000000000000001E-2</v>
      </c>
      <c r="J87" s="96">
        <v>4.8500000000000008E-2</v>
      </c>
      <c r="K87" s="92">
        <v>47384000</v>
      </c>
      <c r="L87" s="105">
        <v>102.3888</v>
      </c>
      <c r="M87" s="92">
        <v>48515.73446</v>
      </c>
      <c r="N87" s="82"/>
      <c r="O87" s="93">
        <f t="shared" si="1"/>
        <v>3.1882350399683184E-3</v>
      </c>
      <c r="P87" s="93">
        <f>M87/'סכום נכסי הקרן'!$C$42</f>
        <v>8.851346848196735E-4</v>
      </c>
    </row>
    <row r="88" spans="2:16">
      <c r="B88" s="85" t="s">
        <v>2047</v>
      </c>
      <c r="C88" s="82" t="s">
        <v>2048</v>
      </c>
      <c r="D88" s="82" t="s">
        <v>281</v>
      </c>
      <c r="E88" s="82"/>
      <c r="F88" s="104">
        <v>42736</v>
      </c>
      <c r="G88" s="92">
        <v>9.5800000000000018</v>
      </c>
      <c r="H88" s="95" t="s">
        <v>181</v>
      </c>
      <c r="I88" s="96">
        <v>4.8000000000000001E-2</v>
      </c>
      <c r="J88" s="96">
        <v>4.8500000000000008E-2</v>
      </c>
      <c r="K88" s="92">
        <v>273331000</v>
      </c>
      <c r="L88" s="105">
        <v>102.3974</v>
      </c>
      <c r="M88" s="92">
        <v>279883.78402999998</v>
      </c>
      <c r="N88" s="82"/>
      <c r="O88" s="93">
        <f t="shared" si="1"/>
        <v>1.8392698725381126E-2</v>
      </c>
      <c r="P88" s="93">
        <f>M88/'סכום נכסי הקרן'!$C$42</f>
        <v>5.1062783594007571E-3</v>
      </c>
    </row>
    <row r="89" spans="2:16">
      <c r="B89" s="85" t="s">
        <v>2049</v>
      </c>
      <c r="C89" s="82" t="s">
        <v>2050</v>
      </c>
      <c r="D89" s="82" t="s">
        <v>281</v>
      </c>
      <c r="E89" s="82"/>
      <c r="F89" s="104">
        <v>42767</v>
      </c>
      <c r="G89" s="92">
        <v>9.67</v>
      </c>
      <c r="H89" s="95" t="s">
        <v>181</v>
      </c>
      <c r="I89" s="96">
        <v>4.8000000000000001E-2</v>
      </c>
      <c r="J89" s="96">
        <v>4.8499999999999995E-2</v>
      </c>
      <c r="K89" s="92">
        <v>116623000</v>
      </c>
      <c r="L89" s="105">
        <v>101.9933</v>
      </c>
      <c r="M89" s="92">
        <v>118947.67486</v>
      </c>
      <c r="N89" s="82"/>
      <c r="O89" s="93">
        <f t="shared" si="1"/>
        <v>7.816704191587141E-3</v>
      </c>
      <c r="P89" s="93">
        <f>M89/'סכום נכסי הקרן'!$C$42</f>
        <v>2.1701147858339377E-3</v>
      </c>
    </row>
    <row r="90" spans="2:16">
      <c r="B90" s="85" t="s">
        <v>2051</v>
      </c>
      <c r="C90" s="82" t="s">
        <v>2052</v>
      </c>
      <c r="D90" s="82" t="s">
        <v>281</v>
      </c>
      <c r="E90" s="82"/>
      <c r="F90" s="104">
        <v>42795</v>
      </c>
      <c r="G90" s="92">
        <v>9.75</v>
      </c>
      <c r="H90" s="95" t="s">
        <v>181</v>
      </c>
      <c r="I90" s="96">
        <v>4.8000000000000001E-2</v>
      </c>
      <c r="J90" s="96">
        <v>4.8499999999999995E-2</v>
      </c>
      <c r="K90" s="92">
        <v>163029000</v>
      </c>
      <c r="L90" s="105">
        <v>101.7945</v>
      </c>
      <c r="M90" s="92">
        <v>165954.54793</v>
      </c>
      <c r="N90" s="82"/>
      <c r="O90" s="93">
        <f t="shared" si="1"/>
        <v>1.0905783672898101E-2</v>
      </c>
      <c r="P90" s="93">
        <f>M90/'סכום נכסי הקרן'!$C$42</f>
        <v>3.0277213797004518E-3</v>
      </c>
    </row>
    <row r="91" spans="2:16">
      <c r="B91" s="85" t="s">
        <v>2053</v>
      </c>
      <c r="C91" s="82" t="s">
        <v>2054</v>
      </c>
      <c r="D91" s="82" t="s">
        <v>281</v>
      </c>
      <c r="E91" s="82"/>
      <c r="F91" s="104">
        <v>42826</v>
      </c>
      <c r="G91" s="92">
        <v>9.6</v>
      </c>
      <c r="H91" s="95" t="s">
        <v>181</v>
      </c>
      <c r="I91" s="96">
        <v>4.8000000000000001E-2</v>
      </c>
      <c r="J91" s="96">
        <v>4.8499999999999995E-2</v>
      </c>
      <c r="K91" s="92">
        <v>116410000</v>
      </c>
      <c r="L91" s="105">
        <v>103.8265</v>
      </c>
      <c r="M91" s="92">
        <v>120864.47168999999</v>
      </c>
      <c r="N91" s="82"/>
      <c r="O91" s="93">
        <f t="shared" si="1"/>
        <v>7.9426674256992541E-3</v>
      </c>
      <c r="P91" s="93">
        <f>M91/'סכום נכסי הקרן'!$C$42</f>
        <v>2.2050853655204974E-3</v>
      </c>
    </row>
    <row r="92" spans="2:16">
      <c r="B92" s="85" t="s">
        <v>2055</v>
      </c>
      <c r="C92" s="82" t="s">
        <v>2056</v>
      </c>
      <c r="D92" s="82" t="s">
        <v>281</v>
      </c>
      <c r="E92" s="82"/>
      <c r="F92" s="104">
        <v>42856</v>
      </c>
      <c r="G92" s="92">
        <v>9.68</v>
      </c>
      <c r="H92" s="95" t="s">
        <v>181</v>
      </c>
      <c r="I92" s="96">
        <v>4.8000000000000001E-2</v>
      </c>
      <c r="J92" s="96">
        <v>4.8500000000000008E-2</v>
      </c>
      <c r="K92" s="92">
        <v>234187885</v>
      </c>
      <c r="L92" s="105">
        <v>103.1031</v>
      </c>
      <c r="M92" s="92">
        <v>241463.71271000002</v>
      </c>
      <c r="N92" s="82"/>
      <c r="O92" s="93">
        <f t="shared" si="1"/>
        <v>1.5867905089174354E-2</v>
      </c>
      <c r="P92" s="93">
        <f>M92/'סכום נכסי הקרן'!$C$42</f>
        <v>4.4053317882091908E-3</v>
      </c>
    </row>
    <row r="93" spans="2:16">
      <c r="B93" s="85" t="s">
        <v>2057</v>
      </c>
      <c r="C93" s="82" t="s">
        <v>2058</v>
      </c>
      <c r="D93" s="82" t="s">
        <v>281</v>
      </c>
      <c r="E93" s="82"/>
      <c r="F93" s="104">
        <v>42887</v>
      </c>
      <c r="G93" s="92">
        <v>9.77</v>
      </c>
      <c r="H93" s="95" t="s">
        <v>181</v>
      </c>
      <c r="I93" s="96">
        <v>4.8000000000000001E-2</v>
      </c>
      <c r="J93" s="96">
        <v>4.8500000000000008E-2</v>
      </c>
      <c r="K93" s="92">
        <v>172220000</v>
      </c>
      <c r="L93" s="105">
        <v>102.49460000000001</v>
      </c>
      <c r="M93" s="92">
        <v>176517.31831</v>
      </c>
      <c r="N93" s="82"/>
      <c r="O93" s="93">
        <f t="shared" si="1"/>
        <v>1.159992125567387E-2</v>
      </c>
      <c r="P93" s="93">
        <f>M93/'סכום נכסי הקרן'!$C$42</f>
        <v>3.2204315289991762E-3</v>
      </c>
    </row>
    <row r="94" spans="2:16">
      <c r="B94" s="85" t="s">
        <v>2059</v>
      </c>
      <c r="C94" s="82" t="s">
        <v>2060</v>
      </c>
      <c r="D94" s="82" t="s">
        <v>281</v>
      </c>
      <c r="E94" s="82"/>
      <c r="F94" s="104">
        <v>42918</v>
      </c>
      <c r="G94" s="92">
        <v>9.82</v>
      </c>
      <c r="H94" s="95" t="s">
        <v>181</v>
      </c>
      <c r="I94" s="96">
        <v>4.8000000000000001E-2</v>
      </c>
      <c r="J94" s="96">
        <v>5.0100000000000006E-2</v>
      </c>
      <c r="K94" s="92">
        <v>16000</v>
      </c>
      <c r="L94" s="105">
        <v>101.67059999999999</v>
      </c>
      <c r="M94" s="92">
        <v>16.036210000000001</v>
      </c>
      <c r="N94" s="82"/>
      <c r="O94" s="93">
        <f t="shared" si="1"/>
        <v>1.0538273242558751E-6</v>
      </c>
      <c r="P94" s="93">
        <f>M94/'סכום נכסי הקרן'!$C$42</f>
        <v>2.9256911890625628E-7</v>
      </c>
    </row>
    <row r="95" spans="2:16">
      <c r="B95" s="85" t="s">
        <v>2061</v>
      </c>
      <c r="C95" s="82" t="s">
        <v>2062</v>
      </c>
      <c r="D95" s="82" t="s">
        <v>281</v>
      </c>
      <c r="E95" s="82"/>
      <c r="F95" s="104">
        <v>42949</v>
      </c>
      <c r="G95" s="92">
        <v>9.94</v>
      </c>
      <c r="H95" s="95" t="s">
        <v>181</v>
      </c>
      <c r="I95" s="96">
        <v>4.8000000000000001E-2</v>
      </c>
      <c r="J95" s="96">
        <v>4.8499999999999995E-2</v>
      </c>
      <c r="K95" s="92">
        <v>189380000</v>
      </c>
      <c r="L95" s="105">
        <v>101.992</v>
      </c>
      <c r="M95" s="92">
        <v>193152.40615</v>
      </c>
      <c r="N95" s="82"/>
      <c r="O95" s="93">
        <f t="shared" si="1"/>
        <v>1.2693104127885485E-2</v>
      </c>
      <c r="P95" s="93">
        <f>M95/'סכום נכסי הקרן'!$C$42</f>
        <v>3.5239267434093754E-3</v>
      </c>
    </row>
    <row r="96" spans="2:16">
      <c r="B96" s="85" t="s">
        <v>2063</v>
      </c>
      <c r="C96" s="82" t="s">
        <v>2064</v>
      </c>
      <c r="D96" s="82" t="s">
        <v>281</v>
      </c>
      <c r="E96" s="82"/>
      <c r="F96" s="104">
        <v>43009</v>
      </c>
      <c r="G96" s="92">
        <v>9.86</v>
      </c>
      <c r="H96" s="95" t="s">
        <v>181</v>
      </c>
      <c r="I96" s="96">
        <v>4.8000000000000001E-2</v>
      </c>
      <c r="J96" s="96">
        <v>4.8500000000000008E-2</v>
      </c>
      <c r="K96" s="92">
        <v>181064000</v>
      </c>
      <c r="L96" s="105">
        <v>103.4241</v>
      </c>
      <c r="M96" s="92">
        <v>187263.90072999999</v>
      </c>
      <c r="N96" s="82"/>
      <c r="O96" s="93">
        <f t="shared" si="1"/>
        <v>1.2306138135882088E-2</v>
      </c>
      <c r="P96" s="93">
        <f>M96/'סכום נכסי הקרן'!$C$42</f>
        <v>3.416495196778088E-3</v>
      </c>
    </row>
    <row r="97" spans="2:16">
      <c r="B97" s="85" t="s">
        <v>2065</v>
      </c>
      <c r="C97" s="82" t="s">
        <v>2066</v>
      </c>
      <c r="D97" s="82" t="s">
        <v>281</v>
      </c>
      <c r="E97" s="82"/>
      <c r="F97" s="104">
        <v>43040</v>
      </c>
      <c r="G97" s="92">
        <v>9.9499999999999993</v>
      </c>
      <c r="H97" s="95" t="s">
        <v>181</v>
      </c>
      <c r="I97" s="96">
        <v>4.8000000000000001E-2</v>
      </c>
      <c r="J97" s="96">
        <v>4.8499999999999995E-2</v>
      </c>
      <c r="K97" s="92">
        <v>200613000</v>
      </c>
      <c r="L97" s="105">
        <v>102.9134</v>
      </c>
      <c r="M97" s="92">
        <v>206457.61609</v>
      </c>
      <c r="N97" s="82"/>
      <c r="O97" s="93">
        <f t="shared" si="1"/>
        <v>1.3567462457548972E-2</v>
      </c>
      <c r="P97" s="93">
        <f>M97/'סכום נכסי הקרן'!$C$42</f>
        <v>3.7666707302372207E-3</v>
      </c>
    </row>
    <row r="98" spans="2:16">
      <c r="B98" s="85" t="s">
        <v>2067</v>
      </c>
      <c r="C98" s="82" t="s">
        <v>2068</v>
      </c>
      <c r="D98" s="82" t="s">
        <v>281</v>
      </c>
      <c r="E98" s="82"/>
      <c r="F98" s="104">
        <v>43070</v>
      </c>
      <c r="G98" s="92">
        <v>10.029999999999999</v>
      </c>
      <c r="H98" s="95" t="s">
        <v>181</v>
      </c>
      <c r="I98" s="96">
        <v>4.8000000000000001E-2</v>
      </c>
      <c r="J98" s="96">
        <v>4.8500000000000008E-2</v>
      </c>
      <c r="K98" s="92">
        <v>213512000</v>
      </c>
      <c r="L98" s="105">
        <v>102.20180000000001</v>
      </c>
      <c r="M98" s="92">
        <v>218213.05434</v>
      </c>
      <c r="N98" s="82"/>
      <c r="O98" s="93">
        <f t="shared" si="1"/>
        <v>1.4339976788332409E-2</v>
      </c>
      <c r="P98" s="93">
        <f>M98/'סכום נכסי הקרן'!$C$42</f>
        <v>3.9811402471093124E-3</v>
      </c>
    </row>
    <row r="99" spans="2:16">
      <c r="B99" s="85" t="s">
        <v>2069</v>
      </c>
      <c r="C99" s="82" t="s">
        <v>2070</v>
      </c>
      <c r="D99" s="82" t="s">
        <v>281</v>
      </c>
      <c r="E99" s="82"/>
      <c r="F99" s="104">
        <v>43101</v>
      </c>
      <c r="G99" s="92">
        <v>10.110000000000001</v>
      </c>
      <c r="H99" s="95" t="s">
        <v>181</v>
      </c>
      <c r="I99" s="96">
        <v>4.8000000000000001E-2</v>
      </c>
      <c r="J99" s="96">
        <v>4.8500000000000008E-2</v>
      </c>
      <c r="K99" s="92">
        <v>242178000</v>
      </c>
      <c r="L99" s="105">
        <v>102.1031</v>
      </c>
      <c r="M99" s="92">
        <v>247271.35247000001</v>
      </c>
      <c r="N99" s="82"/>
      <c r="O99" s="93">
        <f t="shared" si="1"/>
        <v>1.6249556955078005E-2</v>
      </c>
      <c r="P99" s="93">
        <f>M99/'סכום נכסי הקרן'!$C$42</f>
        <v>4.5112879990288381E-3</v>
      </c>
    </row>
    <row r="100" spans="2:16">
      <c r="B100" s="85" t="s">
        <v>2071</v>
      </c>
      <c r="C100" s="82" t="s">
        <v>2072</v>
      </c>
      <c r="D100" s="82" t="s">
        <v>281</v>
      </c>
      <c r="E100" s="82"/>
      <c r="F100" s="104">
        <v>43132</v>
      </c>
      <c r="G100" s="92">
        <v>10.200000000000001</v>
      </c>
      <c r="H100" s="95" t="s">
        <v>181</v>
      </c>
      <c r="I100" s="96">
        <v>4.8000000000000001E-2</v>
      </c>
      <c r="J100" s="96">
        <v>4.8500000000000008E-2</v>
      </c>
      <c r="K100" s="92">
        <v>134721175</v>
      </c>
      <c r="L100" s="105">
        <v>101.59529999999999</v>
      </c>
      <c r="M100" s="92">
        <v>136875.41516999999</v>
      </c>
      <c r="N100" s="82"/>
      <c r="O100" s="93">
        <f t="shared" si="1"/>
        <v>8.9948343483287566E-3</v>
      </c>
      <c r="P100" s="93">
        <f>M100/'סכום נכסי הקרן'!$C$42</f>
        <v>2.4971935149399344E-3</v>
      </c>
    </row>
    <row r="101" spans="2:16">
      <c r="B101" s="85" t="s">
        <v>2073</v>
      </c>
      <c r="C101" s="82" t="s">
        <v>2074</v>
      </c>
      <c r="D101" s="82" t="s">
        <v>281</v>
      </c>
      <c r="E101" s="82"/>
      <c r="F101" s="104">
        <v>43161</v>
      </c>
      <c r="G101" s="92">
        <v>10.280000000000001</v>
      </c>
      <c r="H101" s="95" t="s">
        <v>181</v>
      </c>
      <c r="I101" s="96">
        <v>4.8000000000000001E-2</v>
      </c>
      <c r="J101" s="96">
        <v>4.8500000000000008E-2</v>
      </c>
      <c r="K101" s="92">
        <v>14351000</v>
      </c>
      <c r="L101" s="105">
        <v>101.6913</v>
      </c>
      <c r="M101" s="92">
        <v>14593.7245</v>
      </c>
      <c r="N101" s="82"/>
      <c r="O101" s="93">
        <f t="shared" si="1"/>
        <v>9.5903368942926095E-4</v>
      </c>
      <c r="P101" s="93">
        <f>M101/'סכום נכסי הקרן'!$C$42</f>
        <v>2.6625200833149763E-4</v>
      </c>
    </row>
    <row r="102" spans="2:16">
      <c r="B102" s="85" t="s">
        <v>2075</v>
      </c>
      <c r="C102" s="82" t="s">
        <v>2076</v>
      </c>
      <c r="D102" s="82" t="s">
        <v>281</v>
      </c>
      <c r="E102" s="82"/>
      <c r="F102" s="104">
        <v>43221</v>
      </c>
      <c r="G102" s="92">
        <v>10.199999999999999</v>
      </c>
      <c r="H102" s="95" t="s">
        <v>181</v>
      </c>
      <c r="I102" s="96">
        <v>4.8000000000000001E-2</v>
      </c>
      <c r="J102" s="96">
        <v>4.8499999999999995E-2</v>
      </c>
      <c r="K102" s="92">
        <v>97522000</v>
      </c>
      <c r="L102" s="105">
        <v>102.9019</v>
      </c>
      <c r="M102" s="92">
        <v>100363.32473000001</v>
      </c>
      <c r="N102" s="82"/>
      <c r="O102" s="93">
        <f t="shared" si="1"/>
        <v>6.595424601800513E-3</v>
      </c>
      <c r="P102" s="93">
        <f>M102/'סכום נכסי הקרן'!$C$42</f>
        <v>1.831056682767224E-3</v>
      </c>
    </row>
    <row r="103" spans="2:16">
      <c r="B103" s="85" t="s">
        <v>2077</v>
      </c>
      <c r="C103" s="82" t="s">
        <v>2078</v>
      </c>
      <c r="D103" s="82" t="s">
        <v>281</v>
      </c>
      <c r="E103" s="82"/>
      <c r="F103" s="104">
        <v>43252</v>
      </c>
      <c r="G103" s="92">
        <v>10.29</v>
      </c>
      <c r="H103" s="95" t="s">
        <v>181</v>
      </c>
      <c r="I103" s="96">
        <v>4.8000000000000001E-2</v>
      </c>
      <c r="J103" s="96">
        <v>4.8499999999999995E-2</v>
      </c>
      <c r="K103" s="92">
        <v>50597000</v>
      </c>
      <c r="L103" s="105">
        <v>102.0992</v>
      </c>
      <c r="M103" s="92">
        <v>51657.62788</v>
      </c>
      <c r="N103" s="82"/>
      <c r="O103" s="93">
        <f t="shared" si="1"/>
        <v>3.394706091164065E-3</v>
      </c>
      <c r="P103" s="93">
        <f>M103/'סכום נכסי הקרן'!$C$42</f>
        <v>9.4245627075467708E-4</v>
      </c>
    </row>
    <row r="104" spans="2:16">
      <c r="B104" s="85" t="s">
        <v>2079</v>
      </c>
      <c r="C104" s="82" t="s">
        <v>2080</v>
      </c>
      <c r="D104" s="82" t="s">
        <v>281</v>
      </c>
      <c r="E104" s="82"/>
      <c r="F104" s="104">
        <v>43282</v>
      </c>
      <c r="G104" s="92">
        <v>10.370000000000001</v>
      </c>
      <c r="H104" s="95" t="s">
        <v>181</v>
      </c>
      <c r="I104" s="96">
        <v>4.8000000000000001E-2</v>
      </c>
      <c r="J104" s="96">
        <v>4.8500000000000008E-2</v>
      </c>
      <c r="K104" s="92">
        <v>82742000</v>
      </c>
      <c r="L104" s="105">
        <v>101.19540000000001</v>
      </c>
      <c r="M104" s="92">
        <v>83730.864300000001</v>
      </c>
      <c r="N104" s="82"/>
      <c r="O104" s="93">
        <f t="shared" si="1"/>
        <v>5.5024143911124122E-3</v>
      </c>
      <c r="P104" s="93">
        <f>M104/'סכום נכסי הקרן'!$C$42</f>
        <v>1.5276094035629559E-3</v>
      </c>
    </row>
    <row r="105" spans="2:16">
      <c r="B105" s="85" t="s">
        <v>2081</v>
      </c>
      <c r="C105" s="82" t="s">
        <v>2082</v>
      </c>
      <c r="D105" s="82" t="s">
        <v>281</v>
      </c>
      <c r="E105" s="82"/>
      <c r="F105" s="104">
        <v>43313</v>
      </c>
      <c r="G105" s="92">
        <v>10.459999999999999</v>
      </c>
      <c r="H105" s="95" t="s">
        <v>181</v>
      </c>
      <c r="I105" s="96">
        <v>4.8000000000000001E-2</v>
      </c>
      <c r="J105" s="96">
        <v>4.8499999999999995E-2</v>
      </c>
      <c r="K105" s="92">
        <v>91993000</v>
      </c>
      <c r="L105" s="105">
        <v>100.77330000000001</v>
      </c>
      <c r="M105" s="92">
        <v>92723.27317</v>
      </c>
      <c r="N105" s="82"/>
      <c r="O105" s="93">
        <f t="shared" si="1"/>
        <v>6.093354904992368E-3</v>
      </c>
      <c r="P105" s="93">
        <f>M105/'סכום נכסי הקרן'!$C$42</f>
        <v>1.6916694364473286E-3</v>
      </c>
    </row>
    <row r="106" spans="2:16">
      <c r="B106" s="85" t="s">
        <v>2083</v>
      </c>
      <c r="C106" s="82" t="s">
        <v>2084</v>
      </c>
      <c r="D106" s="82" t="s">
        <v>281</v>
      </c>
      <c r="E106" s="82"/>
      <c r="F106" s="104">
        <v>43345</v>
      </c>
      <c r="G106" s="92">
        <v>10.54</v>
      </c>
      <c r="H106" s="95" t="s">
        <v>181</v>
      </c>
      <c r="I106" s="96">
        <v>4.8000000000000001E-2</v>
      </c>
      <c r="J106" s="96">
        <v>4.8500000000000008E-2</v>
      </c>
      <c r="K106" s="92">
        <v>281400000</v>
      </c>
      <c r="L106" s="105">
        <v>100.38290000000001</v>
      </c>
      <c r="M106" s="92">
        <v>282477.71337000001</v>
      </c>
      <c r="N106" s="82"/>
      <c r="O106" s="93">
        <f t="shared" si="1"/>
        <v>1.8563160051073484E-2</v>
      </c>
      <c r="P106" s="93">
        <f>M106/'סכום נכסי הקרן'!$C$42</f>
        <v>5.1536027347680608E-3</v>
      </c>
    </row>
    <row r="107" spans="2:16">
      <c r="B107" s="85" t="s">
        <v>2085</v>
      </c>
      <c r="C107" s="82" t="s">
        <v>2086</v>
      </c>
      <c r="D107" s="82" t="s">
        <v>281</v>
      </c>
      <c r="E107" s="82"/>
      <c r="F107" s="104">
        <v>43375</v>
      </c>
      <c r="G107" s="92">
        <v>10.38</v>
      </c>
      <c r="H107" s="95" t="s">
        <v>181</v>
      </c>
      <c r="I107" s="96">
        <v>4.8000000000000001E-2</v>
      </c>
      <c r="J107" s="96">
        <v>4.8499999999999995E-2</v>
      </c>
      <c r="K107" s="92">
        <v>89576355</v>
      </c>
      <c r="L107" s="105">
        <v>102.3866</v>
      </c>
      <c r="M107" s="92">
        <v>91714.227719999995</v>
      </c>
      <c r="N107" s="82"/>
      <c r="O107" s="93">
        <f t="shared" si="1"/>
        <v>6.0270449934468054E-3</v>
      </c>
      <c r="P107" s="93">
        <f>M107/'סכום נכסי הקרן'!$C$42</f>
        <v>1.6732601278736151E-3</v>
      </c>
    </row>
    <row r="108" spans="2:16">
      <c r="B108" s="85" t="s">
        <v>2087</v>
      </c>
      <c r="C108" s="82" t="s">
        <v>2088</v>
      </c>
      <c r="D108" s="82" t="s">
        <v>281</v>
      </c>
      <c r="E108" s="82"/>
      <c r="F108" s="104">
        <v>43435</v>
      </c>
      <c r="G108" s="92">
        <v>10.540000000000001</v>
      </c>
      <c r="H108" s="95" t="s">
        <v>181</v>
      </c>
      <c r="I108" s="96">
        <v>4.8000000000000001E-2</v>
      </c>
      <c r="J108" s="96">
        <v>4.8500000000000008E-2</v>
      </c>
      <c r="K108" s="92">
        <v>45901000</v>
      </c>
      <c r="L108" s="105">
        <v>101.5937</v>
      </c>
      <c r="M108" s="92">
        <v>46632.501299999996</v>
      </c>
      <c r="N108" s="82"/>
      <c r="O108" s="93">
        <f t="shared" si="1"/>
        <v>3.0644774587223296E-3</v>
      </c>
      <c r="P108" s="93">
        <f>M108/'סכום נכסי הקרן'!$C$42</f>
        <v>8.5077645015473426E-4</v>
      </c>
    </row>
    <row r="109" spans="2:16">
      <c r="B109" s="85" t="s">
        <v>2089</v>
      </c>
      <c r="C109" s="82" t="s">
        <v>2090</v>
      </c>
      <c r="D109" s="82" t="s">
        <v>281</v>
      </c>
      <c r="E109" s="82"/>
      <c r="F109" s="104">
        <v>43497</v>
      </c>
      <c r="G109" s="92">
        <v>10.71</v>
      </c>
      <c r="H109" s="95" t="s">
        <v>181</v>
      </c>
      <c r="I109" s="96">
        <v>4.8000000000000001E-2</v>
      </c>
      <c r="J109" s="96">
        <v>4.8499999999999995E-2</v>
      </c>
      <c r="K109" s="92">
        <v>76709000</v>
      </c>
      <c r="L109" s="105">
        <v>100.7957</v>
      </c>
      <c r="M109" s="92">
        <v>77319.53654999999</v>
      </c>
      <c r="N109" s="82"/>
      <c r="O109" s="93">
        <f t="shared" si="1"/>
        <v>5.0810908759108802E-3</v>
      </c>
      <c r="P109" s="93">
        <f>M109/'סכום נכסי הקרן'!$C$42</f>
        <v>1.4106393395118657E-3</v>
      </c>
    </row>
    <row r="110" spans="2:16">
      <c r="B110" s="85" t="s">
        <v>2091</v>
      </c>
      <c r="C110" s="82" t="s">
        <v>2092</v>
      </c>
      <c r="D110" s="82" t="s">
        <v>281</v>
      </c>
      <c r="E110" s="82"/>
      <c r="F110" s="104">
        <v>43525</v>
      </c>
      <c r="G110" s="92">
        <v>10.79</v>
      </c>
      <c r="H110" s="95" t="s">
        <v>181</v>
      </c>
      <c r="I110" s="96">
        <v>4.8000000000000001E-2</v>
      </c>
      <c r="J110" s="96">
        <v>4.8500000000000008E-2</v>
      </c>
      <c r="K110" s="92">
        <v>260238000</v>
      </c>
      <c r="L110" s="105">
        <v>100.4965</v>
      </c>
      <c r="M110" s="92">
        <v>261530.13996999999</v>
      </c>
      <c r="N110" s="82"/>
      <c r="O110" s="93">
        <f t="shared" si="1"/>
        <v>1.7186580096971139E-2</v>
      </c>
      <c r="P110" s="93">
        <f>M110/'סכום נכסי הקרן'!$C$42</f>
        <v>4.7714293226674368E-3</v>
      </c>
    </row>
    <row r="111" spans="2:16">
      <c r="B111" s="85" t="s">
        <v>2093</v>
      </c>
      <c r="C111" s="82" t="s">
        <v>2094</v>
      </c>
      <c r="D111" s="82" t="s">
        <v>281</v>
      </c>
      <c r="E111" s="82"/>
      <c r="F111" s="104">
        <v>40057</v>
      </c>
      <c r="G111" s="92">
        <v>4.83</v>
      </c>
      <c r="H111" s="95" t="s">
        <v>181</v>
      </c>
      <c r="I111" s="96">
        <v>4.8000000000000001E-2</v>
      </c>
      <c r="J111" s="96">
        <v>4.8499999999999995E-2</v>
      </c>
      <c r="K111" s="92">
        <v>107699160</v>
      </c>
      <c r="L111" s="105">
        <v>109.4699</v>
      </c>
      <c r="M111" s="92">
        <v>117898.15527</v>
      </c>
      <c r="N111" s="82"/>
      <c r="O111" s="93">
        <f t="shared" si="1"/>
        <v>7.7477345022850036E-3</v>
      </c>
      <c r="P111" s="93">
        <f>M111/'סכום נכסי הקרן'!$C$42</f>
        <v>2.1509670556831631E-3</v>
      </c>
    </row>
    <row r="112" spans="2:16">
      <c r="B112" s="85" t="s">
        <v>2095</v>
      </c>
      <c r="C112" s="82" t="s">
        <v>2096</v>
      </c>
      <c r="D112" s="82" t="s">
        <v>281</v>
      </c>
      <c r="E112" s="82"/>
      <c r="F112" s="104">
        <v>40087</v>
      </c>
      <c r="G112" s="92">
        <v>4.79</v>
      </c>
      <c r="H112" s="95" t="s">
        <v>181</v>
      </c>
      <c r="I112" s="96">
        <v>4.8000000000000001E-2</v>
      </c>
      <c r="J112" s="96">
        <v>4.8499999999999995E-2</v>
      </c>
      <c r="K112" s="92">
        <v>100332000</v>
      </c>
      <c r="L112" s="105">
        <v>111.1219</v>
      </c>
      <c r="M112" s="92">
        <v>111490.78837000001</v>
      </c>
      <c r="N112" s="82"/>
      <c r="O112" s="93">
        <f t="shared" si="1"/>
        <v>7.326671276263852E-3</v>
      </c>
      <c r="P112" s="93">
        <f>M112/'סכום נכסי הקרן'!$C$42</f>
        <v>2.0340692544918524E-3</v>
      </c>
    </row>
    <row r="113" spans="2:16">
      <c r="B113" s="85" t="s">
        <v>2097</v>
      </c>
      <c r="C113" s="82" t="s">
        <v>2098</v>
      </c>
      <c r="D113" s="82" t="s">
        <v>281</v>
      </c>
      <c r="E113" s="82"/>
      <c r="F113" s="104">
        <v>40118</v>
      </c>
      <c r="G113" s="92">
        <v>4.88</v>
      </c>
      <c r="H113" s="95" t="s">
        <v>181</v>
      </c>
      <c r="I113" s="96">
        <v>4.8000000000000001E-2</v>
      </c>
      <c r="J113" s="96">
        <v>4.8499999999999995E-2</v>
      </c>
      <c r="K113" s="92">
        <v>122827000</v>
      </c>
      <c r="L113" s="105">
        <v>110.9988</v>
      </c>
      <c r="M113" s="92">
        <v>136336.44955000002</v>
      </c>
      <c r="N113" s="82"/>
      <c r="O113" s="93">
        <f t="shared" si="1"/>
        <v>8.9594159609921939E-3</v>
      </c>
      <c r="P113" s="93">
        <f>M113/'סכום נכסי הקרן'!$C$42</f>
        <v>2.4873604748036331E-3</v>
      </c>
    </row>
    <row r="114" spans="2:16">
      <c r="B114" s="85" t="s">
        <v>2099</v>
      </c>
      <c r="C114" s="82" t="s">
        <v>2100</v>
      </c>
      <c r="D114" s="82" t="s">
        <v>281</v>
      </c>
      <c r="E114" s="82"/>
      <c r="F114" s="104">
        <v>39509</v>
      </c>
      <c r="G114" s="92">
        <v>3.6100000000000003</v>
      </c>
      <c r="H114" s="95" t="s">
        <v>181</v>
      </c>
      <c r="I114" s="96">
        <v>4.8000000000000001E-2</v>
      </c>
      <c r="J114" s="96">
        <v>4.8500000000000008E-2</v>
      </c>
      <c r="K114" s="92">
        <v>14639000</v>
      </c>
      <c r="L114" s="105">
        <v>117.28279999999999</v>
      </c>
      <c r="M114" s="92">
        <v>17169.036469999999</v>
      </c>
      <c r="N114" s="82"/>
      <c r="O114" s="93">
        <f t="shared" si="1"/>
        <v>1.1282715656150445E-3</v>
      </c>
      <c r="P114" s="93">
        <f>M114/'סכום נכסי הקרן'!$C$42</f>
        <v>3.1323672317195152E-4</v>
      </c>
    </row>
    <row r="115" spans="2:16">
      <c r="B115" s="85" t="s">
        <v>2101</v>
      </c>
      <c r="C115" s="82" t="s">
        <v>2102</v>
      </c>
      <c r="D115" s="82" t="s">
        <v>281</v>
      </c>
      <c r="E115" s="82"/>
      <c r="F115" s="104">
        <v>39600</v>
      </c>
      <c r="G115" s="92">
        <v>3.77</v>
      </c>
      <c r="H115" s="95" t="s">
        <v>181</v>
      </c>
      <c r="I115" s="96">
        <v>4.8000000000000001E-2</v>
      </c>
      <c r="J115" s="96">
        <v>4.8499999999999995E-2</v>
      </c>
      <c r="K115" s="92">
        <v>38870946</v>
      </c>
      <c r="L115" s="105">
        <v>116.8633</v>
      </c>
      <c r="M115" s="92">
        <v>45429.220560000002</v>
      </c>
      <c r="N115" s="82"/>
      <c r="O115" s="93">
        <f t="shared" si="1"/>
        <v>2.9854032808110387E-3</v>
      </c>
      <c r="P115" s="93">
        <f>M115/'סכום נכסי הקרן'!$C$42</f>
        <v>8.2882345840053131E-4</v>
      </c>
    </row>
    <row r="116" spans="2:16">
      <c r="B116" s="85" t="s">
        <v>2103</v>
      </c>
      <c r="C116" s="82" t="s">
        <v>2104</v>
      </c>
      <c r="D116" s="82" t="s">
        <v>281</v>
      </c>
      <c r="E116" s="82"/>
      <c r="F116" s="104">
        <v>39630</v>
      </c>
      <c r="G116" s="92">
        <v>3.8499999999999996</v>
      </c>
      <c r="H116" s="95" t="s">
        <v>181</v>
      </c>
      <c r="I116" s="96">
        <v>4.8000000000000001E-2</v>
      </c>
      <c r="J116" s="96">
        <v>4.8499999999999995E-2</v>
      </c>
      <c r="K116" s="92">
        <v>19076000</v>
      </c>
      <c r="L116" s="105">
        <v>115.6348</v>
      </c>
      <c r="M116" s="92">
        <v>22058.425420000003</v>
      </c>
      <c r="N116" s="82"/>
      <c r="O116" s="93">
        <f t="shared" si="1"/>
        <v>1.4495801338131878E-3</v>
      </c>
      <c r="P116" s="93">
        <f>M116/'סכום נכסי הקרן'!$C$42</f>
        <v>4.024401083291356E-4</v>
      </c>
    </row>
    <row r="117" spans="2:16">
      <c r="B117" s="85" t="s">
        <v>2105</v>
      </c>
      <c r="C117" s="82" t="s">
        <v>2106</v>
      </c>
      <c r="D117" s="82" t="s">
        <v>281</v>
      </c>
      <c r="E117" s="82"/>
      <c r="F117" s="104">
        <v>39904</v>
      </c>
      <c r="G117" s="92">
        <v>4.4099999999999993</v>
      </c>
      <c r="H117" s="95" t="s">
        <v>181</v>
      </c>
      <c r="I117" s="96">
        <v>4.8000000000000001E-2</v>
      </c>
      <c r="J117" s="96">
        <v>4.8499999999999995E-2</v>
      </c>
      <c r="K117" s="92">
        <v>156180000</v>
      </c>
      <c r="L117" s="105">
        <v>115.9819</v>
      </c>
      <c r="M117" s="92">
        <v>181140.47672999999</v>
      </c>
      <c r="N117" s="82"/>
      <c r="O117" s="93">
        <f t="shared" si="1"/>
        <v>1.1903734355362613E-2</v>
      </c>
      <c r="P117" s="93">
        <f>M117/'סכום נכסי הקרן'!$C$42</f>
        <v>3.3047777295979112E-3</v>
      </c>
    </row>
    <row r="118" spans="2:16">
      <c r="B118" s="85" t="s">
        <v>2107</v>
      </c>
      <c r="C118" s="82" t="s">
        <v>2108</v>
      </c>
      <c r="D118" s="82" t="s">
        <v>281</v>
      </c>
      <c r="E118" s="82"/>
      <c r="F118" s="104">
        <v>39965</v>
      </c>
      <c r="G118" s="92">
        <v>4.57</v>
      </c>
      <c r="H118" s="95" t="s">
        <v>181</v>
      </c>
      <c r="I118" s="96">
        <v>4.8000000000000001E-2</v>
      </c>
      <c r="J118" s="96">
        <v>4.8500000000000015E-2</v>
      </c>
      <c r="K118" s="92">
        <v>63165923</v>
      </c>
      <c r="L118" s="105">
        <v>113.37009999999999</v>
      </c>
      <c r="M118" s="92">
        <v>71616.516770000002</v>
      </c>
      <c r="N118" s="82"/>
      <c r="O118" s="93">
        <f t="shared" si="1"/>
        <v>4.7063141627763112E-3</v>
      </c>
      <c r="P118" s="93">
        <f>M118/'סכום נכסי הקרן'!$C$42</f>
        <v>1.3065918449891856E-3</v>
      </c>
    </row>
    <row r="119" spans="2:16">
      <c r="B119" s="85" t="s">
        <v>2109</v>
      </c>
      <c r="C119" s="82" t="s">
        <v>2110</v>
      </c>
      <c r="D119" s="82" t="s">
        <v>281</v>
      </c>
      <c r="E119" s="82"/>
      <c r="F119" s="104">
        <v>39995</v>
      </c>
      <c r="G119" s="92">
        <v>4.6500000000000004</v>
      </c>
      <c r="H119" s="95" t="s">
        <v>181</v>
      </c>
      <c r="I119" s="96">
        <v>4.8000000000000001E-2</v>
      </c>
      <c r="J119" s="96">
        <v>4.8500000000000008E-2</v>
      </c>
      <c r="K119" s="92">
        <v>108515000</v>
      </c>
      <c r="L119" s="105">
        <v>112.48560000000001</v>
      </c>
      <c r="M119" s="92">
        <v>122063.40406999999</v>
      </c>
      <c r="N119" s="82"/>
      <c r="O119" s="93">
        <f t="shared" si="1"/>
        <v>8.0214558490224169E-3</v>
      </c>
      <c r="P119" s="93">
        <f>M119/'סכום נכסי הקרן'!$C$42</f>
        <v>2.2269590245736514E-3</v>
      </c>
    </row>
    <row r="120" spans="2:16">
      <c r="B120" s="85" t="s">
        <v>2111</v>
      </c>
      <c r="C120" s="82" t="s">
        <v>2112</v>
      </c>
      <c r="D120" s="82" t="s">
        <v>281</v>
      </c>
      <c r="E120" s="82"/>
      <c r="F120" s="104">
        <v>40027</v>
      </c>
      <c r="G120" s="92">
        <v>4.74</v>
      </c>
      <c r="H120" s="95" t="s">
        <v>181</v>
      </c>
      <c r="I120" s="96">
        <v>4.8000000000000001E-2</v>
      </c>
      <c r="J120" s="96">
        <v>4.8500000000000008E-2</v>
      </c>
      <c r="K120" s="92">
        <v>135237859</v>
      </c>
      <c r="L120" s="105">
        <v>111.0587</v>
      </c>
      <c r="M120" s="92">
        <v>150192.91241999998</v>
      </c>
      <c r="N120" s="82"/>
      <c r="O120" s="93">
        <f t="shared" si="1"/>
        <v>9.8700001445332503E-3</v>
      </c>
      <c r="P120" s="93">
        <f>M120/'סכום נכסי הקרן'!$C$42</f>
        <v>2.7401616749022314E-3</v>
      </c>
    </row>
    <row r="121" spans="2:16">
      <c r="B121" s="85" t="s">
        <v>2113</v>
      </c>
      <c r="C121" s="82" t="s">
        <v>2114</v>
      </c>
      <c r="D121" s="82" t="s">
        <v>281</v>
      </c>
      <c r="E121" s="82"/>
      <c r="F121" s="104">
        <v>40179</v>
      </c>
      <c r="G121" s="92">
        <v>5.04</v>
      </c>
      <c r="H121" s="95" t="s">
        <v>181</v>
      </c>
      <c r="I121" s="96">
        <v>4.8000000000000001E-2</v>
      </c>
      <c r="J121" s="96">
        <v>4.8500000000000008E-2</v>
      </c>
      <c r="K121" s="92">
        <v>52790000</v>
      </c>
      <c r="L121" s="105">
        <v>109.60429999999999</v>
      </c>
      <c r="M121" s="92">
        <v>57860.116729999994</v>
      </c>
      <c r="N121" s="82"/>
      <c r="O121" s="93">
        <f t="shared" si="1"/>
        <v>3.8023056566800061E-3</v>
      </c>
      <c r="P121" s="93">
        <f>M121/'סכום נכסי הקרן'!$C$42</f>
        <v>1.0556162192631076E-3</v>
      </c>
    </row>
    <row r="122" spans="2:16">
      <c r="B122" s="85" t="s">
        <v>2115</v>
      </c>
      <c r="C122" s="82" t="s">
        <v>2116</v>
      </c>
      <c r="D122" s="82" t="s">
        <v>281</v>
      </c>
      <c r="E122" s="82"/>
      <c r="F122" s="104">
        <v>40210</v>
      </c>
      <c r="G122" s="92">
        <v>5.1300000000000008</v>
      </c>
      <c r="H122" s="95" t="s">
        <v>181</v>
      </c>
      <c r="I122" s="96">
        <v>4.8000000000000001E-2</v>
      </c>
      <c r="J122" s="96">
        <v>4.8500000000000008E-2</v>
      </c>
      <c r="K122" s="92">
        <v>74753000</v>
      </c>
      <c r="L122" s="105">
        <v>109.1722</v>
      </c>
      <c r="M122" s="92">
        <v>81609.458440000002</v>
      </c>
      <c r="N122" s="82"/>
      <c r="O122" s="93">
        <f t="shared" si="1"/>
        <v>5.3630051752749704E-3</v>
      </c>
      <c r="P122" s="93">
        <f>M122/'סכום נכסי הקרן'!$C$42</f>
        <v>1.4889058792699485E-3</v>
      </c>
    </row>
    <row r="123" spans="2:16">
      <c r="B123" s="85" t="s">
        <v>2117</v>
      </c>
      <c r="C123" s="82" t="s">
        <v>2118</v>
      </c>
      <c r="D123" s="82" t="s">
        <v>281</v>
      </c>
      <c r="E123" s="82"/>
      <c r="F123" s="104">
        <v>40238</v>
      </c>
      <c r="G123" s="92">
        <v>5.21</v>
      </c>
      <c r="H123" s="95" t="s">
        <v>181</v>
      </c>
      <c r="I123" s="96">
        <v>4.8000000000000001E-2</v>
      </c>
      <c r="J123" s="96">
        <v>4.8500000000000008E-2</v>
      </c>
      <c r="K123" s="92">
        <v>113855000</v>
      </c>
      <c r="L123" s="105">
        <v>109.4696</v>
      </c>
      <c r="M123" s="92">
        <v>124636.67284</v>
      </c>
      <c r="N123" s="82"/>
      <c r="O123" s="93">
        <f t="shared" si="1"/>
        <v>8.1905594553284156E-3</v>
      </c>
      <c r="P123" s="93">
        <f>M123/'סכום נכסי הקרן'!$C$42</f>
        <v>2.2739064626994859E-3</v>
      </c>
    </row>
    <row r="124" spans="2:16">
      <c r="B124" s="85" t="s">
        <v>2119</v>
      </c>
      <c r="C124" s="82" t="s">
        <v>2120</v>
      </c>
      <c r="D124" s="82" t="s">
        <v>281</v>
      </c>
      <c r="E124" s="82"/>
      <c r="F124" s="104">
        <v>40300</v>
      </c>
      <c r="G124" s="92">
        <v>5.2500000000000009</v>
      </c>
      <c r="H124" s="95" t="s">
        <v>181</v>
      </c>
      <c r="I124" s="96">
        <v>4.8000000000000001E-2</v>
      </c>
      <c r="J124" s="96">
        <v>4.8500000000000008E-2</v>
      </c>
      <c r="K124" s="92">
        <v>18001000</v>
      </c>
      <c r="L124" s="105">
        <v>111.4196</v>
      </c>
      <c r="M124" s="92">
        <v>20056.648739999997</v>
      </c>
      <c r="N124" s="82"/>
      <c r="O124" s="93">
        <f t="shared" si="1"/>
        <v>1.3180324076084164E-3</v>
      </c>
      <c r="P124" s="93">
        <f>M124/'סכום נכסי הקרן'!$C$42</f>
        <v>3.6591913239313246E-4</v>
      </c>
    </row>
    <row r="125" spans="2:16">
      <c r="B125" s="85" t="s">
        <v>2121</v>
      </c>
      <c r="C125" s="82" t="s">
        <v>2122</v>
      </c>
      <c r="D125" s="82" t="s">
        <v>281</v>
      </c>
      <c r="E125" s="82"/>
      <c r="F125" s="104">
        <v>40360</v>
      </c>
      <c r="G125" s="92">
        <v>5.4200000000000008</v>
      </c>
      <c r="H125" s="95" t="s">
        <v>181</v>
      </c>
      <c r="I125" s="96">
        <v>4.8000000000000001E-2</v>
      </c>
      <c r="J125" s="96">
        <v>4.8500000000000008E-2</v>
      </c>
      <c r="K125" s="92">
        <v>45687000</v>
      </c>
      <c r="L125" s="105">
        <v>109.1879</v>
      </c>
      <c r="M125" s="92">
        <v>49884.683549999994</v>
      </c>
      <c r="N125" s="82"/>
      <c r="O125" s="93">
        <f t="shared" si="1"/>
        <v>3.2781961939166147E-3</v>
      </c>
      <c r="P125" s="93">
        <f>M125/'סכום נכסי הקרן'!$C$42</f>
        <v>9.1011017647816509E-4</v>
      </c>
    </row>
    <row r="126" spans="2:16">
      <c r="B126" s="85" t="s">
        <v>2123</v>
      </c>
      <c r="C126" s="82" t="s">
        <v>2124</v>
      </c>
      <c r="D126" s="82" t="s">
        <v>281</v>
      </c>
      <c r="E126" s="82"/>
      <c r="F126" s="104">
        <v>40422</v>
      </c>
      <c r="G126" s="92">
        <v>5.59</v>
      </c>
      <c r="H126" s="95" t="s">
        <v>181</v>
      </c>
      <c r="I126" s="96">
        <v>4.8000000000000001E-2</v>
      </c>
      <c r="J126" s="96">
        <v>4.8499999999999995E-2</v>
      </c>
      <c r="K126" s="92">
        <v>89024000</v>
      </c>
      <c r="L126" s="105">
        <v>107.5095</v>
      </c>
      <c r="M126" s="92">
        <v>95709.56611</v>
      </c>
      <c r="N126" s="82"/>
      <c r="O126" s="93">
        <f t="shared" si="1"/>
        <v>6.2896005951151848E-3</v>
      </c>
      <c r="P126" s="93">
        <f>M126/'סכום נכסי הקרן'!$C$42</f>
        <v>1.7461522035258198E-3</v>
      </c>
    </row>
    <row r="127" spans="2:16">
      <c r="B127" s="85" t="s">
        <v>2125</v>
      </c>
      <c r="C127" s="82" t="s">
        <v>2126</v>
      </c>
      <c r="D127" s="82" t="s">
        <v>281</v>
      </c>
      <c r="E127" s="82"/>
      <c r="F127" s="104">
        <v>40483</v>
      </c>
      <c r="G127" s="92">
        <v>5.62</v>
      </c>
      <c r="H127" s="95" t="s">
        <v>181</v>
      </c>
      <c r="I127" s="96">
        <v>4.8000000000000001E-2</v>
      </c>
      <c r="J127" s="96">
        <v>4.8500000000000008E-2</v>
      </c>
      <c r="K127" s="92">
        <v>190101000</v>
      </c>
      <c r="L127" s="105">
        <v>108.40819999999999</v>
      </c>
      <c r="M127" s="92">
        <v>206085.26728</v>
      </c>
      <c r="N127" s="82"/>
      <c r="O127" s="93">
        <f t="shared" si="1"/>
        <v>1.3542993374758701E-2</v>
      </c>
      <c r="P127" s="93">
        <f>M127/'סכום נכסי הקרן'!$C$42</f>
        <v>3.7598774939758164E-3</v>
      </c>
    </row>
    <row r="128" spans="2:16">
      <c r="B128" s="85" t="s">
        <v>2127</v>
      </c>
      <c r="C128" s="82" t="s">
        <v>2128</v>
      </c>
      <c r="D128" s="82" t="s">
        <v>281</v>
      </c>
      <c r="E128" s="82"/>
      <c r="F128" s="104">
        <v>40513</v>
      </c>
      <c r="G128" s="92">
        <v>5.6999999999999993</v>
      </c>
      <c r="H128" s="95" t="s">
        <v>181</v>
      </c>
      <c r="I128" s="96">
        <v>4.8000000000000001E-2</v>
      </c>
      <c r="J128" s="96">
        <v>4.8499999999999995E-2</v>
      </c>
      <c r="K128" s="92">
        <v>54968000</v>
      </c>
      <c r="L128" s="105">
        <v>107.68170000000001</v>
      </c>
      <c r="M128" s="92">
        <v>59190.440490000001</v>
      </c>
      <c r="N128" s="82"/>
      <c r="O128" s="93">
        <f t="shared" si="1"/>
        <v>3.8897285283183061E-3</v>
      </c>
      <c r="P128" s="93">
        <f>M128/'סכום נכסי הקרן'!$C$42</f>
        <v>1.0798870195534043E-3</v>
      </c>
    </row>
    <row r="129" spans="2:16">
      <c r="B129" s="85" t="s">
        <v>2129</v>
      </c>
      <c r="C129" s="82" t="s">
        <v>2130</v>
      </c>
      <c r="D129" s="82" t="s">
        <v>281</v>
      </c>
      <c r="E129" s="82"/>
      <c r="F129" s="104">
        <v>40544</v>
      </c>
      <c r="G129" s="92">
        <v>5.79</v>
      </c>
      <c r="H129" s="95" t="s">
        <v>181</v>
      </c>
      <c r="I129" s="96">
        <v>4.8000000000000001E-2</v>
      </c>
      <c r="J129" s="96">
        <v>4.8500000000000008E-2</v>
      </c>
      <c r="K129" s="92">
        <v>162014000</v>
      </c>
      <c r="L129" s="105">
        <v>107.1583</v>
      </c>
      <c r="M129" s="92">
        <v>173611.44039999999</v>
      </c>
      <c r="N129" s="82"/>
      <c r="O129" s="93">
        <f t="shared" si="1"/>
        <v>1.1408960078281608E-2</v>
      </c>
      <c r="P129" s="93">
        <f>M129/'סכום נכסי הקרן'!$C$42</f>
        <v>3.1674158763120479E-3</v>
      </c>
    </row>
    <row r="130" spans="2:16">
      <c r="B130" s="85" t="s">
        <v>2131</v>
      </c>
      <c r="C130" s="82" t="s">
        <v>2132</v>
      </c>
      <c r="D130" s="82" t="s">
        <v>281</v>
      </c>
      <c r="E130" s="82"/>
      <c r="F130" s="104">
        <v>40575</v>
      </c>
      <c r="G130" s="92">
        <v>5.87</v>
      </c>
      <c r="H130" s="95" t="s">
        <v>181</v>
      </c>
      <c r="I130" s="96">
        <v>4.8000000000000001E-2</v>
      </c>
      <c r="J130" s="96">
        <v>4.8499999999999995E-2</v>
      </c>
      <c r="K130" s="92">
        <v>61690000</v>
      </c>
      <c r="L130" s="105">
        <v>106.3417</v>
      </c>
      <c r="M130" s="92">
        <v>65602.206709999999</v>
      </c>
      <c r="N130" s="82"/>
      <c r="O130" s="93">
        <f t="shared" si="1"/>
        <v>4.3110808577887239E-3</v>
      </c>
      <c r="P130" s="93">
        <f>M130/'סכום נכסי הקרן'!$C$42</f>
        <v>1.1968650831743158E-3</v>
      </c>
    </row>
    <row r="131" spans="2:16">
      <c r="B131" s="85" t="s">
        <v>2133</v>
      </c>
      <c r="C131" s="82" t="s">
        <v>2134</v>
      </c>
      <c r="D131" s="82" t="s">
        <v>281</v>
      </c>
      <c r="E131" s="82"/>
      <c r="F131" s="104">
        <v>40634</v>
      </c>
      <c r="G131" s="92">
        <v>5.8900000000000006</v>
      </c>
      <c r="H131" s="95" t="s">
        <v>181</v>
      </c>
      <c r="I131" s="96">
        <v>4.8000000000000001E-2</v>
      </c>
      <c r="J131" s="96">
        <v>4.8500000000000008E-2</v>
      </c>
      <c r="K131" s="92">
        <v>31637000</v>
      </c>
      <c r="L131" s="105">
        <v>107.4966</v>
      </c>
      <c r="M131" s="92">
        <v>34008.688849999999</v>
      </c>
      <c r="N131" s="82"/>
      <c r="O131" s="93">
        <f t="shared" si="1"/>
        <v>2.2348974958700408E-3</v>
      </c>
      <c r="P131" s="93">
        <f>M131/'סכום נכסי הקרן'!$C$42</f>
        <v>6.204640705005436E-4</v>
      </c>
    </row>
    <row r="132" spans="2:16">
      <c r="B132" s="85" t="s">
        <v>2135</v>
      </c>
      <c r="C132" s="82" t="s">
        <v>2136</v>
      </c>
      <c r="D132" s="82" t="s">
        <v>281</v>
      </c>
      <c r="E132" s="82"/>
      <c r="F132" s="104">
        <v>40664</v>
      </c>
      <c r="G132" s="92">
        <v>5.9700000000000006</v>
      </c>
      <c r="H132" s="95" t="s">
        <v>181</v>
      </c>
      <c r="I132" s="96">
        <v>4.8000000000000001E-2</v>
      </c>
      <c r="J132" s="96">
        <v>4.8499999999999995E-2</v>
      </c>
      <c r="K132" s="92">
        <v>126116316</v>
      </c>
      <c r="L132" s="105">
        <v>106.8689</v>
      </c>
      <c r="M132" s="92">
        <v>134780.15744000001</v>
      </c>
      <c r="N132" s="82"/>
      <c r="O132" s="93">
        <f t="shared" si="1"/>
        <v>8.8571434695467813E-3</v>
      </c>
      <c r="P132" s="93">
        <f>M132/'סכום נכסי הקרן'!$C$42</f>
        <v>2.4589670444741811E-3</v>
      </c>
    </row>
    <row r="133" spans="2:16">
      <c r="B133" s="85" t="s">
        <v>2137</v>
      </c>
      <c r="C133" s="82" t="s">
        <v>2138</v>
      </c>
      <c r="D133" s="82" t="s">
        <v>281</v>
      </c>
      <c r="E133" s="82"/>
      <c r="F133" s="104">
        <v>40848</v>
      </c>
      <c r="G133" s="92">
        <v>6.33</v>
      </c>
      <c r="H133" s="95" t="s">
        <v>181</v>
      </c>
      <c r="I133" s="96">
        <v>4.8000000000000001E-2</v>
      </c>
      <c r="J133" s="96">
        <v>4.8500000000000008E-2</v>
      </c>
      <c r="K133" s="92">
        <v>62000</v>
      </c>
      <c r="L133" s="105">
        <v>105.3237</v>
      </c>
      <c r="M133" s="92">
        <v>65.298389999999998</v>
      </c>
      <c r="N133" s="82"/>
      <c r="O133" s="93">
        <f t="shared" si="1"/>
        <v>4.2911153952159887E-6</v>
      </c>
      <c r="P133" s="93">
        <f>M133/'סכום נכסי הקרן'!$C$42</f>
        <v>1.1913221657921102E-6</v>
      </c>
    </row>
    <row r="134" spans="2:16">
      <c r="B134" s="85" t="s">
        <v>2139</v>
      </c>
      <c r="C134" s="82">
        <v>8789</v>
      </c>
      <c r="D134" s="82" t="s">
        <v>281</v>
      </c>
      <c r="E134" s="82"/>
      <c r="F134" s="104">
        <v>41000</v>
      </c>
      <c r="G134" s="92">
        <v>6.59</v>
      </c>
      <c r="H134" s="95" t="s">
        <v>181</v>
      </c>
      <c r="I134" s="96">
        <v>4.8000000000000001E-2</v>
      </c>
      <c r="J134" s="96">
        <v>4.8100000000000004E-2</v>
      </c>
      <c r="K134" s="92">
        <v>65000</v>
      </c>
      <c r="L134" s="105">
        <v>105.74169999999999</v>
      </c>
      <c r="M134" s="92">
        <v>68.905940000000001</v>
      </c>
      <c r="N134" s="82"/>
      <c r="O134" s="93">
        <f t="shared" si="1"/>
        <v>4.5281872945999E-6</v>
      </c>
      <c r="P134" s="93">
        <f>M134/'סכום נכסי הקרן'!$C$42</f>
        <v>1.2571393211492841E-6</v>
      </c>
    </row>
    <row r="135" spans="2:16">
      <c r="B135" s="85" t="s">
        <v>2140</v>
      </c>
      <c r="C135" s="82" t="s">
        <v>2141</v>
      </c>
      <c r="D135" s="82" t="s">
        <v>281</v>
      </c>
      <c r="E135" s="82"/>
      <c r="F135" s="104">
        <v>41640</v>
      </c>
      <c r="G135" s="92">
        <v>7.8199999999999994</v>
      </c>
      <c r="H135" s="95" t="s">
        <v>181</v>
      </c>
      <c r="I135" s="96">
        <v>4.8000000000000001E-2</v>
      </c>
      <c r="J135" s="96">
        <v>4.8499999999999995E-2</v>
      </c>
      <c r="K135" s="92">
        <v>158418000</v>
      </c>
      <c r="L135" s="105">
        <v>101.1828</v>
      </c>
      <c r="M135" s="92">
        <v>160291.74158</v>
      </c>
      <c r="N135" s="82"/>
      <c r="O135" s="93">
        <f t="shared" si="1"/>
        <v>1.0533649604835904E-2</v>
      </c>
      <c r="P135" s="93">
        <f>M135/'סכום נכסי הקרן'!$C$42</f>
        <v>2.9244075502883739E-3</v>
      </c>
    </row>
    <row r="139" spans="2:16">
      <c r="B139" s="97" t="s">
        <v>131</v>
      </c>
    </row>
    <row r="140" spans="2:16">
      <c r="B140" s="97" t="s">
        <v>257</v>
      </c>
    </row>
    <row r="141" spans="2:16">
      <c r="B141" s="97" t="s">
        <v>265</v>
      </c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Q31" sqref="Q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196</v>
      </c>
      <c r="C1" s="76" t="s" vm="1">
        <v>276</v>
      </c>
    </row>
    <row r="2" spans="2:65">
      <c r="B2" s="55" t="s">
        <v>195</v>
      </c>
      <c r="C2" s="76" t="s">
        <v>277</v>
      </c>
    </row>
    <row r="3" spans="2:65">
      <c r="B3" s="55" t="s">
        <v>197</v>
      </c>
      <c r="C3" s="76" t="s">
        <v>278</v>
      </c>
    </row>
    <row r="4" spans="2:65">
      <c r="B4" s="55" t="s">
        <v>198</v>
      </c>
      <c r="C4" s="76">
        <v>2102</v>
      </c>
    </row>
    <row r="6" spans="2:65" ht="26.25" customHeight="1">
      <c r="B6" s="221" t="s">
        <v>227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2:65" ht="26.25" customHeight="1">
      <c r="B7" s="221" t="s">
        <v>106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2:65" s="3" customFormat="1" ht="78.75">
      <c r="B8" s="22" t="s">
        <v>135</v>
      </c>
      <c r="C8" s="30" t="s">
        <v>52</v>
      </c>
      <c r="D8" s="30" t="s">
        <v>137</v>
      </c>
      <c r="E8" s="30" t="s">
        <v>136</v>
      </c>
      <c r="F8" s="30" t="s">
        <v>75</v>
      </c>
      <c r="G8" s="30" t="s">
        <v>15</v>
      </c>
      <c r="H8" s="30" t="s">
        <v>76</v>
      </c>
      <c r="I8" s="30" t="s">
        <v>121</v>
      </c>
      <c r="J8" s="30" t="s">
        <v>18</v>
      </c>
      <c r="K8" s="30" t="s">
        <v>120</v>
      </c>
      <c r="L8" s="30" t="s">
        <v>17</v>
      </c>
      <c r="M8" s="69" t="s">
        <v>19</v>
      </c>
      <c r="N8" s="30" t="s">
        <v>259</v>
      </c>
      <c r="O8" s="30" t="s">
        <v>258</v>
      </c>
      <c r="P8" s="30" t="s">
        <v>129</v>
      </c>
      <c r="Q8" s="30" t="s">
        <v>67</v>
      </c>
      <c r="R8" s="30" t="s">
        <v>199</v>
      </c>
      <c r="S8" s="31" t="s">
        <v>201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266</v>
      </c>
      <c r="O9" s="32"/>
      <c r="P9" s="32" t="s">
        <v>262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132</v>
      </c>
      <c r="R10" s="20" t="s">
        <v>133</v>
      </c>
      <c r="S10" s="20" t="s">
        <v>202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131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W540"/>
  <sheetViews>
    <sheetView rightToLeft="1" zoomScale="90" zoomScaleNormal="9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5703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1.28515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5" t="s">
        <v>196</v>
      </c>
      <c r="C1" s="76" t="s" vm="1">
        <v>276</v>
      </c>
    </row>
    <row r="2" spans="2:75">
      <c r="B2" s="55" t="s">
        <v>195</v>
      </c>
      <c r="C2" s="76" t="s">
        <v>277</v>
      </c>
    </row>
    <row r="3" spans="2:75">
      <c r="B3" s="55" t="s">
        <v>197</v>
      </c>
      <c r="C3" s="76" t="s">
        <v>278</v>
      </c>
    </row>
    <row r="4" spans="2:75">
      <c r="B4" s="55" t="s">
        <v>198</v>
      </c>
      <c r="C4" s="76">
        <v>2102</v>
      </c>
    </row>
    <row r="6" spans="2:75" ht="26.25" customHeight="1">
      <c r="B6" s="221" t="s">
        <v>227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2:75" ht="26.25" customHeight="1">
      <c r="B7" s="221" t="s">
        <v>107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2:75" s="3" customFormat="1" ht="78.75">
      <c r="B8" s="22" t="s">
        <v>135</v>
      </c>
      <c r="C8" s="30" t="s">
        <v>52</v>
      </c>
      <c r="D8" s="30" t="s">
        <v>137</v>
      </c>
      <c r="E8" s="30" t="s">
        <v>136</v>
      </c>
      <c r="F8" s="30" t="s">
        <v>75</v>
      </c>
      <c r="G8" s="30" t="s">
        <v>15</v>
      </c>
      <c r="H8" s="30" t="s">
        <v>76</v>
      </c>
      <c r="I8" s="30" t="s">
        <v>121</v>
      </c>
      <c r="J8" s="30" t="s">
        <v>18</v>
      </c>
      <c r="K8" s="30" t="s">
        <v>120</v>
      </c>
      <c r="L8" s="30" t="s">
        <v>17</v>
      </c>
      <c r="M8" s="69" t="s">
        <v>19</v>
      </c>
      <c r="N8" s="69" t="s">
        <v>259</v>
      </c>
      <c r="O8" s="30" t="s">
        <v>258</v>
      </c>
      <c r="P8" s="30" t="s">
        <v>129</v>
      </c>
      <c r="Q8" s="30" t="s">
        <v>67</v>
      </c>
      <c r="R8" s="30" t="s">
        <v>199</v>
      </c>
      <c r="S8" s="31" t="s">
        <v>201</v>
      </c>
      <c r="BT8" s="1"/>
    </row>
    <row r="9" spans="2:75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266</v>
      </c>
      <c r="O9" s="32"/>
      <c r="P9" s="32" t="s">
        <v>262</v>
      </c>
      <c r="Q9" s="32" t="s">
        <v>20</v>
      </c>
      <c r="R9" s="32" t="s">
        <v>20</v>
      </c>
      <c r="S9" s="33" t="s">
        <v>20</v>
      </c>
      <c r="BT9" s="1"/>
    </row>
    <row r="10" spans="2:7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132</v>
      </c>
      <c r="R10" s="20" t="s">
        <v>133</v>
      </c>
      <c r="S10" s="20" t="s">
        <v>202</v>
      </c>
      <c r="BT10" s="1"/>
    </row>
    <row r="11" spans="2:75" s="131" customFormat="1" ht="18" customHeight="1">
      <c r="B11" s="106" t="s">
        <v>59</v>
      </c>
      <c r="C11" s="78"/>
      <c r="D11" s="78"/>
      <c r="E11" s="78"/>
      <c r="F11" s="78"/>
      <c r="G11" s="78"/>
      <c r="H11" s="78"/>
      <c r="I11" s="78"/>
      <c r="J11" s="88">
        <v>6.0742688751166494</v>
      </c>
      <c r="K11" s="78"/>
      <c r="L11" s="78"/>
      <c r="M11" s="87">
        <v>1.6983194058929323E-2</v>
      </c>
      <c r="N11" s="86"/>
      <c r="O11" s="88"/>
      <c r="P11" s="86">
        <v>935280.37757000001</v>
      </c>
      <c r="Q11" s="78"/>
      <c r="R11" s="87">
        <f>P11/$P$11</f>
        <v>1</v>
      </c>
      <c r="S11" s="87">
        <f>P11/'סכום נכסי הקרן'!$C$42</f>
        <v>1.7063517875855055E-2</v>
      </c>
      <c r="BT11" s="132"/>
      <c r="BW11" s="132"/>
    </row>
    <row r="12" spans="2:75" s="132" customFormat="1" ht="17.25" customHeight="1">
      <c r="B12" s="107" t="s">
        <v>253</v>
      </c>
      <c r="C12" s="80"/>
      <c r="D12" s="80"/>
      <c r="E12" s="80"/>
      <c r="F12" s="80"/>
      <c r="G12" s="80"/>
      <c r="H12" s="80"/>
      <c r="I12" s="80"/>
      <c r="J12" s="91">
        <v>5.7806227769278991</v>
      </c>
      <c r="K12" s="80"/>
      <c r="L12" s="80"/>
      <c r="M12" s="90">
        <v>1.4920693643204586E-2</v>
      </c>
      <c r="N12" s="89"/>
      <c r="O12" s="91"/>
      <c r="P12" s="89">
        <v>870203.80190999992</v>
      </c>
      <c r="Q12" s="80"/>
      <c r="R12" s="90">
        <f t="shared" ref="R12:R27" si="0">P12/$P$11</f>
        <v>0.93042024913526056</v>
      </c>
      <c r="S12" s="90">
        <f>P12/'סכום נכסי הקרן'!$C$42</f>
        <v>1.5876242553177034E-2</v>
      </c>
    </row>
    <row r="13" spans="2:75" s="132" customFormat="1">
      <c r="B13" s="108" t="s">
        <v>68</v>
      </c>
      <c r="C13" s="80"/>
      <c r="D13" s="80"/>
      <c r="E13" s="80"/>
      <c r="F13" s="80"/>
      <c r="G13" s="80"/>
      <c r="H13" s="80"/>
      <c r="I13" s="80"/>
      <c r="J13" s="91">
        <v>6.2605158029265864</v>
      </c>
      <c r="K13" s="80"/>
      <c r="L13" s="80"/>
      <c r="M13" s="90">
        <v>8.419817509695407E-3</v>
      </c>
      <c r="N13" s="89"/>
      <c r="O13" s="91"/>
      <c r="P13" s="89">
        <v>616311.4498099999</v>
      </c>
      <c r="Q13" s="80"/>
      <c r="R13" s="90">
        <f t="shared" si="0"/>
        <v>0.65895902938888795</v>
      </c>
      <c r="S13" s="90">
        <f>P13/'סכום נכסי הקרן'!$C$42</f>
        <v>1.1244159177433388E-2</v>
      </c>
    </row>
    <row r="14" spans="2:75" s="132" customFormat="1">
      <c r="B14" s="109" t="s">
        <v>2142</v>
      </c>
      <c r="C14" s="82" t="s">
        <v>2143</v>
      </c>
      <c r="D14" s="95" t="s">
        <v>2144</v>
      </c>
      <c r="E14" s="82" t="s">
        <v>2145</v>
      </c>
      <c r="F14" s="95" t="s">
        <v>420</v>
      </c>
      <c r="G14" s="82" t="s">
        <v>369</v>
      </c>
      <c r="H14" s="82" t="s">
        <v>370</v>
      </c>
      <c r="I14" s="104">
        <v>39076</v>
      </c>
      <c r="J14" s="94">
        <v>8.31</v>
      </c>
      <c r="K14" s="95" t="s">
        <v>181</v>
      </c>
      <c r="L14" s="96">
        <v>4.9000000000000002E-2</v>
      </c>
      <c r="M14" s="93">
        <v>1.4199999999999999E-2</v>
      </c>
      <c r="N14" s="92">
        <v>34820965</v>
      </c>
      <c r="O14" s="94">
        <v>159.69</v>
      </c>
      <c r="P14" s="92">
        <v>55605.597549999999</v>
      </c>
      <c r="Q14" s="93">
        <v>1.773778124571506E-2</v>
      </c>
      <c r="R14" s="93">
        <f t="shared" si="0"/>
        <v>5.9453399091373815E-2</v>
      </c>
      <c r="S14" s="93">
        <f>P14/'סכום נכסי הקרן'!$C$42</f>
        <v>1.0144841381760018E-3</v>
      </c>
    </row>
    <row r="15" spans="2:75" s="132" customFormat="1">
      <c r="B15" s="109" t="s">
        <v>2146</v>
      </c>
      <c r="C15" s="82" t="s">
        <v>2147</v>
      </c>
      <c r="D15" s="95" t="s">
        <v>2144</v>
      </c>
      <c r="E15" s="82" t="s">
        <v>2145</v>
      </c>
      <c r="F15" s="95" t="s">
        <v>420</v>
      </c>
      <c r="G15" s="82" t="s">
        <v>369</v>
      </c>
      <c r="H15" s="82" t="s">
        <v>370</v>
      </c>
      <c r="I15" s="104">
        <v>42639</v>
      </c>
      <c r="J15" s="94">
        <v>11.49</v>
      </c>
      <c r="K15" s="95" t="s">
        <v>181</v>
      </c>
      <c r="L15" s="96">
        <v>4.0999999999999995E-2</v>
      </c>
      <c r="M15" s="93">
        <v>2.0700000000000003E-2</v>
      </c>
      <c r="N15" s="92">
        <v>139116290.31</v>
      </c>
      <c r="O15" s="94">
        <v>132.04</v>
      </c>
      <c r="P15" s="92">
        <v>183689.15495</v>
      </c>
      <c r="Q15" s="93">
        <v>3.1925428802999797E-2</v>
      </c>
      <c r="R15" s="93">
        <f t="shared" si="0"/>
        <v>0.19640009493971447</v>
      </c>
      <c r="S15" s="93">
        <f>P15/'סכום נכסי הקרן'!$C$42</f>
        <v>3.351276530823448E-3</v>
      </c>
    </row>
    <row r="16" spans="2:75" s="132" customFormat="1">
      <c r="B16" s="109" t="s">
        <v>2148</v>
      </c>
      <c r="C16" s="82" t="s">
        <v>2149</v>
      </c>
      <c r="D16" s="95" t="s">
        <v>2144</v>
      </c>
      <c r="E16" s="82" t="s">
        <v>2150</v>
      </c>
      <c r="F16" s="95" t="s">
        <v>420</v>
      </c>
      <c r="G16" s="82" t="s">
        <v>369</v>
      </c>
      <c r="H16" s="82" t="s">
        <v>179</v>
      </c>
      <c r="I16" s="104">
        <v>42796</v>
      </c>
      <c r="J16" s="94">
        <v>7.83</v>
      </c>
      <c r="K16" s="95" t="s">
        <v>181</v>
      </c>
      <c r="L16" s="96">
        <v>2.1400000000000002E-2</v>
      </c>
      <c r="M16" s="93">
        <v>1.04E-2</v>
      </c>
      <c r="N16" s="92">
        <v>45400000</v>
      </c>
      <c r="O16" s="94">
        <v>110.45</v>
      </c>
      <c r="P16" s="92">
        <v>50144.298729999995</v>
      </c>
      <c r="Q16" s="93">
        <v>0.17485345431857222</v>
      </c>
      <c r="R16" s="93">
        <f t="shared" si="0"/>
        <v>5.3614188785059802E-2</v>
      </c>
      <c r="S16" s="93">
        <f>P16/'סכום נכסי הקרן'!$C$42</f>
        <v>9.1484666873333572E-4</v>
      </c>
    </row>
    <row r="17" spans="2:19" s="132" customFormat="1">
      <c r="B17" s="109" t="s">
        <v>2151</v>
      </c>
      <c r="C17" s="82" t="s">
        <v>2152</v>
      </c>
      <c r="D17" s="95" t="s">
        <v>2144</v>
      </c>
      <c r="E17" s="82" t="s">
        <v>497</v>
      </c>
      <c r="F17" s="95" t="s">
        <v>498</v>
      </c>
      <c r="G17" s="82" t="s">
        <v>406</v>
      </c>
      <c r="H17" s="82" t="s">
        <v>370</v>
      </c>
      <c r="I17" s="104">
        <v>39856</v>
      </c>
      <c r="J17" s="94">
        <v>0.8600000000000001</v>
      </c>
      <c r="K17" s="95" t="s">
        <v>181</v>
      </c>
      <c r="L17" s="96">
        <v>6.8499999999999991E-2</v>
      </c>
      <c r="M17" s="93">
        <v>5.7999999999999987E-3</v>
      </c>
      <c r="N17" s="92">
        <v>19463300</v>
      </c>
      <c r="O17" s="94">
        <v>119.67</v>
      </c>
      <c r="P17" s="92">
        <v>23291.731680000001</v>
      </c>
      <c r="Q17" s="93">
        <v>3.8537296233449689E-2</v>
      </c>
      <c r="R17" s="93">
        <f t="shared" si="0"/>
        <v>2.4903475191594894E-2</v>
      </c>
      <c r="S17" s="93">
        <f>P17/'סכום נכסי הקרן'!$C$42</f>
        <v>4.2494089410269239E-4</v>
      </c>
    </row>
    <row r="18" spans="2:19" s="132" customFormat="1">
      <c r="B18" s="109" t="s">
        <v>2153</v>
      </c>
      <c r="C18" s="82" t="s">
        <v>2154</v>
      </c>
      <c r="D18" s="95" t="s">
        <v>2144</v>
      </c>
      <c r="E18" s="82" t="s">
        <v>373</v>
      </c>
      <c r="F18" s="95" t="s">
        <v>374</v>
      </c>
      <c r="G18" s="82" t="s">
        <v>406</v>
      </c>
      <c r="H18" s="82" t="s">
        <v>370</v>
      </c>
      <c r="I18" s="104">
        <v>38519</v>
      </c>
      <c r="J18" s="94">
        <v>5.13</v>
      </c>
      <c r="K18" s="95" t="s">
        <v>181</v>
      </c>
      <c r="L18" s="96">
        <v>6.0499999999999998E-2</v>
      </c>
      <c r="M18" s="93">
        <v>2.8999999999999998E-3</v>
      </c>
      <c r="N18" s="92">
        <v>109050</v>
      </c>
      <c r="O18" s="94">
        <v>177.05</v>
      </c>
      <c r="P18" s="92">
        <v>193.07304000000002</v>
      </c>
      <c r="Q18" s="82"/>
      <c r="R18" s="93">
        <f t="shared" si="0"/>
        <v>2.0643332697905305E-4</v>
      </c>
      <c r="S18" s="93">
        <f>P18/'סכום נכסי הקרן'!$C$42</f>
        <v>3.522478765079304E-6</v>
      </c>
    </row>
    <row r="19" spans="2:19" s="132" customFormat="1">
      <c r="B19" s="109" t="s">
        <v>2155</v>
      </c>
      <c r="C19" s="82" t="s">
        <v>2156</v>
      </c>
      <c r="D19" s="95" t="s">
        <v>2144</v>
      </c>
      <c r="E19" s="82" t="s">
        <v>419</v>
      </c>
      <c r="F19" s="95" t="s">
        <v>420</v>
      </c>
      <c r="G19" s="82" t="s">
        <v>406</v>
      </c>
      <c r="H19" s="82" t="s">
        <v>179</v>
      </c>
      <c r="I19" s="104">
        <v>39350</v>
      </c>
      <c r="J19" s="94">
        <v>4.1000000000000005</v>
      </c>
      <c r="K19" s="95" t="s">
        <v>181</v>
      </c>
      <c r="L19" s="96">
        <v>5.5999999999999994E-2</v>
      </c>
      <c r="M19" s="93">
        <v>4.0000000000000002E-4</v>
      </c>
      <c r="N19" s="92">
        <v>12434211.359999999</v>
      </c>
      <c r="O19" s="94">
        <v>152.15</v>
      </c>
      <c r="P19" s="92">
        <v>18918.65223</v>
      </c>
      <c r="Q19" s="93">
        <v>1.5164318131293302E-2</v>
      </c>
      <c r="R19" s="93">
        <f t="shared" si="0"/>
        <v>2.0227786964967149E-2</v>
      </c>
      <c r="S19" s="93">
        <f>P19/'סכום נכסי הקרן'!$C$42</f>
        <v>3.4515720446570485E-4</v>
      </c>
    </row>
    <row r="20" spans="2:19" s="132" customFormat="1">
      <c r="B20" s="109" t="s">
        <v>2157</v>
      </c>
      <c r="C20" s="82" t="s">
        <v>2158</v>
      </c>
      <c r="D20" s="95" t="s">
        <v>2144</v>
      </c>
      <c r="E20" s="82" t="s">
        <v>497</v>
      </c>
      <c r="F20" s="95" t="s">
        <v>498</v>
      </c>
      <c r="G20" s="82" t="s">
        <v>442</v>
      </c>
      <c r="H20" s="82" t="s">
        <v>179</v>
      </c>
      <c r="I20" s="104">
        <v>42919</v>
      </c>
      <c r="J20" s="94">
        <v>2.41</v>
      </c>
      <c r="K20" s="95" t="s">
        <v>181</v>
      </c>
      <c r="L20" s="96">
        <v>0.06</v>
      </c>
      <c r="M20" s="93">
        <v>-1.2999999999999999E-3</v>
      </c>
      <c r="N20" s="92">
        <v>112491858</v>
      </c>
      <c r="O20" s="94">
        <v>123.29</v>
      </c>
      <c r="P20" s="92">
        <v>138691.20892999999</v>
      </c>
      <c r="Q20" s="93">
        <v>3.0397053257104248E-2</v>
      </c>
      <c r="R20" s="93">
        <f t="shared" si="0"/>
        <v>0.14828837667945172</v>
      </c>
      <c r="S20" s="93">
        <f>P20/'סכום נכסי הקרן'!$C$42</f>
        <v>2.5303213662513525E-3</v>
      </c>
    </row>
    <row r="21" spans="2:19" s="132" customFormat="1">
      <c r="B21" s="109" t="s">
        <v>2159</v>
      </c>
      <c r="C21" s="82" t="s">
        <v>2160</v>
      </c>
      <c r="D21" s="95" t="s">
        <v>2144</v>
      </c>
      <c r="E21" s="82" t="s">
        <v>2161</v>
      </c>
      <c r="F21" s="95" t="s">
        <v>420</v>
      </c>
      <c r="G21" s="82" t="s">
        <v>442</v>
      </c>
      <c r="H21" s="82" t="s">
        <v>179</v>
      </c>
      <c r="I21" s="104">
        <v>38495</v>
      </c>
      <c r="J21" s="94">
        <v>0.77</v>
      </c>
      <c r="K21" s="95" t="s">
        <v>181</v>
      </c>
      <c r="L21" s="96">
        <v>4.9500000000000002E-2</v>
      </c>
      <c r="M21" s="93">
        <v>-5.5999999999999991E-3</v>
      </c>
      <c r="N21" s="92">
        <v>459673.69</v>
      </c>
      <c r="O21" s="94">
        <v>128.69999999999999</v>
      </c>
      <c r="P21" s="92">
        <v>591.60003000000006</v>
      </c>
      <c r="Q21" s="93">
        <v>1.2130709076173972E-2</v>
      </c>
      <c r="R21" s="93">
        <f t="shared" si="0"/>
        <v>6.325376263501502E-4</v>
      </c>
      <c r="S21" s="93">
        <f>P21/'סכום נכסי הקרן'!$C$42</f>
        <v>1.0793317094376715E-5</v>
      </c>
    </row>
    <row r="22" spans="2:19" s="132" customFormat="1">
      <c r="B22" s="109" t="s">
        <v>2162</v>
      </c>
      <c r="C22" s="82" t="s">
        <v>2163</v>
      </c>
      <c r="D22" s="95" t="s">
        <v>2144</v>
      </c>
      <c r="E22" s="82" t="s">
        <v>394</v>
      </c>
      <c r="F22" s="95" t="s">
        <v>374</v>
      </c>
      <c r="G22" s="82" t="s">
        <v>637</v>
      </c>
      <c r="H22" s="82" t="s">
        <v>370</v>
      </c>
      <c r="I22" s="104">
        <v>39656</v>
      </c>
      <c r="J22" s="94">
        <v>3.2899999999999991</v>
      </c>
      <c r="K22" s="95" t="s">
        <v>181</v>
      </c>
      <c r="L22" s="96">
        <v>5.7500000000000002E-2</v>
      </c>
      <c r="M22" s="93">
        <v>-3.3999999999999998E-3</v>
      </c>
      <c r="N22" s="92">
        <v>93899674</v>
      </c>
      <c r="O22" s="94">
        <v>145.19999999999999</v>
      </c>
      <c r="P22" s="92">
        <v>136342.32562000002</v>
      </c>
      <c r="Q22" s="93">
        <v>7.2119565284178191E-2</v>
      </c>
      <c r="R22" s="93">
        <f t="shared" si="0"/>
        <v>0.14577695511397129</v>
      </c>
      <c r="S22" s="93">
        <f>P22/'סכום נכסי הקרן'!$C$42</f>
        <v>2.4874676794749695E-3</v>
      </c>
    </row>
    <row r="23" spans="2:19" s="132" customFormat="1">
      <c r="B23" s="109" t="s">
        <v>2164</v>
      </c>
      <c r="C23" s="82" t="s">
        <v>2165</v>
      </c>
      <c r="D23" s="95" t="s">
        <v>2144</v>
      </c>
      <c r="E23" s="82" t="s">
        <v>2166</v>
      </c>
      <c r="F23" s="95" t="s">
        <v>420</v>
      </c>
      <c r="G23" s="82" t="s">
        <v>681</v>
      </c>
      <c r="H23" s="82" t="s">
        <v>370</v>
      </c>
      <c r="I23" s="104">
        <v>38280</v>
      </c>
      <c r="J23" s="94">
        <v>0.51</v>
      </c>
      <c r="K23" s="95" t="s">
        <v>181</v>
      </c>
      <c r="L23" s="96">
        <v>7.1069000000000007E-2</v>
      </c>
      <c r="M23" s="93">
        <v>-2.5000000000000001E-3</v>
      </c>
      <c r="N23" s="92">
        <v>1172259.8999999999</v>
      </c>
      <c r="O23" s="94">
        <v>131.86000000000001</v>
      </c>
      <c r="P23" s="92">
        <v>1545.7419299999999</v>
      </c>
      <c r="Q23" s="93">
        <v>2.2940970607096614E-2</v>
      </c>
      <c r="R23" s="93">
        <f t="shared" si="0"/>
        <v>1.6527043302416665E-3</v>
      </c>
      <c r="S23" s="93">
        <f>P23/'סכום נכסי הקרן'!$C$42</f>
        <v>2.8200949882581738E-5</v>
      </c>
    </row>
    <row r="24" spans="2:19" s="132" customFormat="1">
      <c r="B24" s="109" t="s">
        <v>2167</v>
      </c>
      <c r="C24" s="82" t="s">
        <v>2168</v>
      </c>
      <c r="D24" s="95" t="s">
        <v>2144</v>
      </c>
      <c r="E24" s="82"/>
      <c r="F24" s="95" t="s">
        <v>424</v>
      </c>
      <c r="G24" s="82" t="s">
        <v>711</v>
      </c>
      <c r="H24" s="82" t="s">
        <v>370</v>
      </c>
      <c r="I24" s="104">
        <v>38445</v>
      </c>
      <c r="J24" s="94">
        <v>0.98</v>
      </c>
      <c r="K24" s="95" t="s">
        <v>181</v>
      </c>
      <c r="L24" s="96">
        <v>6.7000000000000004E-2</v>
      </c>
      <c r="M24" s="93">
        <v>2.3199999999999998E-2</v>
      </c>
      <c r="N24" s="92">
        <v>1502412.59</v>
      </c>
      <c r="O24" s="94">
        <v>131.47</v>
      </c>
      <c r="P24" s="92">
        <v>1975.22181</v>
      </c>
      <c r="Q24" s="93">
        <v>1.5698424241031069E-2</v>
      </c>
      <c r="R24" s="93">
        <f t="shared" si="0"/>
        <v>2.111903400702071E-3</v>
      </c>
      <c r="S24" s="93">
        <f>P24/'סכום נכסי הקרן'!$C$42</f>
        <v>3.6036501429958873E-5</v>
      </c>
    </row>
    <row r="25" spans="2:19" s="132" customFormat="1">
      <c r="B25" s="109" t="s">
        <v>2169</v>
      </c>
      <c r="C25" s="82" t="s">
        <v>2170</v>
      </c>
      <c r="D25" s="95" t="s">
        <v>2144</v>
      </c>
      <c r="E25" s="82"/>
      <c r="F25" s="95" t="s">
        <v>424</v>
      </c>
      <c r="G25" s="82" t="s">
        <v>711</v>
      </c>
      <c r="H25" s="82" t="s">
        <v>370</v>
      </c>
      <c r="I25" s="104">
        <v>38890</v>
      </c>
      <c r="J25" s="94">
        <v>1.1000000000000001</v>
      </c>
      <c r="K25" s="95" t="s">
        <v>181</v>
      </c>
      <c r="L25" s="96">
        <v>6.7000000000000004E-2</v>
      </c>
      <c r="M25" s="93">
        <v>2.1099999999999997E-2</v>
      </c>
      <c r="N25" s="92">
        <v>1038566.24</v>
      </c>
      <c r="O25" s="94">
        <v>131.72999999999999</v>
      </c>
      <c r="P25" s="92">
        <v>1368.1033400000001</v>
      </c>
      <c r="Q25" s="93">
        <v>2.3922817772941769E-2</v>
      </c>
      <c r="R25" s="93">
        <f t="shared" si="0"/>
        <v>1.4627734878331776E-3</v>
      </c>
      <c r="S25" s="93">
        <f>P25/'סכום נכסי הקרן'!$C$42</f>
        <v>2.4960061557968275E-5</v>
      </c>
    </row>
    <row r="26" spans="2:19" s="132" customFormat="1">
      <c r="B26" s="109" t="s">
        <v>2171</v>
      </c>
      <c r="C26" s="82" t="s">
        <v>2172</v>
      </c>
      <c r="D26" s="95" t="s">
        <v>2144</v>
      </c>
      <c r="E26" s="82"/>
      <c r="F26" s="95" t="s">
        <v>424</v>
      </c>
      <c r="G26" s="82" t="s">
        <v>711</v>
      </c>
      <c r="H26" s="82" t="s">
        <v>370</v>
      </c>
      <c r="I26" s="104">
        <v>38376</v>
      </c>
      <c r="J26" s="94">
        <v>0.92</v>
      </c>
      <c r="K26" s="95" t="s">
        <v>181</v>
      </c>
      <c r="L26" s="96">
        <v>7.0000000000000007E-2</v>
      </c>
      <c r="M26" s="93">
        <v>1.83E-2</v>
      </c>
      <c r="N26" s="92">
        <v>834554.62</v>
      </c>
      <c r="O26" s="94">
        <v>131.11000000000001</v>
      </c>
      <c r="P26" s="92">
        <v>1094.1846200000002</v>
      </c>
      <c r="Q26" s="93">
        <v>1.81178384812162E-2</v>
      </c>
      <c r="R26" s="93">
        <f t="shared" si="0"/>
        <v>1.1699001136352904E-3</v>
      </c>
      <c r="S26" s="93">
        <f>P26/'סכום נכסי הקרן'!$C$42</f>
        <v>1.9962611501980637E-5</v>
      </c>
    </row>
    <row r="27" spans="2:19" s="132" customFormat="1">
      <c r="B27" s="109" t="s">
        <v>2173</v>
      </c>
      <c r="C27" s="82" t="s">
        <v>2174</v>
      </c>
      <c r="D27" s="95" t="s">
        <v>2144</v>
      </c>
      <c r="E27" s="82" t="s">
        <v>2175</v>
      </c>
      <c r="F27" s="95" t="s">
        <v>919</v>
      </c>
      <c r="G27" s="82" t="s">
        <v>1865</v>
      </c>
      <c r="H27" s="82"/>
      <c r="I27" s="104">
        <v>39104</v>
      </c>
      <c r="J27" s="94">
        <v>2.11</v>
      </c>
      <c r="K27" s="95" t="s">
        <v>181</v>
      </c>
      <c r="L27" s="96">
        <v>5.5999999999999994E-2</v>
      </c>
      <c r="M27" s="93">
        <v>0.1709</v>
      </c>
      <c r="N27" s="92">
        <v>2928795.91</v>
      </c>
      <c r="O27" s="94">
        <v>97.67</v>
      </c>
      <c r="P27" s="92">
        <v>2860.5553500000001</v>
      </c>
      <c r="Q27" s="93">
        <v>4.6341703623783885E-3</v>
      </c>
      <c r="R27" s="93">
        <f t="shared" si="0"/>
        <v>3.0585003370135443E-3</v>
      </c>
      <c r="S27" s="93">
        <f>P27/'סכום נכסי הקרן'!$C$42</f>
        <v>5.2188775173939329E-5</v>
      </c>
    </row>
    <row r="28" spans="2:19" s="132" customFormat="1">
      <c r="B28" s="110"/>
      <c r="C28" s="82"/>
      <c r="D28" s="82"/>
      <c r="E28" s="82"/>
      <c r="F28" s="82"/>
      <c r="G28" s="82"/>
      <c r="H28" s="82"/>
      <c r="I28" s="82"/>
      <c r="J28" s="94"/>
      <c r="K28" s="82"/>
      <c r="L28" s="82"/>
      <c r="M28" s="93"/>
      <c r="N28" s="92"/>
      <c r="O28" s="94"/>
      <c r="P28" s="82"/>
      <c r="Q28" s="82"/>
      <c r="R28" s="93"/>
      <c r="S28" s="82"/>
    </row>
    <row r="29" spans="2:19" s="132" customFormat="1">
      <c r="B29" s="108" t="s">
        <v>69</v>
      </c>
      <c r="C29" s="80"/>
      <c r="D29" s="80"/>
      <c r="E29" s="80"/>
      <c r="F29" s="80"/>
      <c r="G29" s="80"/>
      <c r="H29" s="80"/>
      <c r="I29" s="80"/>
      <c r="J29" s="91">
        <v>5.0748722226155163</v>
      </c>
      <c r="K29" s="80"/>
      <c r="L29" s="80"/>
      <c r="M29" s="90">
        <v>2.3796642052413452E-2</v>
      </c>
      <c r="N29" s="89"/>
      <c r="O29" s="91"/>
      <c r="P29" s="89">
        <v>198313.97239999997</v>
      </c>
      <c r="Q29" s="80"/>
      <c r="R29" s="90">
        <f t="shared" ref="R29:R34" si="1">P29/$P$11</f>
        <v>0.21203692192842716</v>
      </c>
      <c r="S29" s="90">
        <f>P29/'סכום נכסי הקרן'!$C$42</f>
        <v>3.6180958076670001E-3</v>
      </c>
    </row>
    <row r="30" spans="2:19" s="132" customFormat="1">
      <c r="B30" s="109" t="s">
        <v>2176</v>
      </c>
      <c r="C30" s="82" t="s">
        <v>2177</v>
      </c>
      <c r="D30" s="95" t="s">
        <v>2144</v>
      </c>
      <c r="E30" s="82" t="s">
        <v>2150</v>
      </c>
      <c r="F30" s="95" t="s">
        <v>420</v>
      </c>
      <c r="G30" s="82" t="s">
        <v>369</v>
      </c>
      <c r="H30" s="82" t="s">
        <v>179</v>
      </c>
      <c r="I30" s="104">
        <v>42796</v>
      </c>
      <c r="J30" s="94">
        <v>7.25</v>
      </c>
      <c r="K30" s="95" t="s">
        <v>181</v>
      </c>
      <c r="L30" s="96">
        <v>3.7400000000000003E-2</v>
      </c>
      <c r="M30" s="93">
        <v>2.7699999999999999E-2</v>
      </c>
      <c r="N30" s="92">
        <v>45420000</v>
      </c>
      <c r="O30" s="94">
        <v>107.35</v>
      </c>
      <c r="P30" s="92">
        <v>48758.371009999995</v>
      </c>
      <c r="Q30" s="93">
        <v>8.8184243327935882E-2</v>
      </c>
      <c r="R30" s="93">
        <f t="shared" si="1"/>
        <v>5.2132357504047738E-2</v>
      </c>
      <c r="S30" s="93">
        <f>P30/'סכום נכסי הקרן'!$C$42</f>
        <v>8.8956141418078513E-4</v>
      </c>
    </row>
    <row r="31" spans="2:19" s="132" customFormat="1">
      <c r="B31" s="109" t="s">
        <v>2178</v>
      </c>
      <c r="C31" s="82" t="s">
        <v>2179</v>
      </c>
      <c r="D31" s="95" t="s">
        <v>2144</v>
      </c>
      <c r="E31" s="82" t="s">
        <v>2150</v>
      </c>
      <c r="F31" s="95" t="s">
        <v>420</v>
      </c>
      <c r="G31" s="82" t="s">
        <v>369</v>
      </c>
      <c r="H31" s="82" t="s">
        <v>179</v>
      </c>
      <c r="I31" s="104">
        <v>42796</v>
      </c>
      <c r="J31" s="94">
        <v>3.7800000000000002</v>
      </c>
      <c r="K31" s="95" t="s">
        <v>181</v>
      </c>
      <c r="L31" s="96">
        <v>2.5000000000000001E-2</v>
      </c>
      <c r="M31" s="93">
        <v>1.6999999999999998E-2</v>
      </c>
      <c r="N31" s="92">
        <v>72448686</v>
      </c>
      <c r="O31" s="94">
        <v>103.15</v>
      </c>
      <c r="P31" s="92">
        <v>74730.82041</v>
      </c>
      <c r="Q31" s="93">
        <v>9.9888440030001538E-2</v>
      </c>
      <c r="R31" s="93">
        <f t="shared" si="1"/>
        <v>7.9902050980864142E-2</v>
      </c>
      <c r="S31" s="93">
        <f>P31/'סכום נכסי הקרן'!$C$42</f>
        <v>1.3634100752294572E-3</v>
      </c>
    </row>
    <row r="32" spans="2:19" s="132" customFormat="1">
      <c r="B32" s="109" t="s">
        <v>2180</v>
      </c>
      <c r="C32" s="82" t="s">
        <v>2181</v>
      </c>
      <c r="D32" s="95" t="s">
        <v>2144</v>
      </c>
      <c r="E32" s="82" t="s">
        <v>2182</v>
      </c>
      <c r="F32" s="95" t="s">
        <v>424</v>
      </c>
      <c r="G32" s="82" t="s">
        <v>442</v>
      </c>
      <c r="H32" s="82" t="s">
        <v>179</v>
      </c>
      <c r="I32" s="104">
        <v>42598</v>
      </c>
      <c r="J32" s="94">
        <v>5.25</v>
      </c>
      <c r="K32" s="95" t="s">
        <v>181</v>
      </c>
      <c r="L32" s="96">
        <v>3.1E-2</v>
      </c>
      <c r="M32" s="93">
        <v>2.6199999999999998E-2</v>
      </c>
      <c r="N32" s="92">
        <v>41984395.579999998</v>
      </c>
      <c r="O32" s="94">
        <v>102.67</v>
      </c>
      <c r="P32" s="92">
        <v>43105.378939999995</v>
      </c>
      <c r="Q32" s="93">
        <v>5.9132951521126756E-2</v>
      </c>
      <c r="R32" s="93">
        <f t="shared" si="1"/>
        <v>4.6088189139597148E-2</v>
      </c>
      <c r="S32" s="93">
        <f>P32/'סכום נכסי הקרן'!$C$42</f>
        <v>7.8642663924930487E-4</v>
      </c>
    </row>
    <row r="33" spans="2:19" s="132" customFormat="1">
      <c r="B33" s="109" t="s">
        <v>2183</v>
      </c>
      <c r="C33" s="82" t="s">
        <v>2184</v>
      </c>
      <c r="D33" s="95" t="s">
        <v>2144</v>
      </c>
      <c r="E33" s="82" t="s">
        <v>2185</v>
      </c>
      <c r="F33" s="95" t="s">
        <v>424</v>
      </c>
      <c r="G33" s="82" t="s">
        <v>637</v>
      </c>
      <c r="H33" s="82" t="s">
        <v>370</v>
      </c>
      <c r="I33" s="104">
        <v>43312</v>
      </c>
      <c r="J33" s="94">
        <v>4.71</v>
      </c>
      <c r="K33" s="95" t="s">
        <v>181</v>
      </c>
      <c r="L33" s="96">
        <v>3.5499999999999997E-2</v>
      </c>
      <c r="M33" s="93">
        <v>3.1099999999999999E-2</v>
      </c>
      <c r="N33" s="92">
        <v>29164000</v>
      </c>
      <c r="O33" s="94">
        <v>103.05</v>
      </c>
      <c r="P33" s="92">
        <v>30053.502</v>
      </c>
      <c r="Q33" s="93">
        <v>9.1137499999999996E-2</v>
      </c>
      <c r="R33" s="93">
        <f t="shared" si="1"/>
        <v>3.2133147151107294E-2</v>
      </c>
      <c r="S33" s="93">
        <f>P33/'סכום נכסי הקרן'!$C$42</f>
        <v>5.4830453082040033E-4</v>
      </c>
    </row>
    <row r="34" spans="2:19" s="132" customFormat="1">
      <c r="B34" s="109" t="s">
        <v>2186</v>
      </c>
      <c r="C34" s="82" t="s">
        <v>2187</v>
      </c>
      <c r="D34" s="95" t="s">
        <v>2144</v>
      </c>
      <c r="E34" s="82" t="s">
        <v>2188</v>
      </c>
      <c r="F34" s="95" t="s">
        <v>424</v>
      </c>
      <c r="G34" s="82" t="s">
        <v>711</v>
      </c>
      <c r="H34" s="82" t="s">
        <v>179</v>
      </c>
      <c r="I34" s="104">
        <v>41903</v>
      </c>
      <c r="J34" s="94">
        <v>1.5499999999999998</v>
      </c>
      <c r="K34" s="95" t="s">
        <v>181</v>
      </c>
      <c r="L34" s="96">
        <v>5.1500000000000004E-2</v>
      </c>
      <c r="M34" s="93">
        <v>2.0499999999999997E-2</v>
      </c>
      <c r="N34" s="92">
        <v>1588235.35</v>
      </c>
      <c r="O34" s="94">
        <v>104.89</v>
      </c>
      <c r="P34" s="92">
        <v>1665.90004</v>
      </c>
      <c r="Q34" s="93">
        <v>5.2941144803941624E-2</v>
      </c>
      <c r="R34" s="93">
        <f t="shared" si="1"/>
        <v>1.7811771528108613E-3</v>
      </c>
      <c r="S34" s="93">
        <f>P34/'סכום נכסי הקרן'!$C$42</f>
        <v>3.0393148187052746E-5</v>
      </c>
    </row>
    <row r="35" spans="2:19" s="132" customFormat="1">
      <c r="B35" s="110"/>
      <c r="C35" s="82"/>
      <c r="D35" s="82"/>
      <c r="E35" s="82"/>
      <c r="F35" s="82"/>
      <c r="G35" s="82"/>
      <c r="H35" s="82"/>
      <c r="I35" s="82"/>
      <c r="J35" s="94"/>
      <c r="K35" s="82"/>
      <c r="L35" s="82"/>
      <c r="M35" s="93"/>
      <c r="N35" s="92"/>
      <c r="O35" s="94"/>
      <c r="P35" s="82"/>
      <c r="Q35" s="82"/>
      <c r="R35" s="93"/>
      <c r="S35" s="82"/>
    </row>
    <row r="36" spans="2:19" s="132" customFormat="1">
      <c r="B36" s="108" t="s">
        <v>54</v>
      </c>
      <c r="C36" s="80"/>
      <c r="D36" s="80"/>
      <c r="E36" s="80"/>
      <c r="F36" s="80"/>
      <c r="G36" s="80"/>
      <c r="H36" s="80"/>
      <c r="I36" s="80"/>
      <c r="J36" s="91">
        <v>2.9773138014097227</v>
      </c>
      <c r="K36" s="80"/>
      <c r="L36" s="80"/>
      <c r="M36" s="90">
        <v>5.5338205257538291E-2</v>
      </c>
      <c r="N36" s="89"/>
      <c r="O36" s="91"/>
      <c r="P36" s="89">
        <v>55578.379700000005</v>
      </c>
      <c r="Q36" s="80"/>
      <c r="R36" s="90">
        <f t="shared" ref="R36:R40" si="2">P36/$P$11</f>
        <v>5.9424297817945296E-2</v>
      </c>
      <c r="S36" s="90">
        <f>P36/'סכום נכסי הקרן'!$C$42</f>
        <v>1.0139875680766441E-3</v>
      </c>
    </row>
    <row r="37" spans="2:19" s="132" customFormat="1">
      <c r="B37" s="109" t="s">
        <v>2189</v>
      </c>
      <c r="C37" s="82" t="s">
        <v>2190</v>
      </c>
      <c r="D37" s="95" t="s">
        <v>2144</v>
      </c>
      <c r="E37" s="82" t="s">
        <v>2191</v>
      </c>
      <c r="F37" s="95" t="s">
        <v>420</v>
      </c>
      <c r="G37" s="82" t="s">
        <v>442</v>
      </c>
      <c r="H37" s="82" t="s">
        <v>179</v>
      </c>
      <c r="I37" s="104">
        <v>38421</v>
      </c>
      <c r="J37" s="94">
        <v>4.04</v>
      </c>
      <c r="K37" s="95" t="s">
        <v>180</v>
      </c>
      <c r="L37" s="96">
        <v>7.9699999999999993E-2</v>
      </c>
      <c r="M37" s="93">
        <v>3.6200000000000003E-2</v>
      </c>
      <c r="N37" s="92">
        <v>567341.24</v>
      </c>
      <c r="O37" s="94">
        <v>120.41</v>
      </c>
      <c r="P37" s="92">
        <v>2481.1484599999999</v>
      </c>
      <c r="Q37" s="93">
        <v>6.9174544671814723E-3</v>
      </c>
      <c r="R37" s="93">
        <f t="shared" si="2"/>
        <v>2.6528392121797735E-3</v>
      </c>
      <c r="S37" s="93">
        <f>P37/'סכום נכסי הקרן'!$C$42</f>
        <v>4.5266769318798807E-5</v>
      </c>
    </row>
    <row r="38" spans="2:19" s="132" customFormat="1">
      <c r="B38" s="109" t="s">
        <v>2192</v>
      </c>
      <c r="C38" s="82" t="s">
        <v>2193</v>
      </c>
      <c r="D38" s="95" t="s">
        <v>2144</v>
      </c>
      <c r="E38" s="82" t="s">
        <v>1199</v>
      </c>
      <c r="F38" s="95" t="s">
        <v>207</v>
      </c>
      <c r="G38" s="82" t="s">
        <v>545</v>
      </c>
      <c r="H38" s="82" t="s">
        <v>370</v>
      </c>
      <c r="I38" s="104">
        <v>42954</v>
      </c>
      <c r="J38" s="94">
        <v>1.44</v>
      </c>
      <c r="K38" s="95" t="s">
        <v>180</v>
      </c>
      <c r="L38" s="96">
        <v>3.7000000000000005E-2</v>
      </c>
      <c r="M38" s="93">
        <v>3.4699999999999995E-2</v>
      </c>
      <c r="N38" s="92">
        <v>2222278</v>
      </c>
      <c r="O38" s="94">
        <v>100.51</v>
      </c>
      <c r="P38" s="92">
        <v>8112.4777300000005</v>
      </c>
      <c r="Q38" s="93">
        <v>3.3067644783048626E-2</v>
      </c>
      <c r="R38" s="93">
        <f t="shared" si="2"/>
        <v>8.6738457520914164E-3</v>
      </c>
      <c r="S38" s="93">
        <f>P38/'סכום נכסי הקרן'!$C$42</f>
        <v>1.4800632204322133E-4</v>
      </c>
    </row>
    <row r="39" spans="2:19" s="132" customFormat="1">
      <c r="B39" s="109" t="s">
        <v>2194</v>
      </c>
      <c r="C39" s="82" t="s">
        <v>2195</v>
      </c>
      <c r="D39" s="95" t="s">
        <v>2144</v>
      </c>
      <c r="E39" s="82" t="s">
        <v>1199</v>
      </c>
      <c r="F39" s="95" t="s">
        <v>207</v>
      </c>
      <c r="G39" s="82" t="s">
        <v>545</v>
      </c>
      <c r="H39" s="82" t="s">
        <v>370</v>
      </c>
      <c r="I39" s="104">
        <v>42625</v>
      </c>
      <c r="J39" s="94">
        <v>3.2399999999999998</v>
      </c>
      <c r="K39" s="95" t="s">
        <v>180</v>
      </c>
      <c r="L39" s="96">
        <v>4.4500000000000005E-2</v>
      </c>
      <c r="M39" s="93">
        <v>4.4299999999999999E-2</v>
      </c>
      <c r="N39" s="92">
        <v>12099424</v>
      </c>
      <c r="O39" s="94">
        <v>100.37</v>
      </c>
      <c r="P39" s="92">
        <v>44107.703889999997</v>
      </c>
      <c r="Q39" s="93">
        <v>8.8234402508817464E-2</v>
      </c>
      <c r="R39" s="93">
        <f t="shared" si="2"/>
        <v>4.7159873068863573E-2</v>
      </c>
      <c r="S39" s="93">
        <f>P39/'סכום נכסי הקרן'!$C$42</f>
        <v>8.0471333713360898E-4</v>
      </c>
    </row>
    <row r="40" spans="2:19" s="132" customFormat="1">
      <c r="B40" s="109" t="s">
        <v>2196</v>
      </c>
      <c r="C40" s="82" t="s">
        <v>2197</v>
      </c>
      <c r="D40" s="95" t="s">
        <v>2144</v>
      </c>
      <c r="E40" s="82" t="s">
        <v>2198</v>
      </c>
      <c r="F40" s="95" t="s">
        <v>420</v>
      </c>
      <c r="G40" s="82" t="s">
        <v>1865</v>
      </c>
      <c r="H40" s="82"/>
      <c r="I40" s="104">
        <v>41840</v>
      </c>
      <c r="J40" s="94">
        <v>0.98</v>
      </c>
      <c r="K40" s="95" t="s">
        <v>180</v>
      </c>
      <c r="L40" s="96">
        <v>5.3899999999999997E-2</v>
      </c>
      <c r="M40" s="141">
        <v>0.59709999999999996</v>
      </c>
      <c r="N40" s="92">
        <v>425299.75</v>
      </c>
      <c r="O40" s="94">
        <v>56.778399999999998</v>
      </c>
      <c r="P40" s="92">
        <v>877.04962</v>
      </c>
      <c r="Q40" s="93">
        <v>1.8160385203645591E-2</v>
      </c>
      <c r="R40" s="93">
        <f t="shared" si="2"/>
        <v>9.3773978481052672E-4</v>
      </c>
      <c r="S40" s="93">
        <f>P40/'סכום נכסי הקרן'!$C$42</f>
        <v>1.6001139581014896E-5</v>
      </c>
    </row>
    <row r="41" spans="2:19" s="132" customFormat="1">
      <c r="B41" s="110"/>
      <c r="C41" s="82"/>
      <c r="D41" s="82"/>
      <c r="E41" s="82"/>
      <c r="F41" s="82"/>
      <c r="G41" s="82"/>
      <c r="H41" s="82"/>
      <c r="I41" s="82"/>
      <c r="J41" s="94"/>
      <c r="K41" s="82"/>
      <c r="L41" s="82"/>
      <c r="M41" s="93"/>
      <c r="N41" s="92"/>
      <c r="O41" s="94"/>
      <c r="P41" s="82"/>
      <c r="Q41" s="82"/>
      <c r="R41" s="93"/>
      <c r="S41" s="82"/>
    </row>
    <row r="42" spans="2:19" s="132" customFormat="1">
      <c r="B42" s="107" t="s">
        <v>252</v>
      </c>
      <c r="C42" s="80"/>
      <c r="D42" s="80"/>
      <c r="E42" s="80"/>
      <c r="F42" s="80"/>
      <c r="G42" s="80"/>
      <c r="H42" s="80"/>
      <c r="I42" s="80"/>
      <c r="J42" s="91">
        <v>10.00090374285991</v>
      </c>
      <c r="K42" s="80"/>
      <c r="L42" s="80"/>
      <c r="M42" s="90">
        <v>4.4562944299349753E-2</v>
      </c>
      <c r="N42" s="89"/>
      <c r="O42" s="91"/>
      <c r="P42" s="89">
        <v>65076.575659999995</v>
      </c>
      <c r="Q42" s="80"/>
      <c r="R42" s="90">
        <f t="shared" ref="R42:R46" si="3">P42/$P$11</f>
        <v>6.9579750864739387E-2</v>
      </c>
      <c r="S42" s="90">
        <f>P42/'סכום נכסי הקרן'!$C$42</f>
        <v>1.1872753226780219E-3</v>
      </c>
    </row>
    <row r="43" spans="2:19" s="132" customFormat="1">
      <c r="B43" s="108" t="s">
        <v>82</v>
      </c>
      <c r="C43" s="80"/>
      <c r="D43" s="80"/>
      <c r="E43" s="80"/>
      <c r="F43" s="80"/>
      <c r="G43" s="80"/>
      <c r="H43" s="80"/>
      <c r="I43" s="80"/>
      <c r="J43" s="91">
        <v>10.00090374285991</v>
      </c>
      <c r="K43" s="80"/>
      <c r="L43" s="80"/>
      <c r="M43" s="90">
        <v>4.4562944299349753E-2</v>
      </c>
      <c r="N43" s="89"/>
      <c r="O43" s="91"/>
      <c r="P43" s="89">
        <v>65076.575659999995</v>
      </c>
      <c r="Q43" s="80"/>
      <c r="R43" s="90">
        <f t="shared" si="3"/>
        <v>6.9579750864739387E-2</v>
      </c>
      <c r="S43" s="90">
        <f>P43/'סכום נכסי הקרן'!$C$42</f>
        <v>1.1872753226780219E-3</v>
      </c>
    </row>
    <row r="44" spans="2:19" s="132" customFormat="1">
      <c r="B44" s="109" t="s">
        <v>2199</v>
      </c>
      <c r="C44" s="82">
        <v>4824</v>
      </c>
      <c r="D44" s="95" t="s">
        <v>2144</v>
      </c>
      <c r="E44" s="82"/>
      <c r="F44" s="95" t="s">
        <v>977</v>
      </c>
      <c r="G44" s="82" t="s">
        <v>1005</v>
      </c>
      <c r="H44" s="82" t="s">
        <v>983</v>
      </c>
      <c r="I44" s="104">
        <v>42825</v>
      </c>
      <c r="J44" s="94">
        <v>16.68</v>
      </c>
      <c r="K44" s="95" t="s">
        <v>189</v>
      </c>
      <c r="L44" s="96">
        <v>4.555E-2</v>
      </c>
      <c r="M44" s="93">
        <v>5.0300000000000004E-2</v>
      </c>
      <c r="N44" s="92">
        <v>8688000</v>
      </c>
      <c r="O44" s="94">
        <v>93.28</v>
      </c>
      <c r="P44" s="92">
        <v>21923.389859999999</v>
      </c>
      <c r="Q44" s="93">
        <v>5.2155433758156788E-2</v>
      </c>
      <c r="R44" s="93">
        <f t="shared" si="3"/>
        <v>2.3440446721399506E-2</v>
      </c>
      <c r="S44" s="93">
        <f>P44/'סכום נכסי הקרן'!$C$42</f>
        <v>3.9997648164862855E-4</v>
      </c>
    </row>
    <row r="45" spans="2:19" s="132" customFormat="1">
      <c r="B45" s="109" t="s">
        <v>2200</v>
      </c>
      <c r="C45" s="82">
        <v>4279</v>
      </c>
      <c r="D45" s="95" t="s">
        <v>2144</v>
      </c>
      <c r="E45" s="82"/>
      <c r="F45" s="95" t="s">
        <v>953</v>
      </c>
      <c r="G45" s="82" t="s">
        <v>954</v>
      </c>
      <c r="H45" s="82" t="s">
        <v>960</v>
      </c>
      <c r="I45" s="104">
        <v>43465</v>
      </c>
      <c r="J45" s="94">
        <v>2.1799999999999997</v>
      </c>
      <c r="K45" s="95" t="s">
        <v>180</v>
      </c>
      <c r="L45" s="96">
        <v>0.06</v>
      </c>
      <c r="M45" s="93">
        <v>4.0300000000000009E-2</v>
      </c>
      <c r="N45" s="92">
        <v>6248795.5</v>
      </c>
      <c r="O45" s="94">
        <v>107.44</v>
      </c>
      <c r="P45" s="92">
        <v>24384.179789999998</v>
      </c>
      <c r="Q45" s="93">
        <v>7.574297575757576E-3</v>
      </c>
      <c r="R45" s="93">
        <f t="shared" si="3"/>
        <v>2.60715186320425E-2</v>
      </c>
      <c r="S45" s="93">
        <f>P45/'סכום נכסי הקרן'!$C$42</f>
        <v>4.4487182422854534E-4</v>
      </c>
    </row>
    <row r="46" spans="2:19" s="132" customFormat="1">
      <c r="B46" s="109" t="s">
        <v>2201</v>
      </c>
      <c r="C46" s="82">
        <v>5168</v>
      </c>
      <c r="D46" s="95" t="s">
        <v>2144</v>
      </c>
      <c r="E46" s="82"/>
      <c r="F46" s="95" t="s">
        <v>977</v>
      </c>
      <c r="G46" s="82" t="s">
        <v>1865</v>
      </c>
      <c r="H46" s="82"/>
      <c r="I46" s="104">
        <v>43465</v>
      </c>
      <c r="J46" s="94">
        <v>12.36</v>
      </c>
      <c r="K46" s="95" t="s">
        <v>189</v>
      </c>
      <c r="L46" s="96">
        <v>3.9510000000000003E-2</v>
      </c>
      <c r="M46" s="93">
        <v>4.3400000000000001E-2</v>
      </c>
      <c r="N46" s="92">
        <v>7166000</v>
      </c>
      <c r="O46" s="94">
        <v>96.82</v>
      </c>
      <c r="P46" s="92">
        <v>18769.006010000001</v>
      </c>
      <c r="Q46" s="93">
        <v>1.8162601667228492E-2</v>
      </c>
      <c r="R46" s="93">
        <f t="shared" si="3"/>
        <v>2.0067785511297391E-2</v>
      </c>
      <c r="S46" s="93">
        <f>P46/'סכום נכסי הקרן'!$C$42</f>
        <v>3.4242701680084817E-4</v>
      </c>
    </row>
    <row r="47" spans="2:19" s="132" customFormat="1">
      <c r="B47" s="135"/>
    </row>
    <row r="48" spans="2:19" s="132" customFormat="1">
      <c r="B48" s="135"/>
    </row>
    <row r="49" spans="2:2" s="132" customFormat="1">
      <c r="B49" s="135"/>
    </row>
    <row r="50" spans="2:2" s="132" customFormat="1">
      <c r="B50" s="139" t="s">
        <v>275</v>
      </c>
    </row>
    <row r="51" spans="2:2" s="132" customFormat="1">
      <c r="B51" s="139" t="s">
        <v>131</v>
      </c>
    </row>
    <row r="52" spans="2:2" s="132" customFormat="1">
      <c r="B52" s="139" t="s">
        <v>257</v>
      </c>
    </row>
    <row r="53" spans="2:2" s="132" customFormat="1">
      <c r="B53" s="139" t="s">
        <v>265</v>
      </c>
    </row>
    <row r="54" spans="2:2" s="132" customFormat="1">
      <c r="B54" s="135"/>
    </row>
    <row r="55" spans="2:2" s="132" customFormat="1">
      <c r="B55" s="135"/>
    </row>
    <row r="56" spans="2:2" s="132" customFormat="1">
      <c r="B56" s="135"/>
    </row>
    <row r="57" spans="2:2" s="132" customFormat="1">
      <c r="B57" s="135"/>
    </row>
    <row r="58" spans="2:2" s="132" customFormat="1">
      <c r="B58" s="135"/>
    </row>
    <row r="59" spans="2:2" s="132" customFormat="1">
      <c r="B59" s="135"/>
    </row>
    <row r="60" spans="2:2" s="132" customFormat="1">
      <c r="B60" s="135"/>
    </row>
    <row r="61" spans="2:2" s="132" customFormat="1">
      <c r="B61" s="135"/>
    </row>
    <row r="62" spans="2:2" s="132" customFormat="1">
      <c r="B62" s="135"/>
    </row>
    <row r="63" spans="2:2" s="132" customFormat="1">
      <c r="B63" s="135"/>
    </row>
    <row r="64" spans="2:2" s="132" customFormat="1">
      <c r="B64" s="135"/>
    </row>
    <row r="65" spans="2:2" s="132" customFormat="1">
      <c r="B65" s="135"/>
    </row>
    <row r="66" spans="2:2" s="132" customFormat="1">
      <c r="B66" s="135"/>
    </row>
    <row r="67" spans="2:2" s="132" customFormat="1">
      <c r="B67" s="135"/>
    </row>
    <row r="68" spans="2:2" s="132" customFormat="1">
      <c r="B68" s="135"/>
    </row>
    <row r="69" spans="2:2" s="132" customFormat="1">
      <c r="B69" s="135"/>
    </row>
    <row r="70" spans="2:2" s="132" customFormat="1">
      <c r="B70" s="135"/>
    </row>
    <row r="71" spans="2:2" s="132" customFormat="1">
      <c r="B71" s="135"/>
    </row>
    <row r="72" spans="2:2" s="132" customFormat="1">
      <c r="B72" s="135"/>
    </row>
    <row r="73" spans="2:2" s="132" customFormat="1">
      <c r="B73" s="135"/>
    </row>
    <row r="74" spans="2:2" s="132" customFormat="1">
      <c r="B74" s="135"/>
    </row>
    <row r="75" spans="2:2" s="132" customFormat="1">
      <c r="B75" s="135"/>
    </row>
    <row r="76" spans="2:2" s="132" customFormat="1">
      <c r="B76" s="135"/>
    </row>
    <row r="77" spans="2:2" s="132" customFormat="1">
      <c r="B77" s="135"/>
    </row>
    <row r="78" spans="2:2" s="132" customFormat="1">
      <c r="B78" s="135"/>
    </row>
    <row r="79" spans="2:2" s="132" customFormat="1">
      <c r="B79" s="135"/>
    </row>
    <row r="80" spans="2:2" s="132" customFormat="1">
      <c r="B80" s="135"/>
    </row>
    <row r="81" spans="2:2" s="132" customFormat="1">
      <c r="B81" s="135"/>
    </row>
    <row r="82" spans="2:2" s="132" customFormat="1">
      <c r="B82" s="135"/>
    </row>
    <row r="83" spans="2:2" s="132" customFormat="1">
      <c r="B83" s="135"/>
    </row>
    <row r="84" spans="2:2" s="132" customFormat="1">
      <c r="B84" s="135"/>
    </row>
    <row r="85" spans="2:2" s="132" customFormat="1">
      <c r="B85" s="135"/>
    </row>
    <row r="86" spans="2:2" s="132" customFormat="1">
      <c r="B86" s="135"/>
    </row>
    <row r="87" spans="2:2" s="132" customFormat="1">
      <c r="B87" s="135"/>
    </row>
    <row r="88" spans="2:2" s="132" customFormat="1">
      <c r="B88" s="135"/>
    </row>
    <row r="89" spans="2:2" s="132" customFormat="1">
      <c r="B89" s="135"/>
    </row>
    <row r="90" spans="2:2" s="132" customFormat="1">
      <c r="B90" s="135"/>
    </row>
    <row r="91" spans="2:2" s="132" customFormat="1">
      <c r="B91" s="135"/>
    </row>
    <row r="92" spans="2:2" s="132" customFormat="1">
      <c r="B92" s="135"/>
    </row>
    <row r="93" spans="2:2" s="132" customFormat="1">
      <c r="B93" s="135"/>
    </row>
    <row r="94" spans="2:2" s="132" customFormat="1">
      <c r="B94" s="135"/>
    </row>
    <row r="95" spans="2:2" s="132" customFormat="1">
      <c r="B95" s="135"/>
    </row>
    <row r="96" spans="2:2" s="132" customFormat="1">
      <c r="B96" s="135"/>
    </row>
    <row r="97" spans="2:2" s="132" customFormat="1">
      <c r="B97" s="135"/>
    </row>
    <row r="98" spans="2:2" s="132" customFormat="1">
      <c r="B98" s="135"/>
    </row>
    <row r="99" spans="2:2" s="132" customFormat="1">
      <c r="B99" s="135"/>
    </row>
    <row r="100" spans="2:2" s="132" customFormat="1">
      <c r="B100" s="135"/>
    </row>
    <row r="101" spans="2:2" s="132" customFormat="1">
      <c r="B101" s="135"/>
    </row>
    <row r="102" spans="2:2" s="132" customFormat="1">
      <c r="B102" s="135"/>
    </row>
    <row r="103" spans="2:2" s="132" customFormat="1">
      <c r="B103" s="135"/>
    </row>
    <row r="104" spans="2:2" s="132" customFormat="1">
      <c r="B104" s="135"/>
    </row>
    <row r="105" spans="2:2" s="132" customFormat="1">
      <c r="B105" s="135"/>
    </row>
    <row r="106" spans="2:2" s="132" customFormat="1">
      <c r="B106" s="135"/>
    </row>
    <row r="107" spans="2:2" s="132" customFormat="1">
      <c r="B107" s="135"/>
    </row>
    <row r="108" spans="2:2" s="132" customFormat="1">
      <c r="B108" s="135"/>
    </row>
    <row r="109" spans="2:2" s="132" customFormat="1">
      <c r="B109" s="135"/>
    </row>
    <row r="110" spans="2:2" s="132" customFormat="1">
      <c r="B110" s="135"/>
    </row>
    <row r="111" spans="2:2" s="132" customFormat="1">
      <c r="B111" s="135"/>
    </row>
    <row r="112" spans="2:2" s="132" customFormat="1">
      <c r="B112" s="135"/>
    </row>
    <row r="113" spans="2:2" s="132" customFormat="1">
      <c r="B113" s="135"/>
    </row>
    <row r="114" spans="2:2" s="132" customFormat="1">
      <c r="B114" s="135"/>
    </row>
    <row r="115" spans="2:2" s="132" customFormat="1">
      <c r="B115" s="135"/>
    </row>
    <row r="116" spans="2:2" s="132" customFormat="1">
      <c r="B116" s="135"/>
    </row>
    <row r="117" spans="2:2" s="132" customFormat="1">
      <c r="B117" s="135"/>
    </row>
    <row r="118" spans="2:2" s="132" customFormat="1">
      <c r="B118" s="135"/>
    </row>
    <row r="119" spans="2:2" s="132" customFormat="1">
      <c r="B119" s="135"/>
    </row>
    <row r="120" spans="2:2" s="132" customFormat="1">
      <c r="B120" s="135"/>
    </row>
    <row r="121" spans="2:2" s="132" customFormat="1">
      <c r="B121" s="135"/>
    </row>
    <row r="122" spans="2:2" s="132" customFormat="1">
      <c r="B122" s="135"/>
    </row>
    <row r="123" spans="2:2" s="132" customFormat="1">
      <c r="B123" s="135"/>
    </row>
    <row r="124" spans="2:2" s="132" customFormat="1">
      <c r="B124" s="135"/>
    </row>
    <row r="125" spans="2:2" s="132" customFormat="1">
      <c r="B125" s="135"/>
    </row>
    <row r="126" spans="2:2" s="132" customFormat="1">
      <c r="B126" s="135"/>
    </row>
    <row r="127" spans="2:2" s="132" customFormat="1">
      <c r="B127" s="135"/>
    </row>
    <row r="128" spans="2:2" s="132" customFormat="1">
      <c r="B128" s="135"/>
    </row>
    <row r="129" spans="2:2" s="132" customFormat="1">
      <c r="B129" s="135"/>
    </row>
    <row r="130" spans="2:2" s="132" customFormat="1">
      <c r="B130" s="135"/>
    </row>
    <row r="131" spans="2:2" s="132" customFormat="1">
      <c r="B131" s="135"/>
    </row>
    <row r="132" spans="2:2" s="132" customFormat="1">
      <c r="B132" s="135"/>
    </row>
    <row r="133" spans="2:2" s="132" customFormat="1">
      <c r="B133" s="135"/>
    </row>
    <row r="134" spans="2:2" s="132" customFormat="1">
      <c r="B134" s="135"/>
    </row>
    <row r="135" spans="2:2" s="132" customFormat="1">
      <c r="B135" s="135"/>
    </row>
    <row r="136" spans="2:2" s="132" customFormat="1">
      <c r="B136" s="135"/>
    </row>
    <row r="137" spans="2:2" s="132" customFormat="1">
      <c r="B137" s="135"/>
    </row>
    <row r="138" spans="2:2" s="132" customFormat="1">
      <c r="B138" s="135"/>
    </row>
    <row r="139" spans="2:2" s="132" customFormat="1">
      <c r="B139" s="135"/>
    </row>
    <row r="140" spans="2:2" s="132" customFormat="1">
      <c r="B140" s="135"/>
    </row>
    <row r="141" spans="2:2" s="132" customFormat="1">
      <c r="B141" s="135"/>
    </row>
    <row r="142" spans="2:2" s="132" customFormat="1">
      <c r="B142" s="135"/>
    </row>
    <row r="143" spans="2:2" s="132" customFormat="1">
      <c r="B143" s="135"/>
    </row>
    <row r="144" spans="2:2" s="132" customFormat="1">
      <c r="B144" s="135"/>
    </row>
    <row r="145" spans="2:2" s="132" customFormat="1">
      <c r="B145" s="135"/>
    </row>
    <row r="146" spans="2:2" s="132" customFormat="1">
      <c r="B146" s="135"/>
    </row>
    <row r="147" spans="2:2" s="132" customFormat="1">
      <c r="B147" s="135"/>
    </row>
    <row r="148" spans="2:2" s="132" customFormat="1">
      <c r="B148" s="135"/>
    </row>
    <row r="149" spans="2:2" s="132" customFormat="1">
      <c r="B149" s="135"/>
    </row>
    <row r="150" spans="2:2" s="132" customFormat="1">
      <c r="B150" s="135"/>
    </row>
    <row r="151" spans="2:2" s="132" customFormat="1">
      <c r="B151" s="135"/>
    </row>
    <row r="152" spans="2:2" s="132" customFormat="1">
      <c r="B152" s="135"/>
    </row>
    <row r="153" spans="2:2" s="132" customFormat="1">
      <c r="B153" s="135"/>
    </row>
    <row r="154" spans="2:2" s="132" customFormat="1">
      <c r="B154" s="135"/>
    </row>
    <row r="155" spans="2:2" s="132" customFormat="1">
      <c r="B155" s="135"/>
    </row>
    <row r="156" spans="2:2" s="132" customFormat="1">
      <c r="B156" s="135"/>
    </row>
    <row r="157" spans="2:2" s="132" customFormat="1">
      <c r="B157" s="135"/>
    </row>
    <row r="158" spans="2:2" s="132" customFormat="1">
      <c r="B158" s="135"/>
    </row>
    <row r="159" spans="2:2" s="132" customFormat="1">
      <c r="B159" s="135"/>
    </row>
    <row r="160" spans="2:2" s="132" customFormat="1">
      <c r="B160" s="135"/>
    </row>
    <row r="161" spans="2:5" s="132" customFormat="1">
      <c r="B161" s="135"/>
    </row>
    <row r="162" spans="2:5">
      <c r="C162" s="1"/>
      <c r="D162" s="1"/>
      <c r="E162" s="1"/>
    </row>
    <row r="163" spans="2:5">
      <c r="C163" s="1"/>
      <c r="D163" s="1"/>
      <c r="E163" s="1"/>
    </row>
    <row r="164" spans="2:5">
      <c r="C164" s="1"/>
      <c r="D164" s="1"/>
      <c r="E164" s="1"/>
    </row>
    <row r="165" spans="2:5">
      <c r="C165" s="1"/>
      <c r="D165" s="1"/>
      <c r="E165" s="1"/>
    </row>
    <row r="166" spans="2:5">
      <c r="C166" s="1"/>
      <c r="D166" s="1"/>
      <c r="E166" s="1"/>
    </row>
    <row r="167" spans="2:5">
      <c r="C167" s="1"/>
      <c r="D167" s="1"/>
      <c r="E167" s="1"/>
    </row>
    <row r="168" spans="2:5">
      <c r="C168" s="1"/>
      <c r="D168" s="1"/>
      <c r="E168" s="1"/>
    </row>
    <row r="169" spans="2:5">
      <c r="C169" s="1"/>
      <c r="D169" s="1"/>
      <c r="E169" s="1"/>
    </row>
    <row r="170" spans="2:5">
      <c r="C170" s="1"/>
      <c r="D170" s="1"/>
      <c r="E170" s="1"/>
    </row>
    <row r="171" spans="2:5">
      <c r="C171" s="1"/>
      <c r="D171" s="1"/>
      <c r="E171" s="1"/>
    </row>
    <row r="172" spans="2:5">
      <c r="C172" s="1"/>
      <c r="D172" s="1"/>
      <c r="E172" s="1"/>
    </row>
    <row r="173" spans="2:5">
      <c r="C173" s="1"/>
      <c r="D173" s="1"/>
      <c r="E173" s="1"/>
    </row>
    <row r="174" spans="2:5">
      <c r="C174" s="1"/>
      <c r="D174" s="1"/>
      <c r="E174" s="1"/>
    </row>
    <row r="175" spans="2:5">
      <c r="C175" s="1"/>
      <c r="D175" s="1"/>
      <c r="E175" s="1"/>
    </row>
    <row r="176" spans="2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2"/>
    </row>
    <row r="539" spans="2:5">
      <c r="B539" s="42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46">
    <cfRule type="cellIs" dxfId="139" priority="1" operator="equal">
      <formula>"NR3"</formula>
    </cfRule>
  </conditionalFormatting>
  <dataValidations count="1">
    <dataValidation allowBlank="1" showInputMessage="1" showErrorMessage="1" sqref="C5:C1048576 A1:B1048576 AB32:XFD35 D1:S35 D36:L1048576 M36:M39 M41:M1048576 N36:XFD1048576 T32:Z35 T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L405"/>
  <sheetViews>
    <sheetView rightToLeft="1" zoomScale="90" zoomScaleNormal="9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90">
      <c r="B1" s="55" t="s">
        <v>196</v>
      </c>
      <c r="C1" s="76" t="s" vm="1">
        <v>276</v>
      </c>
    </row>
    <row r="2" spans="2:90">
      <c r="B2" s="55" t="s">
        <v>195</v>
      </c>
      <c r="C2" s="76" t="s">
        <v>277</v>
      </c>
    </row>
    <row r="3" spans="2:90">
      <c r="B3" s="55" t="s">
        <v>197</v>
      </c>
      <c r="C3" s="76" t="s">
        <v>278</v>
      </c>
    </row>
    <row r="4" spans="2:90">
      <c r="B4" s="55" t="s">
        <v>198</v>
      </c>
      <c r="C4" s="76">
        <v>2102</v>
      </c>
    </row>
    <row r="6" spans="2:90" ht="26.25" customHeight="1">
      <c r="B6" s="221" t="s">
        <v>227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3"/>
    </row>
    <row r="7" spans="2:90" ht="26.25" customHeight="1">
      <c r="B7" s="221" t="s">
        <v>108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</row>
    <row r="8" spans="2:90" s="3" customFormat="1" ht="63">
      <c r="B8" s="22" t="s">
        <v>135</v>
      </c>
      <c r="C8" s="30" t="s">
        <v>52</v>
      </c>
      <c r="D8" s="30" t="s">
        <v>137</v>
      </c>
      <c r="E8" s="30" t="s">
        <v>136</v>
      </c>
      <c r="F8" s="30" t="s">
        <v>75</v>
      </c>
      <c r="G8" s="30" t="s">
        <v>120</v>
      </c>
      <c r="H8" s="30" t="s">
        <v>259</v>
      </c>
      <c r="I8" s="30" t="s">
        <v>258</v>
      </c>
      <c r="J8" s="30" t="s">
        <v>129</v>
      </c>
      <c r="K8" s="30" t="s">
        <v>67</v>
      </c>
      <c r="L8" s="30" t="s">
        <v>199</v>
      </c>
      <c r="M8" s="31" t="s">
        <v>201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CL8" s="1"/>
    </row>
    <row r="9" spans="2:90" s="3" customFormat="1" ht="14.25" customHeight="1">
      <c r="B9" s="15"/>
      <c r="C9" s="32"/>
      <c r="D9" s="16"/>
      <c r="E9" s="16"/>
      <c r="F9" s="32"/>
      <c r="G9" s="32"/>
      <c r="H9" s="32" t="s">
        <v>266</v>
      </c>
      <c r="I9" s="32"/>
      <c r="J9" s="32" t="s">
        <v>262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CL9" s="1"/>
    </row>
    <row r="10" spans="2:9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CL10" s="1"/>
    </row>
    <row r="11" spans="2:90" s="131" customFormat="1" ht="18" customHeight="1">
      <c r="B11" s="77" t="s">
        <v>32</v>
      </c>
      <c r="C11" s="78"/>
      <c r="D11" s="78"/>
      <c r="E11" s="78"/>
      <c r="F11" s="78"/>
      <c r="G11" s="78"/>
      <c r="H11" s="86"/>
      <c r="I11" s="86"/>
      <c r="J11" s="86">
        <v>827400.09129000001</v>
      </c>
      <c r="K11" s="78"/>
      <c r="L11" s="87">
        <f>J11/$J$11</f>
        <v>1</v>
      </c>
      <c r="M11" s="87">
        <f>J11/'סכום נכסי הקרן'!$C$42</f>
        <v>1.5095319635479413E-2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CL11" s="132"/>
    </row>
    <row r="12" spans="2:90" s="132" customFormat="1" ht="17.25" customHeight="1">
      <c r="B12" s="79" t="s">
        <v>253</v>
      </c>
      <c r="C12" s="80"/>
      <c r="D12" s="80"/>
      <c r="E12" s="80"/>
      <c r="F12" s="80"/>
      <c r="G12" s="80"/>
      <c r="H12" s="89"/>
      <c r="I12" s="89"/>
      <c r="J12" s="89">
        <v>84031.229819999993</v>
      </c>
      <c r="K12" s="80"/>
      <c r="L12" s="90">
        <f t="shared" ref="L12:L17" si="0">J12/$J$11</f>
        <v>0.1015605759590706</v>
      </c>
      <c r="M12" s="90">
        <f>J12/'סכום נכסי הקרן'!$C$42</f>
        <v>1.5330893564655568E-3</v>
      </c>
    </row>
    <row r="13" spans="2:90" s="132" customFormat="1">
      <c r="B13" s="100" t="s">
        <v>253</v>
      </c>
      <c r="C13" s="80"/>
      <c r="D13" s="80"/>
      <c r="E13" s="80"/>
      <c r="F13" s="80"/>
      <c r="G13" s="80"/>
      <c r="H13" s="89"/>
      <c r="I13" s="89"/>
      <c r="J13" s="89">
        <v>84031.229819999993</v>
      </c>
      <c r="K13" s="80"/>
      <c r="L13" s="90">
        <f t="shared" si="0"/>
        <v>0.1015605759590706</v>
      </c>
      <c r="M13" s="90">
        <f>J13/'סכום נכסי הקרן'!$C$42</f>
        <v>1.5330893564655568E-3</v>
      </c>
    </row>
    <row r="14" spans="2:90" s="132" customFormat="1">
      <c r="B14" s="85" t="s">
        <v>2202</v>
      </c>
      <c r="C14" s="82">
        <v>5992</v>
      </c>
      <c r="D14" s="95" t="s">
        <v>30</v>
      </c>
      <c r="E14" s="82" t="s">
        <v>2175</v>
      </c>
      <c r="F14" s="95" t="s">
        <v>919</v>
      </c>
      <c r="G14" s="95" t="s">
        <v>181</v>
      </c>
      <c r="H14" s="92">
        <v>126513</v>
      </c>
      <c r="I14" s="92">
        <v>0</v>
      </c>
      <c r="J14" s="92">
        <v>1.3000000000000002E-4</v>
      </c>
      <c r="K14" s="93">
        <v>4.6341758241758239E-3</v>
      </c>
      <c r="L14" s="93">
        <f t="shared" si="0"/>
        <v>1.5711866770200247E-10</v>
      </c>
      <c r="M14" s="93">
        <f>J14/'סכום נכסי הקרן'!$C$42</f>
        <v>2.3717565096624029E-12</v>
      </c>
    </row>
    <row r="15" spans="2:90" s="132" customFormat="1">
      <c r="B15" s="85" t="s">
        <v>2203</v>
      </c>
      <c r="C15" s="82">
        <v>2007</v>
      </c>
      <c r="D15" s="95" t="s">
        <v>30</v>
      </c>
      <c r="E15" s="82" t="s">
        <v>2204</v>
      </c>
      <c r="F15" s="95" t="s">
        <v>424</v>
      </c>
      <c r="G15" s="95" t="s">
        <v>181</v>
      </c>
      <c r="H15" s="92">
        <v>546391.75</v>
      </c>
      <c r="I15" s="92">
        <v>519.04150000000004</v>
      </c>
      <c r="J15" s="92">
        <v>2835.9999400000002</v>
      </c>
      <c r="K15" s="93">
        <v>0.04</v>
      </c>
      <c r="L15" s="93">
        <f t="shared" si="0"/>
        <v>3.4276040936596836E-3</v>
      </c>
      <c r="M15" s="93">
        <f>J15/'סכום נכסי הקרן'!$C$42</f>
        <v>5.1740779377670646E-5</v>
      </c>
    </row>
    <row r="16" spans="2:90" s="132" customFormat="1">
      <c r="B16" s="85" t="s">
        <v>2205</v>
      </c>
      <c r="C16" s="82" t="s">
        <v>2206</v>
      </c>
      <c r="D16" s="95" t="s">
        <v>30</v>
      </c>
      <c r="E16" s="82" t="s">
        <v>2207</v>
      </c>
      <c r="F16" s="95" t="s">
        <v>424</v>
      </c>
      <c r="G16" s="95" t="s">
        <v>180</v>
      </c>
      <c r="H16" s="92">
        <v>2727145.12</v>
      </c>
      <c r="I16" s="92">
        <v>799.94719999999995</v>
      </c>
      <c r="J16" s="92">
        <v>79234.698780000006</v>
      </c>
      <c r="K16" s="93">
        <v>4.7048045224215684E-2</v>
      </c>
      <c r="L16" s="93">
        <f t="shared" si="0"/>
        <v>9.5763463908331375E-2</v>
      </c>
      <c r="M16" s="93">
        <f>J16/'סכום נכסי הקרן'!$C$42</f>
        <v>1.4455800970969589E-3</v>
      </c>
    </row>
    <row r="17" spans="2:13" s="132" customFormat="1">
      <c r="B17" s="85" t="s">
        <v>2208</v>
      </c>
      <c r="C17" s="82" t="s">
        <v>2209</v>
      </c>
      <c r="D17" s="95" t="s">
        <v>30</v>
      </c>
      <c r="E17" s="82" t="s">
        <v>2198</v>
      </c>
      <c r="F17" s="95" t="s">
        <v>420</v>
      </c>
      <c r="G17" s="95" t="s">
        <v>180</v>
      </c>
      <c r="H17" s="92">
        <v>37216.89</v>
      </c>
      <c r="I17" s="92">
        <v>1450.4</v>
      </c>
      <c r="J17" s="92">
        <v>1960.53097</v>
      </c>
      <c r="K17" s="93">
        <v>3.7956570334482316E-3</v>
      </c>
      <c r="L17" s="93">
        <f t="shared" si="0"/>
        <v>2.3695077999608808E-3</v>
      </c>
      <c r="M17" s="93">
        <f>J17/'סכום נכסי הקרן'!$C$42</f>
        <v>3.5768477619171115E-5</v>
      </c>
    </row>
    <row r="18" spans="2:13" s="132" customFormat="1">
      <c r="B18" s="81"/>
      <c r="C18" s="82"/>
      <c r="D18" s="82"/>
      <c r="E18" s="82"/>
      <c r="F18" s="82"/>
      <c r="G18" s="82"/>
      <c r="H18" s="92"/>
      <c r="I18" s="92"/>
      <c r="J18" s="82"/>
      <c r="K18" s="82"/>
      <c r="L18" s="93"/>
      <c r="M18" s="82"/>
    </row>
    <row r="19" spans="2:13" s="132" customFormat="1">
      <c r="B19" s="79" t="s">
        <v>252</v>
      </c>
      <c r="C19" s="80"/>
      <c r="D19" s="80"/>
      <c r="E19" s="80"/>
      <c r="F19" s="80"/>
      <c r="G19" s="80"/>
      <c r="H19" s="89"/>
      <c r="I19" s="89"/>
      <c r="J19" s="89">
        <v>743368.86146999977</v>
      </c>
      <c r="K19" s="80"/>
      <c r="L19" s="90">
        <f t="shared" ref="L19:L49" si="1">J19/$J$11</f>
        <v>0.89843942404092914</v>
      </c>
      <c r="M19" s="90">
        <f>J19/'סכום נכסי הקרן'!$C$42</f>
        <v>1.3562230279013852E-2</v>
      </c>
    </row>
    <row r="20" spans="2:13" s="132" customFormat="1">
      <c r="B20" s="100" t="s">
        <v>73</v>
      </c>
      <c r="C20" s="80"/>
      <c r="D20" s="80"/>
      <c r="E20" s="80"/>
      <c r="F20" s="80"/>
      <c r="G20" s="80"/>
      <c r="H20" s="89"/>
      <c r="I20" s="89"/>
      <c r="J20" s="89">
        <v>743368.86146999977</v>
      </c>
      <c r="K20" s="80"/>
      <c r="L20" s="90">
        <f t="shared" si="1"/>
        <v>0.89843942404092914</v>
      </c>
      <c r="M20" s="90">
        <f>J20/'סכום נכסי הקרן'!$C$42</f>
        <v>1.3562230279013852E-2</v>
      </c>
    </row>
    <row r="21" spans="2:13" s="132" customFormat="1">
      <c r="B21" s="85" t="s">
        <v>2210</v>
      </c>
      <c r="C21" s="82" t="s">
        <v>2211</v>
      </c>
      <c r="D21" s="95" t="s">
        <v>30</v>
      </c>
      <c r="E21" s="82"/>
      <c r="F21" s="95" t="s">
        <v>1055</v>
      </c>
      <c r="G21" s="95" t="s">
        <v>180</v>
      </c>
      <c r="H21" s="92">
        <v>6782.73</v>
      </c>
      <c r="I21" s="92">
        <v>110963.77589999999</v>
      </c>
      <c r="J21" s="92">
        <v>27335.792289999998</v>
      </c>
      <c r="K21" s="93">
        <v>8.0024970011563556E-2</v>
      </c>
      <c r="L21" s="93">
        <f t="shared" si="1"/>
        <v>3.303817896294977E-2</v>
      </c>
      <c r="M21" s="93">
        <f>J21/'סכום נכסי הקרן'!$C$42</f>
        <v>4.9872187161989858E-4</v>
      </c>
    </row>
    <row r="22" spans="2:13" s="132" customFormat="1">
      <c r="B22" s="85" t="s">
        <v>2212</v>
      </c>
      <c r="C22" s="82">
        <v>3610</v>
      </c>
      <c r="D22" s="95" t="s">
        <v>30</v>
      </c>
      <c r="E22" s="82"/>
      <c r="F22" s="95" t="s">
        <v>1055</v>
      </c>
      <c r="G22" s="95" t="s">
        <v>180</v>
      </c>
      <c r="H22" s="92">
        <v>640731</v>
      </c>
      <c r="I22" s="92">
        <v>477.98070000000001</v>
      </c>
      <c r="J22" s="92">
        <v>11123.256130000002</v>
      </c>
      <c r="K22" s="93">
        <v>9.3797475949917775E-2</v>
      </c>
      <c r="L22" s="93">
        <f t="shared" si="1"/>
        <v>1.3443624489644092E-2</v>
      </c>
      <c r="M22" s="93">
        <f>J22/'סכום נכסי הקרן'!$C$42</f>
        <v>2.0293580873053638E-4</v>
      </c>
    </row>
    <row r="23" spans="2:13" s="132" customFormat="1">
      <c r="B23" s="85" t="s">
        <v>2213</v>
      </c>
      <c r="C23" s="82">
        <v>6824</v>
      </c>
      <c r="D23" s="95" t="s">
        <v>30</v>
      </c>
      <c r="E23" s="82"/>
      <c r="F23" s="95" t="s">
        <v>1055</v>
      </c>
      <c r="G23" s="95" t="s">
        <v>180</v>
      </c>
      <c r="H23" s="92">
        <v>223917.7</v>
      </c>
      <c r="I23" s="92">
        <v>9242.4130000000005</v>
      </c>
      <c r="J23" s="92">
        <v>75165.687749999997</v>
      </c>
      <c r="K23" s="93">
        <v>0.1330257914006438</v>
      </c>
      <c r="L23" s="93">
        <f t="shared" si="1"/>
        <v>9.0845636278344036E-2</v>
      </c>
      <c r="M23" s="93">
        <f>J23/'סכום נכסי הקרן'!$C$42</f>
        <v>1.3713439171101078E-3</v>
      </c>
    </row>
    <row r="24" spans="2:13" s="132" customFormat="1">
      <c r="B24" s="85" t="s">
        <v>2214</v>
      </c>
      <c r="C24" s="82" t="s">
        <v>2215</v>
      </c>
      <c r="D24" s="95" t="s">
        <v>30</v>
      </c>
      <c r="E24" s="82"/>
      <c r="F24" s="95" t="s">
        <v>1055</v>
      </c>
      <c r="G24" s="95" t="s">
        <v>180</v>
      </c>
      <c r="H24" s="92">
        <v>2584362.31</v>
      </c>
      <c r="I24" s="92">
        <v>299.87169999999998</v>
      </c>
      <c r="J24" s="92">
        <v>28147.168960000003</v>
      </c>
      <c r="K24" s="93">
        <v>8.6997798992258596E-2</v>
      </c>
      <c r="L24" s="93">
        <f t="shared" si="1"/>
        <v>3.4018812973679681E-2</v>
      </c>
      <c r="M24" s="93">
        <f>J24/'סכום נכסי הקרן'!$C$42</f>
        <v>5.1352485545728868E-4</v>
      </c>
    </row>
    <row r="25" spans="2:13" s="132" customFormat="1">
      <c r="B25" s="85" t="s">
        <v>2216</v>
      </c>
      <c r="C25" s="82" t="s">
        <v>2217</v>
      </c>
      <c r="D25" s="95" t="s">
        <v>30</v>
      </c>
      <c r="E25" s="82"/>
      <c r="F25" s="95" t="s">
        <v>1055</v>
      </c>
      <c r="G25" s="95" t="s">
        <v>180</v>
      </c>
      <c r="H25" s="92">
        <v>6776751.1799999997</v>
      </c>
      <c r="I25" s="92">
        <v>115.71510000000001</v>
      </c>
      <c r="J25" s="92">
        <v>28481.14302</v>
      </c>
      <c r="K25" s="93">
        <v>0.15691036445027692</v>
      </c>
      <c r="L25" s="93">
        <f t="shared" si="1"/>
        <v>3.4422455737942975E-2</v>
      </c>
      <c r="M25" s="93">
        <f>J25/'סכום נכסי הקרן'!$C$42</f>
        <v>5.1961797200239155E-4</v>
      </c>
    </row>
    <row r="26" spans="2:13" s="132" customFormat="1">
      <c r="B26" s="85" t="s">
        <v>2218</v>
      </c>
      <c r="C26" s="82" t="s">
        <v>2219</v>
      </c>
      <c r="D26" s="95" t="s">
        <v>30</v>
      </c>
      <c r="E26" s="82"/>
      <c r="F26" s="95" t="s">
        <v>1055</v>
      </c>
      <c r="G26" s="95" t="s">
        <v>180</v>
      </c>
      <c r="H26" s="92">
        <v>4955.33</v>
      </c>
      <c r="I26" s="92">
        <v>0</v>
      </c>
      <c r="J26" s="92">
        <v>0</v>
      </c>
      <c r="K26" s="93">
        <v>9.5059991233194155E-2</v>
      </c>
      <c r="L26" s="93">
        <f t="shared" si="1"/>
        <v>0</v>
      </c>
      <c r="M26" s="93">
        <f>J26/'סכום נכסי הקרן'!$C$42</f>
        <v>0</v>
      </c>
    </row>
    <row r="27" spans="2:13" s="132" customFormat="1">
      <c r="B27" s="85" t="s">
        <v>2220</v>
      </c>
      <c r="C27" s="82">
        <v>2994</v>
      </c>
      <c r="D27" s="95" t="s">
        <v>30</v>
      </c>
      <c r="E27" s="82"/>
      <c r="F27" s="95" t="s">
        <v>1055</v>
      </c>
      <c r="G27" s="95" t="s">
        <v>182</v>
      </c>
      <c r="H27" s="92">
        <v>25107.32</v>
      </c>
      <c r="I27" s="92">
        <v>20619.7251</v>
      </c>
      <c r="J27" s="92">
        <v>21113.08756</v>
      </c>
      <c r="K27" s="93">
        <v>4.6466498002356547E-2</v>
      </c>
      <c r="L27" s="93">
        <f t="shared" si="1"/>
        <v>2.5517386065407089E-2</v>
      </c>
      <c r="M27" s="93">
        <f>J27/'סכום נכסי הקרן'!$C$42</f>
        <v>3.8519309891924843E-4</v>
      </c>
    </row>
    <row r="28" spans="2:13" s="132" customFormat="1">
      <c r="B28" s="85" t="s">
        <v>2221</v>
      </c>
      <c r="C28" s="82" t="s">
        <v>2222</v>
      </c>
      <c r="D28" s="95" t="s">
        <v>30</v>
      </c>
      <c r="E28" s="82"/>
      <c r="F28" s="95" t="s">
        <v>1055</v>
      </c>
      <c r="G28" s="95" t="s">
        <v>182</v>
      </c>
      <c r="H28" s="92">
        <v>1340.39</v>
      </c>
      <c r="I28" s="92">
        <v>94077.189599999998</v>
      </c>
      <c r="J28" s="92">
        <v>5142.6121600000006</v>
      </c>
      <c r="K28" s="93">
        <v>4.5245888801086397E-2</v>
      </c>
      <c r="L28" s="93">
        <f t="shared" si="1"/>
        <v>6.2153874699024392E-3</v>
      </c>
      <c r="M28" s="93">
        <f>J28/'סכום נכסי הקרן'!$C$42</f>
        <v>9.3823260516531009E-5</v>
      </c>
    </row>
    <row r="29" spans="2:13" s="132" customFormat="1">
      <c r="B29" s="85" t="s">
        <v>2767</v>
      </c>
      <c r="C29" s="82">
        <v>4654</v>
      </c>
      <c r="D29" s="95" t="s">
        <v>30</v>
      </c>
      <c r="E29" s="82"/>
      <c r="F29" s="95" t="s">
        <v>1055</v>
      </c>
      <c r="G29" s="95" t="s">
        <v>183</v>
      </c>
      <c r="H29" s="92">
        <v>2768309.5</v>
      </c>
      <c r="I29" s="92">
        <v>497.35860000000002</v>
      </c>
      <c r="J29" s="92">
        <v>65160.449909999996</v>
      </c>
      <c r="K29" s="93">
        <v>0.28025</v>
      </c>
      <c r="L29" s="93">
        <f t="shared" si="1"/>
        <v>7.875325443632511E-2</v>
      </c>
      <c r="M29" s="93">
        <f>J29/'סכום נכסי הקרן'!$C$42</f>
        <v>1.1888055480505648E-3</v>
      </c>
    </row>
    <row r="30" spans="2:13" s="132" customFormat="1">
      <c r="B30" s="85" t="s">
        <v>2223</v>
      </c>
      <c r="C30" s="82" t="s">
        <v>2224</v>
      </c>
      <c r="D30" s="95" t="s">
        <v>30</v>
      </c>
      <c r="E30" s="82"/>
      <c r="F30" s="95" t="s">
        <v>1055</v>
      </c>
      <c r="G30" s="95" t="s">
        <v>180</v>
      </c>
      <c r="H30" s="92">
        <v>403.96</v>
      </c>
      <c r="I30" s="92">
        <v>0</v>
      </c>
      <c r="J30" s="92">
        <v>0</v>
      </c>
      <c r="K30" s="93">
        <v>7.6315673636577113E-3</v>
      </c>
      <c r="L30" s="93">
        <f t="shared" si="1"/>
        <v>0</v>
      </c>
      <c r="M30" s="93">
        <f>J30/'סכום נכסי הקרן'!$C$42</f>
        <v>0</v>
      </c>
    </row>
    <row r="31" spans="2:13" s="132" customFormat="1">
      <c r="B31" s="85" t="s">
        <v>2225</v>
      </c>
      <c r="C31" s="82" t="s">
        <v>2226</v>
      </c>
      <c r="D31" s="95" t="s">
        <v>30</v>
      </c>
      <c r="E31" s="82"/>
      <c r="F31" s="95" t="s">
        <v>1055</v>
      </c>
      <c r="G31" s="95" t="s">
        <v>182</v>
      </c>
      <c r="H31" s="92">
        <v>3355.13</v>
      </c>
      <c r="I31" s="92">
        <v>44.707700000000003</v>
      </c>
      <c r="J31" s="92">
        <v>6.1173000000000002</v>
      </c>
      <c r="K31" s="141">
        <v>9.8000000000000004E-2</v>
      </c>
      <c r="L31" s="93">
        <f t="shared" si="1"/>
        <v>7.3934001994881508E-6</v>
      </c>
      <c r="M31" s="93">
        <f>J31/'סכום נכסי הקרן'!$C$42</f>
        <v>1.1160573920429089E-7</v>
      </c>
    </row>
    <row r="32" spans="2:13" s="132" customFormat="1">
      <c r="B32" s="85" t="s">
        <v>2227</v>
      </c>
      <c r="C32" s="82">
        <v>5771</v>
      </c>
      <c r="D32" s="95" t="s">
        <v>30</v>
      </c>
      <c r="E32" s="82"/>
      <c r="F32" s="95" t="s">
        <v>1055</v>
      </c>
      <c r="G32" s="95" t="s">
        <v>182</v>
      </c>
      <c r="H32" s="92">
        <v>16551350.43</v>
      </c>
      <c r="I32" s="92">
        <v>105.7985</v>
      </c>
      <c r="J32" s="92">
        <v>71413.688410000002</v>
      </c>
      <c r="K32" s="93">
        <v>0.15925535518749806</v>
      </c>
      <c r="L32" s="93">
        <f t="shared" si="1"/>
        <v>8.6310950605116413E-2</v>
      </c>
      <c r="M32" s="93">
        <f>J32/'סכום נכסי הקרן'!$C$42</f>
        <v>1.3028913874263076E-3</v>
      </c>
    </row>
    <row r="33" spans="2:13" s="132" customFormat="1">
      <c r="B33" s="85" t="s">
        <v>2228</v>
      </c>
      <c r="C33" s="82" t="s">
        <v>2229</v>
      </c>
      <c r="D33" s="95" t="s">
        <v>30</v>
      </c>
      <c r="E33" s="82"/>
      <c r="F33" s="95" t="s">
        <v>1055</v>
      </c>
      <c r="G33" s="95" t="s">
        <v>180</v>
      </c>
      <c r="H33" s="92">
        <v>358646</v>
      </c>
      <c r="I33" s="92">
        <v>397.72309999999999</v>
      </c>
      <c r="J33" s="92">
        <v>5180.7501400000001</v>
      </c>
      <c r="K33" s="93">
        <v>9.9795660506274309E-2</v>
      </c>
      <c r="L33" s="93">
        <f t="shared" si="1"/>
        <v>6.2614812284135591E-3</v>
      </c>
      <c r="M33" s="93">
        <f>J33/'סכום נכסי הקרן'!$C$42</f>
        <v>9.4519060534456958E-5</v>
      </c>
    </row>
    <row r="34" spans="2:13" s="132" customFormat="1">
      <c r="B34" s="85" t="s">
        <v>2230</v>
      </c>
      <c r="C34" s="82" t="s">
        <v>2231</v>
      </c>
      <c r="D34" s="95" t="s">
        <v>30</v>
      </c>
      <c r="E34" s="82"/>
      <c r="F34" s="95" t="s">
        <v>953</v>
      </c>
      <c r="G34" s="95" t="s">
        <v>180</v>
      </c>
      <c r="H34" s="92">
        <v>89660</v>
      </c>
      <c r="I34" s="92">
        <v>1E-4</v>
      </c>
      <c r="J34" s="92">
        <v>3.3E-4</v>
      </c>
      <c r="K34" s="93">
        <v>3.1001587076563476E-3</v>
      </c>
      <c r="L34" s="93">
        <f t="shared" si="1"/>
        <v>3.9883969493585238E-10</v>
      </c>
      <c r="M34" s="93">
        <f>J34/'סכום נכסי הקרן'!$C$42</f>
        <v>6.0206126783737915E-12</v>
      </c>
    </row>
    <row r="35" spans="2:13" s="132" customFormat="1">
      <c r="B35" s="85" t="s">
        <v>2232</v>
      </c>
      <c r="C35" s="82">
        <v>7021</v>
      </c>
      <c r="D35" s="95" t="s">
        <v>30</v>
      </c>
      <c r="E35" s="82"/>
      <c r="F35" s="95" t="s">
        <v>1055</v>
      </c>
      <c r="G35" s="95" t="s">
        <v>180</v>
      </c>
      <c r="H35" s="92">
        <v>390000</v>
      </c>
      <c r="I35" s="92">
        <v>47.636899999999997</v>
      </c>
      <c r="J35" s="92">
        <v>674.76715999999999</v>
      </c>
      <c r="K35" s="93">
        <v>1.9700000004697692E-2</v>
      </c>
      <c r="L35" s="93">
        <f t="shared" si="1"/>
        <v>8.1552705529433782E-4</v>
      </c>
      <c r="M35" s="93">
        <f>J35/'סכום נכסי הקרן'!$C$42</f>
        <v>1.2310641571049322E-5</v>
      </c>
    </row>
    <row r="36" spans="2:13" s="132" customFormat="1">
      <c r="B36" s="85" t="s">
        <v>2233</v>
      </c>
      <c r="C36" s="82" t="s">
        <v>2234</v>
      </c>
      <c r="D36" s="95" t="s">
        <v>30</v>
      </c>
      <c r="E36" s="82"/>
      <c r="F36" s="95" t="s">
        <v>1055</v>
      </c>
      <c r="G36" s="95" t="s">
        <v>180</v>
      </c>
      <c r="H36" s="92">
        <v>2096048</v>
      </c>
      <c r="I36" s="92">
        <v>342.68880000000001</v>
      </c>
      <c r="J36" s="92">
        <v>26088.371760000002</v>
      </c>
      <c r="K36" s="93">
        <v>4.7661225375800892E-2</v>
      </c>
      <c r="L36" s="93">
        <f t="shared" si="1"/>
        <v>3.153054010342881E-2</v>
      </c>
      <c r="M36" s="93">
        <f>J36/'סכום נכסי הקרן'!$C$42</f>
        <v>4.7596358114055997E-4</v>
      </c>
    </row>
    <row r="37" spans="2:13" s="132" customFormat="1">
      <c r="B37" s="85" t="s">
        <v>2235</v>
      </c>
      <c r="C37" s="82">
        <v>7022</v>
      </c>
      <c r="D37" s="95" t="s">
        <v>30</v>
      </c>
      <c r="E37" s="82"/>
      <c r="F37" s="95" t="s">
        <v>1055</v>
      </c>
      <c r="G37" s="95" t="s">
        <v>180</v>
      </c>
      <c r="H37" s="92">
        <v>660000</v>
      </c>
      <c r="I37" s="92">
        <v>5.5235000000000003</v>
      </c>
      <c r="J37" s="92">
        <v>132.40492</v>
      </c>
      <c r="K37" s="93">
        <v>0.02</v>
      </c>
      <c r="L37" s="93">
        <f t="shared" si="1"/>
        <v>1.6002526636607861E-4</v>
      </c>
      <c r="M37" s="93">
        <f>J37/'סכום נכסי הקרן'!$C$42</f>
        <v>2.4156325455486897E-6</v>
      </c>
    </row>
    <row r="38" spans="2:13" s="132" customFormat="1">
      <c r="B38" s="85" t="s">
        <v>2236</v>
      </c>
      <c r="C38" s="82">
        <v>4637</v>
      </c>
      <c r="D38" s="95" t="s">
        <v>30</v>
      </c>
      <c r="E38" s="82"/>
      <c r="F38" s="95" t="s">
        <v>1055</v>
      </c>
      <c r="G38" s="95" t="s">
        <v>183</v>
      </c>
      <c r="H38" s="92">
        <v>10088354</v>
      </c>
      <c r="I38" s="92">
        <v>51.076500000000003</v>
      </c>
      <c r="J38" s="92">
        <v>24386.037780000002</v>
      </c>
      <c r="K38" s="93">
        <v>7.9005614221683118E-2</v>
      </c>
      <c r="L38" s="93">
        <f t="shared" si="1"/>
        <v>2.9473090511725367E-2</v>
      </c>
      <c r="M38" s="93">
        <f>J38/'סכום נכסי הקרן'!$C$42</f>
        <v>4.4490572191990997E-4</v>
      </c>
    </row>
    <row r="39" spans="2:13" s="132" customFormat="1">
      <c r="B39" s="85" t="s">
        <v>2237</v>
      </c>
      <c r="C39" s="82" t="s">
        <v>2238</v>
      </c>
      <c r="D39" s="95" t="s">
        <v>30</v>
      </c>
      <c r="E39" s="82"/>
      <c r="F39" s="95" t="s">
        <v>1055</v>
      </c>
      <c r="G39" s="95" t="s">
        <v>180</v>
      </c>
      <c r="H39" s="92">
        <v>111710.66</v>
      </c>
      <c r="I39" s="92">
        <v>10623.663500000001</v>
      </c>
      <c r="J39" s="92">
        <v>43103.722150000001</v>
      </c>
      <c r="K39" s="93">
        <v>0.13410644101351457</v>
      </c>
      <c r="L39" s="93">
        <f t="shared" si="1"/>
        <v>5.2095379978502249E-2</v>
      </c>
      <c r="M39" s="93">
        <f>J39/'סכום נכסי הקרן'!$C$42</f>
        <v>7.8639641230724615E-4</v>
      </c>
    </row>
    <row r="40" spans="2:13" s="132" customFormat="1">
      <c r="B40" s="85" t="s">
        <v>2239</v>
      </c>
      <c r="C40" s="82" t="s">
        <v>2240</v>
      </c>
      <c r="D40" s="95" t="s">
        <v>30</v>
      </c>
      <c r="E40" s="82"/>
      <c r="F40" s="95" t="s">
        <v>1055</v>
      </c>
      <c r="G40" s="95" t="s">
        <v>182</v>
      </c>
      <c r="H40" s="92">
        <v>15832516.42</v>
      </c>
      <c r="I40" s="92">
        <v>104.9843</v>
      </c>
      <c r="J40" s="92">
        <v>67786.439700000003</v>
      </c>
      <c r="K40" s="93">
        <v>0.28381436422686968</v>
      </c>
      <c r="L40" s="93">
        <f t="shared" si="1"/>
        <v>8.1927039184047132E-2</v>
      </c>
      <c r="M40" s="93">
        <f>J40/'סכום נכסי הקרן'!$C$42</f>
        <v>1.2367148432716379E-3</v>
      </c>
    </row>
    <row r="41" spans="2:13" s="132" customFormat="1">
      <c r="B41" s="85" t="s">
        <v>2241</v>
      </c>
      <c r="C41" s="82">
        <v>5691</v>
      </c>
      <c r="D41" s="95" t="s">
        <v>30</v>
      </c>
      <c r="E41" s="82"/>
      <c r="F41" s="95" t="s">
        <v>1055</v>
      </c>
      <c r="G41" s="95" t="s">
        <v>180</v>
      </c>
      <c r="H41" s="92">
        <v>13783961.189999999</v>
      </c>
      <c r="I41" s="92">
        <v>102.3364</v>
      </c>
      <c r="J41" s="92">
        <v>51233.027090000003</v>
      </c>
      <c r="K41" s="93">
        <v>0.15691071051621322</v>
      </c>
      <c r="L41" s="93">
        <f t="shared" si="1"/>
        <v>6.1920499682472305E-2</v>
      </c>
      <c r="M41" s="93">
        <f>J41/'סכום נכסי הקרן'!$C$42</f>
        <v>9.3470973469552104E-4</v>
      </c>
    </row>
    <row r="42" spans="2:13" s="132" customFormat="1">
      <c r="B42" s="85" t="s">
        <v>2242</v>
      </c>
      <c r="C42" s="82">
        <v>6629</v>
      </c>
      <c r="D42" s="95" t="s">
        <v>30</v>
      </c>
      <c r="E42" s="82"/>
      <c r="F42" s="95" t="s">
        <v>1055</v>
      </c>
      <c r="G42" s="95" t="s">
        <v>183</v>
      </c>
      <c r="H42" s="92">
        <v>181848.31</v>
      </c>
      <c r="I42" s="92">
        <v>9696.1769000000004</v>
      </c>
      <c r="J42" s="92">
        <v>83446.783559999996</v>
      </c>
      <c r="K42" s="93">
        <v>0.26821284660766959</v>
      </c>
      <c r="L42" s="93">
        <f t="shared" si="1"/>
        <v>0.10085421120741969</v>
      </c>
      <c r="M42" s="93">
        <f>J42/'סכום נכסי הקרן'!$C$42</f>
        <v>1.5224265547601505E-3</v>
      </c>
    </row>
    <row r="43" spans="2:13" s="132" customFormat="1">
      <c r="B43" s="85" t="s">
        <v>2243</v>
      </c>
      <c r="C43" s="82">
        <v>3865</v>
      </c>
      <c r="D43" s="95" t="s">
        <v>30</v>
      </c>
      <c r="E43" s="82"/>
      <c r="F43" s="95" t="s">
        <v>1055</v>
      </c>
      <c r="G43" s="95" t="s">
        <v>180</v>
      </c>
      <c r="H43" s="92">
        <v>328799</v>
      </c>
      <c r="I43" s="92">
        <v>438.62169999999998</v>
      </c>
      <c r="J43" s="92">
        <v>5238.0114199999998</v>
      </c>
      <c r="K43" s="93">
        <v>7.6025559066042317E-2</v>
      </c>
      <c r="L43" s="93">
        <f t="shared" si="1"/>
        <v>6.330687505525184E-3</v>
      </c>
      <c r="M43" s="93">
        <f>J43/'סכום נכסי הקרן'!$C$42</f>
        <v>9.5563751408238507E-5</v>
      </c>
    </row>
    <row r="44" spans="2:13" s="132" customFormat="1">
      <c r="B44" s="85" t="s">
        <v>2244</v>
      </c>
      <c r="C44" s="82">
        <v>7024</v>
      </c>
      <c r="D44" s="95" t="s">
        <v>30</v>
      </c>
      <c r="E44" s="82"/>
      <c r="F44" s="95" t="s">
        <v>1055</v>
      </c>
      <c r="G44" s="95" t="s">
        <v>180</v>
      </c>
      <c r="H44" s="92">
        <v>170000</v>
      </c>
      <c r="I44" s="92">
        <v>142.51750000000001</v>
      </c>
      <c r="J44" s="92">
        <v>879.96005000000002</v>
      </c>
      <c r="K44" s="93">
        <v>0.02</v>
      </c>
      <c r="L44" s="93">
        <f t="shared" si="1"/>
        <v>1.0635242360537496E-3</v>
      </c>
      <c r="M44" s="93">
        <f>J44/'סכום נכסי הקרן'!$C$42</f>
        <v>1.605423828331041E-5</v>
      </c>
    </row>
    <row r="45" spans="2:13" s="132" customFormat="1">
      <c r="B45" s="85" t="s">
        <v>2245</v>
      </c>
      <c r="C45" s="82" t="s">
        <v>2246</v>
      </c>
      <c r="D45" s="95" t="s">
        <v>30</v>
      </c>
      <c r="E45" s="82"/>
      <c r="F45" s="95" t="s">
        <v>1055</v>
      </c>
      <c r="G45" s="95" t="s">
        <v>180</v>
      </c>
      <c r="H45" s="92">
        <v>1177.83</v>
      </c>
      <c r="I45" s="92">
        <v>132573.6067</v>
      </c>
      <c r="J45" s="92">
        <v>5671.3231100000003</v>
      </c>
      <c r="K45" s="93">
        <v>9.5060038513750181E-2</v>
      </c>
      <c r="L45" s="93">
        <f t="shared" si="1"/>
        <v>6.854390239621362E-3</v>
      </c>
      <c r="M45" s="93">
        <f>J45/'סכום נכסי הקרן'!$C$42</f>
        <v>1.034692115733948E-4</v>
      </c>
    </row>
    <row r="46" spans="2:13" s="132" customFormat="1">
      <c r="B46" s="85" t="s">
        <v>2247</v>
      </c>
      <c r="C46" s="82">
        <v>4811</v>
      </c>
      <c r="D46" s="95" t="s">
        <v>30</v>
      </c>
      <c r="E46" s="82"/>
      <c r="F46" s="95" t="s">
        <v>1055</v>
      </c>
      <c r="G46" s="95" t="s">
        <v>180</v>
      </c>
      <c r="H46" s="92">
        <v>2950923</v>
      </c>
      <c r="I46" s="92">
        <v>168.63839999999999</v>
      </c>
      <c r="J46" s="92">
        <v>18074.246050000002</v>
      </c>
      <c r="K46" s="93">
        <v>0.15234321606207205</v>
      </c>
      <c r="L46" s="93">
        <f t="shared" si="1"/>
        <v>2.1844626608416774E-2</v>
      </c>
      <c r="M46" s="93">
        <f>J46/'סכום נכסי הקרן'!$C$42</f>
        <v>3.297516209717498E-4</v>
      </c>
    </row>
    <row r="47" spans="2:13" s="132" customFormat="1">
      <c r="B47" s="85" t="s">
        <v>2248</v>
      </c>
      <c r="C47" s="82">
        <v>5356</v>
      </c>
      <c r="D47" s="95" t="s">
        <v>30</v>
      </c>
      <c r="E47" s="82"/>
      <c r="F47" s="95" t="s">
        <v>1055</v>
      </c>
      <c r="G47" s="95" t="s">
        <v>180</v>
      </c>
      <c r="H47" s="92">
        <v>3947742</v>
      </c>
      <c r="I47" s="92">
        <v>311.1943</v>
      </c>
      <c r="J47" s="92">
        <v>44619.657829999996</v>
      </c>
      <c r="K47" s="93">
        <v>0.16658578021506135</v>
      </c>
      <c r="L47" s="93">
        <f t="shared" si="1"/>
        <v>5.3927547627452471E-2</v>
      </c>
      <c r="M47" s="93">
        <f>J47/'סכום נכסי הקרן'!$C$42</f>
        <v>8.1405356859393454E-4</v>
      </c>
    </row>
    <row r="48" spans="2:13" s="132" customFormat="1">
      <c r="B48" s="85" t="s">
        <v>2249</v>
      </c>
      <c r="C48" s="82" t="s">
        <v>2250</v>
      </c>
      <c r="D48" s="95" t="s">
        <v>30</v>
      </c>
      <c r="E48" s="82"/>
      <c r="F48" s="95" t="s">
        <v>1055</v>
      </c>
      <c r="G48" s="95" t="s">
        <v>180</v>
      </c>
      <c r="H48" s="92">
        <v>9040339.8499999996</v>
      </c>
      <c r="I48" s="92">
        <v>102.8319</v>
      </c>
      <c r="J48" s="92">
        <v>33764.354930000001</v>
      </c>
      <c r="K48" s="93">
        <v>0.24430019879721804</v>
      </c>
      <c r="L48" s="93">
        <f t="shared" si="1"/>
        <v>4.0807772787839522E-2</v>
      </c>
      <c r="M48" s="93">
        <f>J48/'סכום נכסי הקרן'!$C$42</f>
        <v>6.1600637384445647E-4</v>
      </c>
    </row>
    <row r="49" spans="2:13" s="132" customFormat="1">
      <c r="B49" s="85" t="s">
        <v>2251</v>
      </c>
      <c r="C49" s="82">
        <v>5511</v>
      </c>
      <c r="D49" s="95" t="s">
        <v>30</v>
      </c>
      <c r="E49" s="82"/>
      <c r="F49" s="95" t="s">
        <v>1139</v>
      </c>
      <c r="G49" s="95" t="s">
        <v>183</v>
      </c>
      <c r="H49" s="92">
        <v>4009.44</v>
      </c>
      <c r="I49" s="92">
        <v>0</v>
      </c>
      <c r="J49" s="92">
        <v>0</v>
      </c>
      <c r="K49" s="93">
        <v>4.1632660181448219E-2</v>
      </c>
      <c r="L49" s="93">
        <f t="shared" si="1"/>
        <v>0</v>
      </c>
      <c r="M49" s="93">
        <f>J49/'סכום נכסי הקרן'!$C$42</f>
        <v>0</v>
      </c>
    </row>
    <row r="50" spans="2:13" s="132" customFormat="1">
      <c r="B50" s="135"/>
    </row>
    <row r="51" spans="2:13" s="132" customFormat="1">
      <c r="B51" s="135"/>
    </row>
    <row r="52" spans="2:13" s="132" customFormat="1">
      <c r="B52" s="135"/>
    </row>
    <row r="53" spans="2:13" s="132" customFormat="1">
      <c r="B53" s="139" t="s">
        <v>275</v>
      </c>
    </row>
    <row r="54" spans="2:13" s="132" customFormat="1">
      <c r="B54" s="139" t="s">
        <v>131</v>
      </c>
    </row>
    <row r="55" spans="2:13" s="132" customFormat="1">
      <c r="B55" s="139" t="s">
        <v>257</v>
      </c>
    </row>
    <row r="56" spans="2:13" s="132" customFormat="1">
      <c r="B56" s="139" t="s">
        <v>265</v>
      </c>
    </row>
    <row r="57" spans="2:13" s="132" customFormat="1">
      <c r="B57" s="135"/>
    </row>
    <row r="58" spans="2:13" s="132" customFormat="1">
      <c r="B58" s="135"/>
    </row>
    <row r="59" spans="2:13" s="132" customFormat="1">
      <c r="B59" s="135"/>
    </row>
    <row r="60" spans="2:13" s="132" customFormat="1">
      <c r="B60" s="135"/>
    </row>
    <row r="61" spans="2:13" s="132" customFormat="1">
      <c r="B61" s="135"/>
    </row>
    <row r="62" spans="2:13" s="132" customFormat="1">
      <c r="B62" s="135"/>
    </row>
    <row r="63" spans="2:13" s="132" customFormat="1">
      <c r="B63" s="135"/>
    </row>
    <row r="64" spans="2:13" s="132" customFormat="1">
      <c r="B64" s="135"/>
    </row>
    <row r="65" spans="2:2" s="132" customFormat="1">
      <c r="B65" s="135"/>
    </row>
    <row r="66" spans="2:2" s="132" customFormat="1">
      <c r="B66" s="135"/>
    </row>
    <row r="67" spans="2:2" s="132" customFormat="1">
      <c r="B67" s="135"/>
    </row>
    <row r="68" spans="2:2" s="132" customFormat="1">
      <c r="B68" s="135"/>
    </row>
    <row r="69" spans="2:2" s="132" customFormat="1">
      <c r="B69" s="135"/>
    </row>
    <row r="70" spans="2:2" s="132" customFormat="1">
      <c r="B70" s="135"/>
    </row>
    <row r="71" spans="2:2" s="132" customFormat="1">
      <c r="B71" s="135"/>
    </row>
    <row r="72" spans="2:2" s="132" customFormat="1">
      <c r="B72" s="135"/>
    </row>
    <row r="73" spans="2:2" s="132" customFormat="1">
      <c r="B73" s="135"/>
    </row>
    <row r="74" spans="2:2" s="132" customFormat="1">
      <c r="B74" s="135"/>
    </row>
    <row r="75" spans="2:2" s="132" customFormat="1">
      <c r="B75" s="135"/>
    </row>
    <row r="76" spans="2:2" s="132" customFormat="1">
      <c r="B76" s="135"/>
    </row>
    <row r="77" spans="2:2" s="132" customFormat="1">
      <c r="B77" s="135"/>
    </row>
    <row r="78" spans="2:2" s="132" customFormat="1">
      <c r="B78" s="135"/>
    </row>
    <row r="79" spans="2:2" s="132" customFormat="1">
      <c r="B79" s="135"/>
    </row>
    <row r="80" spans="2:2" s="132" customFormat="1">
      <c r="B80" s="135"/>
    </row>
    <row r="81" spans="2:2" s="132" customFormat="1">
      <c r="B81" s="135"/>
    </row>
    <row r="82" spans="2:2" s="132" customFormat="1">
      <c r="B82" s="135"/>
    </row>
    <row r="83" spans="2:2" s="132" customFormat="1">
      <c r="B83" s="135"/>
    </row>
    <row r="84" spans="2:2" s="132" customFormat="1">
      <c r="B84" s="135"/>
    </row>
    <row r="85" spans="2:2" s="132" customFormat="1">
      <c r="B85" s="135"/>
    </row>
    <row r="86" spans="2:2" s="132" customFormat="1">
      <c r="B86" s="135"/>
    </row>
    <row r="87" spans="2:2" s="132" customFormat="1">
      <c r="B87" s="135"/>
    </row>
    <row r="88" spans="2:2" s="132" customFormat="1">
      <c r="B88" s="135"/>
    </row>
    <row r="89" spans="2:2" s="132" customFormat="1">
      <c r="B89" s="135"/>
    </row>
    <row r="90" spans="2:2" s="132" customFormat="1">
      <c r="B90" s="135"/>
    </row>
    <row r="91" spans="2:2" s="132" customFormat="1">
      <c r="B91" s="135"/>
    </row>
    <row r="92" spans="2:2" s="132" customFormat="1">
      <c r="B92" s="135"/>
    </row>
    <row r="93" spans="2:2" s="132" customFormat="1">
      <c r="B93" s="135"/>
    </row>
    <row r="94" spans="2:2" s="132" customFormat="1">
      <c r="B94" s="135"/>
    </row>
    <row r="95" spans="2:2" s="132" customFormat="1">
      <c r="B95" s="135"/>
    </row>
    <row r="96" spans="2:2" s="132" customFormat="1">
      <c r="B96" s="135"/>
    </row>
    <row r="97" spans="2:2" s="132" customFormat="1">
      <c r="B97" s="135"/>
    </row>
    <row r="98" spans="2:2" s="132" customFormat="1">
      <c r="B98" s="135"/>
    </row>
    <row r="99" spans="2:2" s="132" customFormat="1">
      <c r="B99" s="135"/>
    </row>
    <row r="100" spans="2:2" s="132" customFormat="1">
      <c r="B100" s="135"/>
    </row>
    <row r="101" spans="2:2" s="132" customFormat="1">
      <c r="B101" s="135"/>
    </row>
    <row r="102" spans="2:2" s="132" customFormat="1">
      <c r="B102" s="135"/>
    </row>
    <row r="103" spans="2:2" s="132" customFormat="1">
      <c r="B103" s="135"/>
    </row>
    <row r="104" spans="2:2" s="132" customFormat="1">
      <c r="B104" s="135"/>
    </row>
    <row r="105" spans="2:2" s="132" customFormat="1">
      <c r="B105" s="135"/>
    </row>
    <row r="106" spans="2:2" s="132" customFormat="1">
      <c r="B106" s="135"/>
    </row>
    <row r="107" spans="2:2" s="132" customFormat="1">
      <c r="B107" s="135"/>
    </row>
    <row r="108" spans="2:2" s="132" customFormat="1">
      <c r="B108" s="135"/>
    </row>
    <row r="109" spans="2:2" s="132" customFormat="1">
      <c r="B109" s="135"/>
    </row>
    <row r="110" spans="2:2" s="132" customFormat="1">
      <c r="B110" s="135"/>
    </row>
    <row r="111" spans="2:2" s="132" customFormat="1">
      <c r="B111" s="135"/>
    </row>
    <row r="112" spans="2:2" s="132" customFormat="1">
      <c r="B112" s="135"/>
    </row>
    <row r="113" spans="2:2" s="132" customFormat="1">
      <c r="B113" s="135"/>
    </row>
    <row r="114" spans="2:2" s="132" customFormat="1">
      <c r="B114" s="135"/>
    </row>
    <row r="115" spans="2:2" s="132" customFormat="1">
      <c r="B115" s="135"/>
    </row>
    <row r="116" spans="2:2" s="132" customFormat="1">
      <c r="B116" s="135"/>
    </row>
    <row r="117" spans="2:2" s="132" customFormat="1">
      <c r="B117" s="135"/>
    </row>
    <row r="118" spans="2:2" s="132" customFormat="1">
      <c r="B118" s="135"/>
    </row>
    <row r="119" spans="2:2" s="132" customFormat="1">
      <c r="B119" s="135"/>
    </row>
    <row r="120" spans="2:2" s="132" customFormat="1">
      <c r="B120" s="135"/>
    </row>
    <row r="121" spans="2:2" s="132" customFormat="1">
      <c r="B121" s="135"/>
    </row>
    <row r="122" spans="2:2" s="132" customFormat="1">
      <c r="B122" s="135"/>
    </row>
    <row r="123" spans="2:2" s="132" customFormat="1">
      <c r="B123" s="135"/>
    </row>
    <row r="124" spans="2:2" s="132" customFormat="1">
      <c r="B124" s="135"/>
    </row>
    <row r="125" spans="2:2" s="132" customFormat="1">
      <c r="B125" s="135"/>
    </row>
    <row r="126" spans="2:2" s="132" customFormat="1">
      <c r="B126" s="135"/>
    </row>
    <row r="127" spans="2:2" s="132" customFormat="1">
      <c r="B127" s="135"/>
    </row>
    <row r="128" spans="2:2" s="132" customFormat="1">
      <c r="B128" s="135"/>
    </row>
    <row r="129" spans="2:2" s="132" customFormat="1">
      <c r="B129" s="135"/>
    </row>
    <row r="130" spans="2:2" s="132" customFormat="1">
      <c r="B130" s="135"/>
    </row>
    <row r="131" spans="2:2" s="132" customFormat="1">
      <c r="B131" s="135"/>
    </row>
    <row r="132" spans="2:2" s="132" customFormat="1">
      <c r="B132" s="135"/>
    </row>
    <row r="133" spans="2:2" s="132" customFormat="1">
      <c r="B133" s="135"/>
    </row>
    <row r="134" spans="2:2" s="132" customFormat="1">
      <c r="B134" s="135"/>
    </row>
    <row r="135" spans="2:2" s="132" customFormat="1">
      <c r="B135" s="135"/>
    </row>
    <row r="136" spans="2:2" s="132" customFormat="1">
      <c r="B136" s="135"/>
    </row>
    <row r="137" spans="2:2" s="132" customFormat="1">
      <c r="B137" s="135"/>
    </row>
    <row r="138" spans="2:2" s="132" customFormat="1">
      <c r="B138" s="135"/>
    </row>
    <row r="139" spans="2:2" s="132" customFormat="1">
      <c r="B139" s="135"/>
    </row>
    <row r="140" spans="2:2" s="132" customFormat="1">
      <c r="B140" s="135"/>
    </row>
    <row r="141" spans="2:2" s="132" customFormat="1">
      <c r="B141" s="135"/>
    </row>
    <row r="142" spans="2:2" s="132" customFormat="1">
      <c r="B142" s="135"/>
    </row>
    <row r="143" spans="2:2" s="132" customFormat="1">
      <c r="B143" s="135"/>
    </row>
    <row r="144" spans="2:2" s="132" customFormat="1">
      <c r="B144" s="135"/>
    </row>
    <row r="145" spans="2:2" s="132" customFormat="1">
      <c r="B145" s="135"/>
    </row>
    <row r="146" spans="2:2" s="132" customFormat="1">
      <c r="B146" s="135"/>
    </row>
    <row r="147" spans="2:2" s="132" customFormat="1">
      <c r="B147" s="135"/>
    </row>
    <row r="148" spans="2:2" s="132" customFormat="1">
      <c r="B148" s="135"/>
    </row>
    <row r="149" spans="2:2" s="132" customFormat="1">
      <c r="B149" s="135"/>
    </row>
    <row r="150" spans="2:2" s="132" customFormat="1">
      <c r="B150" s="135"/>
    </row>
    <row r="151" spans="2:2" s="132" customFormat="1">
      <c r="B151" s="135"/>
    </row>
    <row r="152" spans="2:2" s="132" customFormat="1">
      <c r="B152" s="135"/>
    </row>
    <row r="153" spans="2:2" s="132" customFormat="1">
      <c r="B153" s="135"/>
    </row>
    <row r="154" spans="2:2" s="132" customFormat="1">
      <c r="B154" s="135"/>
    </row>
    <row r="155" spans="2:2" s="132" customFormat="1">
      <c r="B155" s="135"/>
    </row>
    <row r="156" spans="2:2" s="132" customFormat="1">
      <c r="B156" s="135"/>
    </row>
    <row r="157" spans="2:2" s="132" customFormat="1">
      <c r="B157" s="135"/>
    </row>
    <row r="158" spans="2:2" s="132" customFormat="1">
      <c r="B158" s="135"/>
    </row>
    <row r="159" spans="2:2" s="132" customFormat="1">
      <c r="B159" s="135"/>
    </row>
    <row r="160" spans="2:2" s="132" customFormat="1">
      <c r="B160" s="135"/>
    </row>
    <row r="161" spans="2:5" s="132" customFormat="1">
      <c r="B161" s="135"/>
    </row>
    <row r="162" spans="2:5" s="132" customFormat="1">
      <c r="B162" s="135"/>
    </row>
    <row r="163" spans="2:5" s="132" customFormat="1">
      <c r="B163" s="135"/>
    </row>
    <row r="164" spans="2:5" s="132" customFormat="1">
      <c r="B164" s="135"/>
    </row>
    <row r="165" spans="2:5">
      <c r="C165" s="1"/>
      <c r="D165" s="1"/>
      <c r="E165" s="1"/>
    </row>
    <row r="166" spans="2:5">
      <c r="C166" s="1"/>
      <c r="D166" s="1"/>
      <c r="E166" s="1"/>
    </row>
    <row r="167" spans="2:5">
      <c r="C167" s="1"/>
      <c r="D167" s="1"/>
      <c r="E167" s="1"/>
    </row>
    <row r="168" spans="2:5">
      <c r="C168" s="1"/>
      <c r="D168" s="1"/>
      <c r="E168" s="1"/>
    </row>
    <row r="169" spans="2:5">
      <c r="C169" s="1"/>
      <c r="D169" s="1"/>
      <c r="E169" s="1"/>
    </row>
    <row r="170" spans="2:5">
      <c r="C170" s="1"/>
      <c r="D170" s="1"/>
      <c r="E170" s="1"/>
    </row>
    <row r="171" spans="2:5">
      <c r="C171" s="1"/>
      <c r="D171" s="1"/>
      <c r="E171" s="1"/>
    </row>
    <row r="172" spans="2:5">
      <c r="C172" s="1"/>
      <c r="D172" s="1"/>
      <c r="E172" s="1"/>
    </row>
    <row r="173" spans="2:5">
      <c r="C173" s="1"/>
      <c r="D173" s="1"/>
      <c r="E173" s="1"/>
    </row>
    <row r="174" spans="2:5">
      <c r="C174" s="1"/>
      <c r="D174" s="1"/>
      <c r="E174" s="1"/>
    </row>
    <row r="175" spans="2:5">
      <c r="C175" s="1"/>
      <c r="D175" s="1"/>
      <c r="E175" s="1"/>
    </row>
    <row r="176" spans="2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2"/>
      <c r="C403" s="1"/>
      <c r="D403" s="1"/>
      <c r="E403" s="1"/>
    </row>
    <row r="404" spans="2:5">
      <c r="B404" s="42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A1:B1048576 K32:K1048576 Z21:XFD24 L23:M23 C5:C1048576 D25:J1048576 K25:K30 D21:M22 D24:M24 D23:J23 D1:XFD20 L25:XFD1048576 N21:X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Q632"/>
  <sheetViews>
    <sheetView rightToLeft="1" zoomScale="90" zoomScaleNormal="9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1.85546875" style="1" bestFit="1" customWidth="1"/>
    <col min="8" max="8" width="13.140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12" width="6.140625" style="1" customWidth="1"/>
    <col min="13" max="14" width="5.7109375" style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5" t="s">
        <v>196</v>
      </c>
      <c r="C1" s="76" t="s" vm="1">
        <v>276</v>
      </c>
    </row>
    <row r="2" spans="2:43">
      <c r="B2" s="55" t="s">
        <v>195</v>
      </c>
      <c r="C2" s="76" t="s">
        <v>277</v>
      </c>
    </row>
    <row r="3" spans="2:43">
      <c r="B3" s="55" t="s">
        <v>197</v>
      </c>
      <c r="C3" s="76" t="s">
        <v>278</v>
      </c>
    </row>
    <row r="4" spans="2:43">
      <c r="B4" s="55" t="s">
        <v>198</v>
      </c>
      <c r="C4" s="76">
        <v>2102</v>
      </c>
    </row>
    <row r="6" spans="2:43" ht="26.25" customHeight="1">
      <c r="B6" s="221" t="s">
        <v>227</v>
      </c>
      <c r="C6" s="222"/>
      <c r="D6" s="222"/>
      <c r="E6" s="222"/>
      <c r="F6" s="222"/>
      <c r="G6" s="222"/>
      <c r="H6" s="222"/>
      <c r="I6" s="222"/>
      <c r="J6" s="222"/>
      <c r="K6" s="223"/>
    </row>
    <row r="7" spans="2:43" ht="26.25" customHeight="1">
      <c r="B7" s="221" t="s">
        <v>115</v>
      </c>
      <c r="C7" s="222"/>
      <c r="D7" s="222"/>
      <c r="E7" s="222"/>
      <c r="F7" s="222"/>
      <c r="G7" s="222"/>
      <c r="H7" s="222"/>
      <c r="I7" s="222"/>
      <c r="J7" s="222"/>
      <c r="K7" s="223"/>
    </row>
    <row r="8" spans="2:43" s="3" customFormat="1" ht="78.75">
      <c r="B8" s="22" t="s">
        <v>135</v>
      </c>
      <c r="C8" s="30" t="s">
        <v>52</v>
      </c>
      <c r="D8" s="30" t="s">
        <v>120</v>
      </c>
      <c r="E8" s="30" t="s">
        <v>121</v>
      </c>
      <c r="F8" s="30" t="s">
        <v>259</v>
      </c>
      <c r="G8" s="30" t="s">
        <v>258</v>
      </c>
      <c r="H8" s="30" t="s">
        <v>129</v>
      </c>
      <c r="I8" s="30" t="s">
        <v>67</v>
      </c>
      <c r="J8" s="30" t="s">
        <v>199</v>
      </c>
      <c r="K8" s="31" t="s">
        <v>201</v>
      </c>
      <c r="AQ8" s="1"/>
    </row>
    <row r="9" spans="2:43" s="3" customFormat="1" ht="21" customHeight="1">
      <c r="B9" s="15"/>
      <c r="C9" s="16"/>
      <c r="D9" s="16"/>
      <c r="E9" s="32" t="s">
        <v>22</v>
      </c>
      <c r="F9" s="32" t="s">
        <v>266</v>
      </c>
      <c r="G9" s="32"/>
      <c r="H9" s="32" t="s">
        <v>262</v>
      </c>
      <c r="I9" s="32" t="s">
        <v>20</v>
      </c>
      <c r="J9" s="32" t="s">
        <v>20</v>
      </c>
      <c r="K9" s="33" t="s">
        <v>20</v>
      </c>
      <c r="AQ9" s="1"/>
    </row>
    <row r="10" spans="2:43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Q10" s="1"/>
    </row>
    <row r="11" spans="2:43" s="131" customFormat="1" ht="18" customHeight="1">
      <c r="B11" s="77" t="s">
        <v>2252</v>
      </c>
      <c r="C11" s="78"/>
      <c r="D11" s="78"/>
      <c r="E11" s="78"/>
      <c r="F11" s="86"/>
      <c r="G11" s="88"/>
      <c r="H11" s="86">
        <v>2239019.480560001</v>
      </c>
      <c r="I11" s="78"/>
      <c r="J11" s="87">
        <f>H11/$H$11</f>
        <v>1</v>
      </c>
      <c r="K11" s="87">
        <f>H11/'סכום נכסי הקרן'!$C$42</f>
        <v>4.0849300217531644E-2</v>
      </c>
      <c r="AQ11" s="132"/>
    </row>
    <row r="12" spans="2:43" s="132" customFormat="1" ht="21" customHeight="1">
      <c r="B12" s="79" t="s">
        <v>2253</v>
      </c>
      <c r="C12" s="80"/>
      <c r="D12" s="80"/>
      <c r="E12" s="80"/>
      <c r="F12" s="89"/>
      <c r="G12" s="91"/>
      <c r="H12" s="89">
        <v>348446.34584000008</v>
      </c>
      <c r="I12" s="80"/>
      <c r="J12" s="90">
        <f t="shared" ref="J12:J25" si="0">H12/$H$11</f>
        <v>0.15562452621129058</v>
      </c>
      <c r="K12" s="90">
        <f>H12/'סכום נכסי הקרן'!$C$42</f>
        <v>6.3571529924161315E-3</v>
      </c>
    </row>
    <row r="13" spans="2:43" s="132" customFormat="1">
      <c r="B13" s="100" t="s">
        <v>247</v>
      </c>
      <c r="C13" s="80"/>
      <c r="D13" s="80"/>
      <c r="E13" s="80"/>
      <c r="F13" s="89"/>
      <c r="G13" s="91"/>
      <c r="H13" s="89">
        <v>78664.71931</v>
      </c>
      <c r="I13" s="80"/>
      <c r="J13" s="90">
        <f t="shared" si="0"/>
        <v>3.5133557341950936E-2</v>
      </c>
      <c r="K13" s="90">
        <f>H13/'סכום נכסי הקרן'!$C$42</f>
        <v>1.4351812315712171E-3</v>
      </c>
    </row>
    <row r="14" spans="2:43" s="132" customFormat="1">
      <c r="B14" s="85" t="s">
        <v>2254</v>
      </c>
      <c r="C14" s="82">
        <v>5224</v>
      </c>
      <c r="D14" s="95" t="s">
        <v>180</v>
      </c>
      <c r="E14" s="104">
        <v>40802</v>
      </c>
      <c r="F14" s="92">
        <v>6502880.5999999996</v>
      </c>
      <c r="G14" s="94">
        <v>138.60149999999999</v>
      </c>
      <c r="H14" s="92">
        <v>32735.54306</v>
      </c>
      <c r="I14" s="93">
        <v>0.10290296354158364</v>
      </c>
      <c r="J14" s="93">
        <f t="shared" si="0"/>
        <v>1.4620481574288276E-2</v>
      </c>
      <c r="K14" s="93">
        <f>H14/'סכום נכסי הקרן'!$C$42</f>
        <v>5.9723644115299143E-4</v>
      </c>
    </row>
    <row r="15" spans="2:43" s="132" customFormat="1">
      <c r="B15" s="85" t="s">
        <v>2255</v>
      </c>
      <c r="C15" s="82">
        <v>5039</v>
      </c>
      <c r="D15" s="95" t="s">
        <v>180</v>
      </c>
      <c r="E15" s="104">
        <v>39182</v>
      </c>
      <c r="F15" s="92">
        <v>3512431</v>
      </c>
      <c r="G15" s="94">
        <v>132.2894</v>
      </c>
      <c r="H15" s="92">
        <v>16876.356399999997</v>
      </c>
      <c r="I15" s="93">
        <v>2.0100502512562814E-2</v>
      </c>
      <c r="J15" s="93">
        <f t="shared" si="0"/>
        <v>7.5373870332646918E-3</v>
      </c>
      <c r="K15" s="93">
        <f>H15/'סכום נכסי הקרן'!$C$42</f>
        <v>3.0789698577755956E-4</v>
      </c>
    </row>
    <row r="16" spans="2:43" s="132" customFormat="1">
      <c r="B16" s="85" t="s">
        <v>2256</v>
      </c>
      <c r="C16" s="82">
        <v>5028</v>
      </c>
      <c r="D16" s="95" t="s">
        <v>180</v>
      </c>
      <c r="E16" s="104">
        <v>39349</v>
      </c>
      <c r="F16" s="92">
        <v>1669667.85</v>
      </c>
      <c r="G16" s="94">
        <v>145.96100000000001</v>
      </c>
      <c r="H16" s="92">
        <v>8851.416009999999</v>
      </c>
      <c r="I16" s="93">
        <v>0.1</v>
      </c>
      <c r="J16" s="93">
        <f t="shared" si="0"/>
        <v>3.9532554704643178E-3</v>
      </c>
      <c r="K16" s="93">
        <f>H16/'סכום נכסי הקרן'!$C$42</f>
        <v>1.6148771954959621E-4</v>
      </c>
    </row>
    <row r="17" spans="2:11" s="132" customFormat="1">
      <c r="B17" s="85" t="s">
        <v>2257</v>
      </c>
      <c r="C17" s="82">
        <v>5074</v>
      </c>
      <c r="D17" s="95" t="s">
        <v>180</v>
      </c>
      <c r="E17" s="104">
        <v>38925</v>
      </c>
      <c r="F17" s="92">
        <v>1220443</v>
      </c>
      <c r="G17" s="94">
        <v>38.592599999999997</v>
      </c>
      <c r="H17" s="92">
        <v>1710.6745100000001</v>
      </c>
      <c r="I17" s="93">
        <v>1.7623785060317403E-2</v>
      </c>
      <c r="J17" s="93">
        <f t="shared" si="0"/>
        <v>7.6402841728386538E-4</v>
      </c>
      <c r="K17" s="93">
        <f>H17/'סכום נכסי הקרן'!$C$42</f>
        <v>3.1210026192354161E-5</v>
      </c>
    </row>
    <row r="18" spans="2:11" s="132" customFormat="1">
      <c r="B18" s="85" t="s">
        <v>2258</v>
      </c>
      <c r="C18" s="82">
        <v>5277</v>
      </c>
      <c r="D18" s="95" t="s">
        <v>180</v>
      </c>
      <c r="E18" s="104">
        <v>42545</v>
      </c>
      <c r="F18" s="92">
        <v>2324079.5499999998</v>
      </c>
      <c r="G18" s="94">
        <v>105.6622</v>
      </c>
      <c r="H18" s="92">
        <v>8919.0064399999992</v>
      </c>
      <c r="I18" s="93">
        <v>3.1649999999999998E-2</v>
      </c>
      <c r="J18" s="93">
        <f t="shared" si="0"/>
        <v>3.9834429836087303E-3</v>
      </c>
      <c r="K18" s="93">
        <f>H18/'סכום נכסי הקרן'!$C$42</f>
        <v>1.62720858336853E-4</v>
      </c>
    </row>
    <row r="19" spans="2:11" s="132" customFormat="1">
      <c r="B19" s="85" t="s">
        <v>2259</v>
      </c>
      <c r="C19" s="82">
        <v>5123</v>
      </c>
      <c r="D19" s="95" t="s">
        <v>180</v>
      </c>
      <c r="E19" s="104">
        <v>40668</v>
      </c>
      <c r="F19" s="92">
        <v>1918108.48</v>
      </c>
      <c r="G19" s="94">
        <v>81.344300000000004</v>
      </c>
      <c r="H19" s="92">
        <v>5666.90762</v>
      </c>
      <c r="I19" s="93">
        <v>9.45945945945946E-3</v>
      </c>
      <c r="J19" s="93">
        <f t="shared" si="0"/>
        <v>2.5309773627260491E-3</v>
      </c>
      <c r="K19" s="93">
        <f>H19/'סכום נכסי הקרן'!$C$42</f>
        <v>1.0338865413377287E-4</v>
      </c>
    </row>
    <row r="20" spans="2:11" s="132" customFormat="1">
      <c r="B20" s="85" t="s">
        <v>2260</v>
      </c>
      <c r="C20" s="82">
        <v>2162</v>
      </c>
      <c r="D20" s="95" t="s">
        <v>180</v>
      </c>
      <c r="E20" s="104">
        <v>38495</v>
      </c>
      <c r="F20" s="92">
        <v>895491</v>
      </c>
      <c r="G20" s="94">
        <v>11.2964</v>
      </c>
      <c r="H20" s="92">
        <v>367.40676000000002</v>
      </c>
      <c r="I20" s="93">
        <v>5.7574501404817832E-3</v>
      </c>
      <c r="J20" s="93">
        <f t="shared" si="0"/>
        <v>1.6409270360975508E-4</v>
      </c>
      <c r="K20" s="93">
        <f>H20/'סכום נכסי הקרן'!$C$42</f>
        <v>6.7030721132613243E-6</v>
      </c>
    </row>
    <row r="21" spans="2:11" s="132" customFormat="1">
      <c r="B21" s="85" t="s">
        <v>2261</v>
      </c>
      <c r="C21" s="82">
        <v>5226</v>
      </c>
      <c r="D21" s="95" t="s">
        <v>181</v>
      </c>
      <c r="E21" s="104">
        <v>40941</v>
      </c>
      <c r="F21" s="92">
        <v>4002384.49</v>
      </c>
      <c r="G21" s="94">
        <v>75.549800000000005</v>
      </c>
      <c r="H21" s="92">
        <v>3023.7934799999998</v>
      </c>
      <c r="I21" s="93">
        <v>6.4444439999999992E-2</v>
      </c>
      <c r="J21" s="93">
        <f t="shared" si="0"/>
        <v>1.3504989600375066E-3</v>
      </c>
      <c r="K21" s="93">
        <f>H21/'סכום נכסי הקרן'!$C$42</f>
        <v>5.5166937462036384E-5</v>
      </c>
    </row>
    <row r="22" spans="2:11" s="132" customFormat="1" ht="16.5" customHeight="1">
      <c r="B22" s="85" t="s">
        <v>2262</v>
      </c>
      <c r="C22" s="82">
        <v>5260</v>
      </c>
      <c r="D22" s="95" t="s">
        <v>181</v>
      </c>
      <c r="E22" s="104">
        <v>42295</v>
      </c>
      <c r="F22" s="92">
        <v>616937.93999999994</v>
      </c>
      <c r="G22" s="94">
        <v>83.252300000000005</v>
      </c>
      <c r="H22" s="92">
        <v>513.61503000000005</v>
      </c>
      <c r="I22" s="93">
        <v>6.4444439999999992E-2</v>
      </c>
      <c r="J22" s="93">
        <f t="shared" si="0"/>
        <v>2.2939283666774521E-4</v>
      </c>
      <c r="K22" s="93">
        <f>H22/'סכום נכסי הקרן'!$C$42</f>
        <v>9.3705368527919256E-6</v>
      </c>
    </row>
    <row r="23" spans="2:11" s="132" customFormat="1" ht="16.5" customHeight="1">
      <c r="B23" s="81"/>
      <c r="C23" s="82"/>
      <c r="D23" s="82"/>
      <c r="E23" s="82"/>
      <c r="F23" s="92"/>
      <c r="G23" s="94"/>
      <c r="H23" s="82"/>
      <c r="I23" s="82"/>
      <c r="J23" s="93"/>
      <c r="K23" s="82"/>
    </row>
    <row r="24" spans="2:11" s="134" customFormat="1" ht="16.5" customHeight="1">
      <c r="B24" s="129" t="s">
        <v>250</v>
      </c>
      <c r="C24" s="123"/>
      <c r="D24" s="123"/>
      <c r="E24" s="123"/>
      <c r="F24" s="125"/>
      <c r="G24" s="127"/>
      <c r="H24" s="125">
        <v>24921.804050000002</v>
      </c>
      <c r="I24" s="123"/>
      <c r="J24" s="124">
        <f t="shared" si="0"/>
        <v>1.1130677632052943E-2</v>
      </c>
      <c r="K24" s="124">
        <f>H24/'סכום נכסי הקרן'!$C$42</f>
        <v>4.5468039221629493E-4</v>
      </c>
    </row>
    <row r="25" spans="2:11" s="132" customFormat="1">
      <c r="B25" s="85" t="s">
        <v>2263</v>
      </c>
      <c r="C25" s="82">
        <v>5265</v>
      </c>
      <c r="D25" s="95" t="s">
        <v>181</v>
      </c>
      <c r="E25" s="104">
        <v>42185</v>
      </c>
      <c r="F25" s="92">
        <v>24271876.030000001</v>
      </c>
      <c r="G25" s="94">
        <v>102.6777</v>
      </c>
      <c r="H25" s="92">
        <v>24921.804050000002</v>
      </c>
      <c r="I25" s="93">
        <v>5.1162790697674418E-2</v>
      </c>
      <c r="J25" s="93">
        <f t="shared" si="0"/>
        <v>1.1130677632052943E-2</v>
      </c>
      <c r="K25" s="93">
        <f>H25/'סכום נכסי הקרן'!$C$42</f>
        <v>4.5468039221629493E-4</v>
      </c>
    </row>
    <row r="26" spans="2:11" s="132" customFormat="1">
      <c r="B26" s="81"/>
      <c r="C26" s="82"/>
      <c r="D26" s="82"/>
      <c r="E26" s="82"/>
      <c r="F26" s="92"/>
      <c r="G26" s="94"/>
      <c r="H26" s="82"/>
      <c r="I26" s="82"/>
      <c r="J26" s="93"/>
      <c r="K26" s="82"/>
    </row>
    <row r="27" spans="2:11" s="132" customFormat="1">
      <c r="B27" s="100" t="s">
        <v>251</v>
      </c>
      <c r="C27" s="80"/>
      <c r="D27" s="80"/>
      <c r="E27" s="80"/>
      <c r="F27" s="89"/>
      <c r="G27" s="91"/>
      <c r="H27" s="89">
        <v>244859.82248</v>
      </c>
      <c r="I27" s="80"/>
      <c r="J27" s="90">
        <f t="shared" ref="J27:J51" si="1">H27/$H$11</f>
        <v>0.10936029123728666</v>
      </c>
      <c r="K27" s="90">
        <f>H27/'סכום נכסי הקרן'!$C$42</f>
        <v>4.4672913686286181E-3</v>
      </c>
    </row>
    <row r="28" spans="2:11" s="132" customFormat="1">
      <c r="B28" s="85" t="s">
        <v>2264</v>
      </c>
      <c r="C28" s="82">
        <v>5271</v>
      </c>
      <c r="D28" s="95" t="s">
        <v>180</v>
      </c>
      <c r="E28" s="104">
        <v>42368</v>
      </c>
      <c r="F28" s="92">
        <v>5608888.6200000001</v>
      </c>
      <c r="G28" s="94">
        <v>91.789100000000005</v>
      </c>
      <c r="H28" s="92">
        <v>18698.801350000002</v>
      </c>
      <c r="I28" s="93">
        <v>9.7020626432391135E-2</v>
      </c>
      <c r="J28" s="93">
        <f t="shared" si="1"/>
        <v>8.3513348197056542E-3</v>
      </c>
      <c r="K28" s="93">
        <f>H28/'סכום נכסי הקרן'!$C$42</f>
        <v>3.4114618326728174E-4</v>
      </c>
    </row>
    <row r="29" spans="2:11" s="132" customFormat="1">
      <c r="B29" s="85" t="s">
        <v>2265</v>
      </c>
      <c r="C29" s="82">
        <v>5272</v>
      </c>
      <c r="D29" s="95" t="s">
        <v>180</v>
      </c>
      <c r="E29" s="104">
        <v>42572</v>
      </c>
      <c r="F29" s="92">
        <v>4310591.38</v>
      </c>
      <c r="G29" s="94">
        <v>98.234099999999998</v>
      </c>
      <c r="H29" s="92">
        <v>15379.59737</v>
      </c>
      <c r="I29" s="93">
        <v>1.1681818181818182E-2</v>
      </c>
      <c r="J29" s="93">
        <f t="shared" si="1"/>
        <v>6.8688984189424779E-3</v>
      </c>
      <c r="K29" s="93">
        <f>H29/'סכום נכסי הקרן'!$C$42</f>
        <v>2.8058969367910974E-4</v>
      </c>
    </row>
    <row r="30" spans="2:11" s="132" customFormat="1">
      <c r="B30" s="85" t="s">
        <v>2266</v>
      </c>
      <c r="C30" s="82">
        <v>5072</v>
      </c>
      <c r="D30" s="95" t="s">
        <v>180</v>
      </c>
      <c r="E30" s="104">
        <v>38644</v>
      </c>
      <c r="F30" s="92">
        <v>1938383</v>
      </c>
      <c r="G30" s="94">
        <v>22.718399999999999</v>
      </c>
      <c r="H30" s="92">
        <v>1599.42239</v>
      </c>
      <c r="I30" s="93">
        <v>1.3644705513143262E-2</v>
      </c>
      <c r="J30" s="93">
        <f t="shared" si="1"/>
        <v>7.1434054231630378E-4</v>
      </c>
      <c r="K30" s="93">
        <f>H30/'סכום נכסי הקרן'!$C$42</f>
        <v>2.9180311270633063E-5</v>
      </c>
    </row>
    <row r="31" spans="2:11" s="132" customFormat="1">
      <c r="B31" s="85" t="s">
        <v>2267</v>
      </c>
      <c r="C31" s="82">
        <v>5084</v>
      </c>
      <c r="D31" s="95" t="s">
        <v>180</v>
      </c>
      <c r="E31" s="104">
        <v>39456</v>
      </c>
      <c r="F31" s="92">
        <v>2430946</v>
      </c>
      <c r="G31" s="94">
        <v>43.633800000000001</v>
      </c>
      <c r="H31" s="92">
        <v>3852.51368</v>
      </c>
      <c r="I31" s="93">
        <v>5.8964002476488107E-3</v>
      </c>
      <c r="J31" s="93">
        <f t="shared" si="1"/>
        <v>1.7206253511632904E-3</v>
      </c>
      <c r="K31" s="93">
        <f>H31/'סכום נכסי הקרן'!$C$42</f>
        <v>7.0286341531565071E-5</v>
      </c>
    </row>
    <row r="32" spans="2:11" s="132" customFormat="1">
      <c r="B32" s="85" t="s">
        <v>2268</v>
      </c>
      <c r="C32" s="82">
        <v>5099</v>
      </c>
      <c r="D32" s="95" t="s">
        <v>180</v>
      </c>
      <c r="E32" s="104">
        <v>39762</v>
      </c>
      <c r="F32" s="92">
        <v>3720536.41</v>
      </c>
      <c r="G32" s="94">
        <v>79.2393</v>
      </c>
      <c r="H32" s="92">
        <v>10707.597300000001</v>
      </c>
      <c r="I32" s="93">
        <v>4.5509570662710365E-2</v>
      </c>
      <c r="J32" s="93">
        <f t="shared" si="1"/>
        <v>4.7822707184851845E-3</v>
      </c>
      <c r="K32" s="93">
        <f>H32/'סכום נכסי הקרן'!$C$42</f>
        <v>1.9535241230091209E-4</v>
      </c>
    </row>
    <row r="33" spans="2:11" s="132" customFormat="1">
      <c r="B33" s="85" t="s">
        <v>2269</v>
      </c>
      <c r="C33" s="82">
        <v>5228</v>
      </c>
      <c r="D33" s="95" t="s">
        <v>180</v>
      </c>
      <c r="E33" s="104">
        <v>41086</v>
      </c>
      <c r="F33" s="92">
        <v>2790000</v>
      </c>
      <c r="G33" s="94">
        <v>114.514</v>
      </c>
      <c r="H33" s="92">
        <v>11604.02426</v>
      </c>
      <c r="I33" s="93">
        <v>1.1320754716981131E-2</v>
      </c>
      <c r="J33" s="93">
        <f t="shared" si="1"/>
        <v>5.1826365785337955E-3</v>
      </c>
      <c r="K33" s="93">
        <f>H33/'סכום נכסי הקרן'!$C$42</f>
        <v>2.1170707751488803E-4</v>
      </c>
    </row>
    <row r="34" spans="2:11" s="132" customFormat="1">
      <c r="B34" s="85" t="s">
        <v>2270</v>
      </c>
      <c r="C34" s="82" t="s">
        <v>2271</v>
      </c>
      <c r="D34" s="95" t="s">
        <v>180</v>
      </c>
      <c r="E34" s="104">
        <v>41508</v>
      </c>
      <c r="F34" s="92">
        <v>1925000</v>
      </c>
      <c r="G34" s="94">
        <v>42.130899999999997</v>
      </c>
      <c r="H34" s="92">
        <v>2945.6240200000002</v>
      </c>
      <c r="I34" s="93">
        <v>6.3969703948210124E-2</v>
      </c>
      <c r="J34" s="93">
        <f t="shared" si="1"/>
        <v>1.3155865974257938E-3</v>
      </c>
      <c r="K34" s="93">
        <f>H34/'סכום נכסי הקרן'!$C$42</f>
        <v>5.3740791880407198E-5</v>
      </c>
    </row>
    <row r="35" spans="2:11" s="132" customFormat="1">
      <c r="B35" s="85" t="s">
        <v>2272</v>
      </c>
      <c r="C35" s="82">
        <v>5323</v>
      </c>
      <c r="D35" s="95" t="s">
        <v>181</v>
      </c>
      <c r="E35" s="104">
        <v>43191</v>
      </c>
      <c r="F35" s="92">
        <v>616.26</v>
      </c>
      <c r="G35" s="94">
        <v>1565464</v>
      </c>
      <c r="H35" s="92">
        <v>9647.32618</v>
      </c>
      <c r="I35" s="93">
        <v>7.7928790624999994E-2</v>
      </c>
      <c r="J35" s="93">
        <f t="shared" si="1"/>
        <v>4.3087281123552834E-3</v>
      </c>
      <c r="K35" s="93">
        <f>H35/'סכום נכסי הקרן'!$C$42</f>
        <v>1.760085282173194E-4</v>
      </c>
    </row>
    <row r="36" spans="2:11" s="132" customFormat="1">
      <c r="B36" s="85" t="s">
        <v>2273</v>
      </c>
      <c r="C36" s="82">
        <v>5322</v>
      </c>
      <c r="D36" s="95" t="s">
        <v>182</v>
      </c>
      <c r="E36" s="104">
        <v>43191</v>
      </c>
      <c r="F36" s="92">
        <v>6554610.3499999996</v>
      </c>
      <c r="G36" s="94">
        <v>105.372</v>
      </c>
      <c r="H36" s="92">
        <v>28167.001899999999</v>
      </c>
      <c r="I36" s="93">
        <v>7.2895585919999992E-2</v>
      </c>
      <c r="J36" s="93">
        <f t="shared" si="1"/>
        <v>1.2580061113606369E-2</v>
      </c>
      <c r="K36" s="93">
        <f>H36/'סכום נכסי הקרן'!$C$42</f>
        <v>5.1388669318460202E-4</v>
      </c>
    </row>
    <row r="37" spans="2:11" s="132" customFormat="1">
      <c r="B37" s="85" t="s">
        <v>2274</v>
      </c>
      <c r="C37" s="82">
        <v>5259</v>
      </c>
      <c r="D37" s="95" t="s">
        <v>181</v>
      </c>
      <c r="E37" s="104">
        <v>42094</v>
      </c>
      <c r="F37" s="92">
        <v>14938402.82</v>
      </c>
      <c r="G37" s="94">
        <v>103.021</v>
      </c>
      <c r="H37" s="92">
        <v>15389.69197</v>
      </c>
      <c r="I37" s="93">
        <v>2.5336755999999998E-2</v>
      </c>
      <c r="J37" s="93">
        <f t="shared" si="1"/>
        <v>6.8734069103100811E-3</v>
      </c>
      <c r="K37" s="93">
        <f>H37/'סכום נכסי הקרן'!$C$42</f>
        <v>2.8077386239651315E-4</v>
      </c>
    </row>
    <row r="38" spans="2:11" s="132" customFormat="1">
      <c r="B38" s="85" t="s">
        <v>2275</v>
      </c>
      <c r="C38" s="82">
        <v>5279</v>
      </c>
      <c r="D38" s="95" t="s">
        <v>181</v>
      </c>
      <c r="E38" s="104">
        <v>42589</v>
      </c>
      <c r="F38" s="92">
        <v>14364101.449999999</v>
      </c>
      <c r="G38" s="94">
        <v>103.664</v>
      </c>
      <c r="H38" s="92">
        <v>14890.40213</v>
      </c>
      <c r="I38" s="93">
        <v>3.2386492489951339E-2</v>
      </c>
      <c r="J38" s="93">
        <f t="shared" si="1"/>
        <v>6.6504120483470569E-3</v>
      </c>
      <c r="K38" s="93">
        <f>H38/'סכום נכסי הקרן'!$C$42</f>
        <v>2.716646783332185E-4</v>
      </c>
    </row>
    <row r="39" spans="2:11" s="132" customFormat="1">
      <c r="B39" s="85" t="s">
        <v>2276</v>
      </c>
      <c r="C39" s="82">
        <v>5067</v>
      </c>
      <c r="D39" s="95" t="s">
        <v>180</v>
      </c>
      <c r="E39" s="104">
        <v>38727</v>
      </c>
      <c r="F39" s="92">
        <v>2149426.58</v>
      </c>
      <c r="G39" s="94">
        <v>49.491199999999999</v>
      </c>
      <c r="H39" s="92">
        <v>3863.6381000000001</v>
      </c>
      <c r="I39" s="93">
        <v>5.4199562790193494E-2</v>
      </c>
      <c r="J39" s="93">
        <f t="shared" si="1"/>
        <v>1.7255937849337808E-3</v>
      </c>
      <c r="K39" s="93">
        <f>H39/'סכום נכסי הקרן'!$C$42</f>
        <v>7.0489298574266746E-5</v>
      </c>
    </row>
    <row r="40" spans="2:11" s="132" customFormat="1">
      <c r="B40" s="85" t="s">
        <v>2277</v>
      </c>
      <c r="C40" s="82">
        <v>5081</v>
      </c>
      <c r="D40" s="95" t="s">
        <v>180</v>
      </c>
      <c r="E40" s="104">
        <v>39379</v>
      </c>
      <c r="F40" s="92">
        <v>3039184</v>
      </c>
      <c r="G40" s="94">
        <v>47.127400000000002</v>
      </c>
      <c r="H40" s="92">
        <v>5202.0714699999999</v>
      </c>
      <c r="I40" s="93">
        <v>2.5000000000000001E-2</v>
      </c>
      <c r="J40" s="93">
        <f t="shared" si="1"/>
        <v>2.3233703481217189E-3</v>
      </c>
      <c r="K40" s="93">
        <f>H40/'סכום נכסי הקרן'!$C$42</f>
        <v>9.4908052866935107E-5</v>
      </c>
    </row>
    <row r="41" spans="2:11" s="132" customFormat="1">
      <c r="B41" s="85" t="s">
        <v>2278</v>
      </c>
      <c r="C41" s="82">
        <v>5078</v>
      </c>
      <c r="D41" s="95" t="s">
        <v>180</v>
      </c>
      <c r="E41" s="104">
        <v>39080</v>
      </c>
      <c r="F41" s="92">
        <v>7462294.5599999996</v>
      </c>
      <c r="G41" s="94">
        <v>50.954000000000001</v>
      </c>
      <c r="H41" s="92">
        <v>13810.090050000001</v>
      </c>
      <c r="I41" s="93">
        <v>8.5387029288702926E-2</v>
      </c>
      <c r="J41" s="93">
        <f t="shared" si="1"/>
        <v>6.1679186670345358E-3</v>
      </c>
      <c r="K41" s="93">
        <f>H41/'סכום נכסי הקרן'!$C$42</f>
        <v>2.5195516134701138E-4</v>
      </c>
    </row>
    <row r="42" spans="2:11" s="132" customFormat="1">
      <c r="B42" s="85" t="s">
        <v>2279</v>
      </c>
      <c r="C42" s="82">
        <v>5289</v>
      </c>
      <c r="D42" s="95" t="s">
        <v>180</v>
      </c>
      <c r="E42" s="104">
        <v>42747</v>
      </c>
      <c r="F42" s="92">
        <v>1776267.74</v>
      </c>
      <c r="G42" s="94">
        <v>116.6431</v>
      </c>
      <c r="H42" s="92">
        <v>7525.1181299999998</v>
      </c>
      <c r="I42" s="93">
        <v>4.8904761904761902E-2</v>
      </c>
      <c r="J42" s="93">
        <f t="shared" si="1"/>
        <v>3.3608989092483881E-3</v>
      </c>
      <c r="K42" s="93">
        <f>H42/'סכום נכסי הקרן'!$C$42</f>
        <v>1.3729036854466205E-4</v>
      </c>
    </row>
    <row r="43" spans="2:11" s="132" customFormat="1">
      <c r="B43" s="85" t="s">
        <v>2280</v>
      </c>
      <c r="C43" s="82">
        <v>5230</v>
      </c>
      <c r="D43" s="95" t="s">
        <v>180</v>
      </c>
      <c r="E43" s="104">
        <v>40372</v>
      </c>
      <c r="F43" s="92">
        <v>4230763.08</v>
      </c>
      <c r="G43" s="94">
        <v>98.980999999999995</v>
      </c>
      <c r="H43" s="92">
        <v>15209.55061</v>
      </c>
      <c r="I43" s="93">
        <v>4.573170731707317E-2</v>
      </c>
      <c r="J43" s="93">
        <f t="shared" si="1"/>
        <v>6.7929514423858165E-3</v>
      </c>
      <c r="K43" s="93">
        <f>H43/'סכום נכסי הקרן'!$C$42</f>
        <v>2.7748731283313281E-4</v>
      </c>
    </row>
    <row r="44" spans="2:11" s="132" customFormat="1">
      <c r="B44" s="85" t="s">
        <v>2281</v>
      </c>
      <c r="C44" s="82">
        <v>5049</v>
      </c>
      <c r="D44" s="95" t="s">
        <v>180</v>
      </c>
      <c r="E44" s="104">
        <v>38721</v>
      </c>
      <c r="F44" s="92">
        <v>1313941.82</v>
      </c>
      <c r="G44" s="94">
        <v>0.3528</v>
      </c>
      <c r="H44" s="92">
        <v>16.836470000000002</v>
      </c>
      <c r="I44" s="93">
        <v>2.2484587837064411E-2</v>
      </c>
      <c r="J44" s="93">
        <f t="shared" si="1"/>
        <v>7.5195728068382117E-6</v>
      </c>
      <c r="K44" s="93">
        <f>H44/'סכום נכסי הקרן'!$C$42</f>
        <v>3.0716928709412121E-7</v>
      </c>
    </row>
    <row r="45" spans="2:11" s="132" customFormat="1">
      <c r="B45" s="85" t="s">
        <v>2282</v>
      </c>
      <c r="C45" s="82">
        <v>5047</v>
      </c>
      <c r="D45" s="95" t="s">
        <v>180</v>
      </c>
      <c r="E45" s="104">
        <v>38176</v>
      </c>
      <c r="F45" s="92">
        <v>6341868.7599999998</v>
      </c>
      <c r="G45" s="94">
        <v>13.2319</v>
      </c>
      <c r="H45" s="92">
        <v>3047.7918199999999</v>
      </c>
      <c r="I45" s="93">
        <v>4.8000000000000001E-2</v>
      </c>
      <c r="J45" s="93">
        <f t="shared" si="1"/>
        <v>1.3612171963942525E-3</v>
      </c>
      <c r="K45" s="93">
        <f>H45/'סכום נכסי הקרן'!$C$42</f>
        <v>5.5604769916775548E-5</v>
      </c>
    </row>
    <row r="46" spans="2:11" s="132" customFormat="1">
      <c r="B46" s="85" t="s">
        <v>2283</v>
      </c>
      <c r="C46" s="82">
        <v>5256</v>
      </c>
      <c r="D46" s="95" t="s">
        <v>180</v>
      </c>
      <c r="E46" s="104">
        <v>41638</v>
      </c>
      <c r="F46" s="92">
        <v>6445228</v>
      </c>
      <c r="G46" s="94">
        <v>118.9554</v>
      </c>
      <c r="H46" s="92">
        <v>27846.350600000002</v>
      </c>
      <c r="I46" s="93">
        <v>2.7615053517973717E-2</v>
      </c>
      <c r="J46" s="93">
        <f t="shared" si="1"/>
        <v>1.243685052397818E-2</v>
      </c>
      <c r="K46" s="93">
        <f>H46/'סכום נכסי הקרן'!$C$42</f>
        <v>5.0803664081455042E-4</v>
      </c>
    </row>
    <row r="47" spans="2:11" s="132" customFormat="1">
      <c r="B47" s="85" t="s">
        <v>2284</v>
      </c>
      <c r="C47" s="82">
        <v>5310</v>
      </c>
      <c r="D47" s="95" t="s">
        <v>180</v>
      </c>
      <c r="E47" s="104">
        <v>43116</v>
      </c>
      <c r="F47" s="92">
        <v>2310449.85</v>
      </c>
      <c r="G47" s="94">
        <v>98.396299999999997</v>
      </c>
      <c r="H47" s="92">
        <v>8256.9784899999995</v>
      </c>
      <c r="I47" s="93">
        <v>3.3337430523159704E-2</v>
      </c>
      <c r="J47" s="93">
        <f t="shared" si="1"/>
        <v>3.6877653641203905E-3</v>
      </c>
      <c r="K47" s="93">
        <f>H47/'סכום נכסי הקרן'!$C$42</f>
        <v>1.5064263449076872E-4</v>
      </c>
    </row>
    <row r="48" spans="2:11" s="132" customFormat="1">
      <c r="B48" s="85" t="s">
        <v>2285</v>
      </c>
      <c r="C48" s="82">
        <v>5300</v>
      </c>
      <c r="D48" s="95" t="s">
        <v>180</v>
      </c>
      <c r="E48" s="104">
        <v>42936</v>
      </c>
      <c r="F48" s="92">
        <v>1111924.1599999999</v>
      </c>
      <c r="G48" s="94">
        <v>107.72929999999999</v>
      </c>
      <c r="H48" s="92">
        <v>4350.65697</v>
      </c>
      <c r="I48" s="93">
        <v>1.1666666818181818E-3</v>
      </c>
      <c r="J48" s="93">
        <f t="shared" si="1"/>
        <v>1.943108136295383E-3</v>
      </c>
      <c r="K48" s="93">
        <f>H48/'סכום נכסי הקרן'!$C$42</f>
        <v>7.9374607614658501E-5</v>
      </c>
    </row>
    <row r="49" spans="2:11" s="132" customFormat="1">
      <c r="B49" s="85" t="s">
        <v>2286</v>
      </c>
      <c r="C49" s="82">
        <v>5094</v>
      </c>
      <c r="D49" s="95" t="s">
        <v>180</v>
      </c>
      <c r="E49" s="104">
        <v>39717</v>
      </c>
      <c r="F49" s="92">
        <v>4491636</v>
      </c>
      <c r="G49" s="94">
        <v>17.5793</v>
      </c>
      <c r="H49" s="92">
        <v>2867.8205499999999</v>
      </c>
      <c r="I49" s="93">
        <v>3.0500079300206182E-2</v>
      </c>
      <c r="J49" s="93">
        <f t="shared" si="1"/>
        <v>1.2808376947585688E-3</v>
      </c>
      <c r="K49" s="93">
        <f>H49/'סכום נכסי הקרן'!$C$42</f>
        <v>5.2321323523123936E-5</v>
      </c>
    </row>
    <row r="50" spans="2:11" s="132" customFormat="1">
      <c r="B50" s="85" t="s">
        <v>2287</v>
      </c>
      <c r="C50" s="82">
        <v>5221</v>
      </c>
      <c r="D50" s="95" t="s">
        <v>180</v>
      </c>
      <c r="E50" s="104">
        <v>41753</v>
      </c>
      <c r="F50" s="92">
        <v>1875000</v>
      </c>
      <c r="G50" s="94">
        <v>182.58420000000001</v>
      </c>
      <c r="H50" s="92">
        <v>12433.98402</v>
      </c>
      <c r="I50" s="93">
        <v>2.6417380522993687E-2</v>
      </c>
      <c r="J50" s="93">
        <f t="shared" si="1"/>
        <v>5.5533165869955442E-3</v>
      </c>
      <c r="K50" s="93">
        <f>H50/'סכום נכסי הקרן'!$C$42</f>
        <v>2.2684909646517916E-4</v>
      </c>
    </row>
    <row r="51" spans="2:11" s="132" customFormat="1">
      <c r="B51" s="85" t="s">
        <v>2288</v>
      </c>
      <c r="C51" s="82">
        <v>5261</v>
      </c>
      <c r="D51" s="95" t="s">
        <v>180</v>
      </c>
      <c r="E51" s="104">
        <v>42037</v>
      </c>
      <c r="F51" s="92">
        <v>2786173</v>
      </c>
      <c r="G51" s="94">
        <v>74.578999999999994</v>
      </c>
      <c r="H51" s="92">
        <v>7546.9326500000006</v>
      </c>
      <c r="I51" s="93">
        <v>0.14000000000000001</v>
      </c>
      <c r="J51" s="93">
        <f t="shared" si="1"/>
        <v>3.3706417990219712E-3</v>
      </c>
      <c r="K51" s="93">
        <f>H51/'סכום נכסי הקרן'!$C$42</f>
        <v>1.3768835877400946E-4</v>
      </c>
    </row>
    <row r="52" spans="2:11" s="132" customFormat="1">
      <c r="B52" s="81"/>
      <c r="C52" s="82"/>
      <c r="D52" s="82"/>
      <c r="E52" s="82"/>
      <c r="F52" s="92"/>
      <c r="G52" s="94"/>
      <c r="H52" s="82"/>
      <c r="I52" s="82"/>
      <c r="J52" s="93"/>
      <c r="K52" s="82"/>
    </row>
    <row r="53" spans="2:11" s="132" customFormat="1">
      <c r="B53" s="79" t="s">
        <v>2289</v>
      </c>
      <c r="C53" s="80"/>
      <c r="D53" s="80"/>
      <c r="E53" s="80"/>
      <c r="F53" s="89"/>
      <c r="G53" s="91"/>
      <c r="H53" s="89">
        <v>1890573.13472</v>
      </c>
      <c r="I53" s="80"/>
      <c r="J53" s="90">
        <f t="shared" ref="J53:J63" si="2">H53/$H$11</f>
        <v>0.84437547378870903</v>
      </c>
      <c r="K53" s="90">
        <f>H53/'סכום נכסי הקרן'!$C$42</f>
        <v>3.4492147225115496E-2</v>
      </c>
    </row>
    <row r="54" spans="2:11" s="132" customFormat="1">
      <c r="B54" s="100" t="s">
        <v>247</v>
      </c>
      <c r="C54" s="80"/>
      <c r="D54" s="80"/>
      <c r="E54" s="80"/>
      <c r="F54" s="89"/>
      <c r="G54" s="91"/>
      <c r="H54" s="89">
        <v>86958.938309999998</v>
      </c>
      <c r="I54" s="80"/>
      <c r="J54" s="90">
        <f t="shared" si="2"/>
        <v>3.8837955214329221E-2</v>
      </c>
      <c r="K54" s="90">
        <f>H54/'סכום נכסי הקרן'!$C$42</f>
        <v>1.5865032923851831E-3</v>
      </c>
    </row>
    <row r="55" spans="2:11" s="132" customFormat="1">
      <c r="B55" s="85" t="s">
        <v>2290</v>
      </c>
      <c r="C55" s="82">
        <v>5295</v>
      </c>
      <c r="D55" s="95" t="s">
        <v>180</v>
      </c>
      <c r="E55" s="104">
        <v>43003</v>
      </c>
      <c r="F55" s="92">
        <v>3233597.73</v>
      </c>
      <c r="G55" s="94">
        <v>98.464699999999993</v>
      </c>
      <c r="H55" s="92">
        <v>11564.11479</v>
      </c>
      <c r="I55" s="93">
        <v>9.4337795080519909E-3</v>
      </c>
      <c r="J55" s="93">
        <f t="shared" si="2"/>
        <v>5.1648120484899486E-3</v>
      </c>
      <c r="K55" s="93">
        <f>H55/'סכום נכסי הקרן'!$C$42</f>
        <v>2.1097895793589053E-4</v>
      </c>
    </row>
    <row r="56" spans="2:11" s="132" customFormat="1">
      <c r="B56" s="85" t="s">
        <v>2291</v>
      </c>
      <c r="C56" s="82">
        <v>5086</v>
      </c>
      <c r="D56" s="95" t="s">
        <v>180</v>
      </c>
      <c r="E56" s="104">
        <v>39532</v>
      </c>
      <c r="F56" s="92">
        <v>979961</v>
      </c>
      <c r="G56" s="94">
        <v>43.177599999999998</v>
      </c>
      <c r="H56" s="92">
        <v>1536.7850600000002</v>
      </c>
      <c r="I56" s="93">
        <v>1.3333333333333334E-2</v>
      </c>
      <c r="J56" s="93">
        <f t="shared" si="2"/>
        <v>6.8636520286801392E-4</v>
      </c>
      <c r="K56" s="93">
        <f>H56/'סכום נכסי הקרן'!$C$42</f>
        <v>2.803753823082251E-5</v>
      </c>
    </row>
    <row r="57" spans="2:11" s="132" customFormat="1">
      <c r="B57" s="85" t="s">
        <v>2292</v>
      </c>
      <c r="C57" s="82">
        <v>5122</v>
      </c>
      <c r="D57" s="95" t="s">
        <v>180</v>
      </c>
      <c r="E57" s="104">
        <v>40653</v>
      </c>
      <c r="F57" s="92">
        <v>1487500</v>
      </c>
      <c r="G57" s="94">
        <v>120.97709999999999</v>
      </c>
      <c r="H57" s="92">
        <v>6535.9088000000002</v>
      </c>
      <c r="I57" s="93">
        <v>2.2969868936630184E-2</v>
      </c>
      <c r="J57" s="93">
        <f t="shared" si="2"/>
        <v>2.919094209205051E-3</v>
      </c>
      <c r="K57" s="93">
        <f>H57/'סכום נכסי הקרן'!$C$42</f>
        <v>1.1924295571507526E-4</v>
      </c>
    </row>
    <row r="58" spans="2:11" s="132" customFormat="1">
      <c r="B58" s="85" t="s">
        <v>2293</v>
      </c>
      <c r="C58" s="82">
        <v>5077</v>
      </c>
      <c r="D58" s="95" t="s">
        <v>180</v>
      </c>
      <c r="E58" s="104">
        <v>39041</v>
      </c>
      <c r="F58" s="92">
        <v>1938820</v>
      </c>
      <c r="G58" s="94">
        <v>120.4372</v>
      </c>
      <c r="H58" s="92">
        <v>8480.9398099999999</v>
      </c>
      <c r="I58" s="93">
        <v>1.8097909691430641E-2</v>
      </c>
      <c r="J58" s="93">
        <f t="shared" si="2"/>
        <v>3.7877918810598436E-3</v>
      </c>
      <c r="K58" s="93">
        <f>H58/'סכום נכסי הקרן'!$C$42</f>
        <v>1.5472864771094247E-4</v>
      </c>
    </row>
    <row r="59" spans="2:11" s="132" customFormat="1">
      <c r="B59" s="85" t="s">
        <v>2294</v>
      </c>
      <c r="C59" s="82">
        <v>4024</v>
      </c>
      <c r="D59" s="95" t="s">
        <v>182</v>
      </c>
      <c r="E59" s="104">
        <v>39223</v>
      </c>
      <c r="F59" s="92">
        <v>400683.15</v>
      </c>
      <c r="G59" s="94">
        <v>12.6107</v>
      </c>
      <c r="H59" s="92">
        <v>206.06716</v>
      </c>
      <c r="I59" s="93">
        <v>7.5668790088457951E-3</v>
      </c>
      <c r="J59" s="93">
        <f t="shared" si="2"/>
        <v>9.2034554316812185E-5</v>
      </c>
      <c r="K59" s="93">
        <f>H59/'סכום נכסי הקרן'!$C$42</f>
        <v>3.7595471396741838E-6</v>
      </c>
    </row>
    <row r="60" spans="2:11" s="132" customFormat="1">
      <c r="B60" s="85" t="s">
        <v>2295</v>
      </c>
      <c r="C60" s="82">
        <v>5327</v>
      </c>
      <c r="D60" s="95" t="s">
        <v>180</v>
      </c>
      <c r="E60" s="104">
        <v>43348</v>
      </c>
      <c r="F60" s="92">
        <v>1023272.49</v>
      </c>
      <c r="G60" s="94">
        <v>98.825400000000002</v>
      </c>
      <c r="H60" s="92">
        <v>3672.8713700000003</v>
      </c>
      <c r="I60" s="93">
        <v>1.8862157307550576E-2</v>
      </c>
      <c r="J60" s="93">
        <f t="shared" si="2"/>
        <v>1.6403927709826708E-3</v>
      </c>
      <c r="K60" s="93">
        <f>H60/'סכום נכסי הקרן'!$C$42</f>
        <v>6.7008896776539752E-5</v>
      </c>
    </row>
    <row r="61" spans="2:11" s="132" customFormat="1">
      <c r="B61" s="85" t="s">
        <v>2296</v>
      </c>
      <c r="C61" s="82">
        <v>5288</v>
      </c>
      <c r="D61" s="95" t="s">
        <v>180</v>
      </c>
      <c r="E61" s="104">
        <v>42768</v>
      </c>
      <c r="F61" s="92">
        <v>6104543.6900000004</v>
      </c>
      <c r="G61" s="94">
        <v>115.0979</v>
      </c>
      <c r="H61" s="92">
        <v>25519.164210000003</v>
      </c>
      <c r="I61" s="93">
        <v>2.5554605547066411E-2</v>
      </c>
      <c r="J61" s="93">
        <f t="shared" si="2"/>
        <v>1.1397473059777669E-2</v>
      </c>
      <c r="K61" s="93">
        <f>H61/'סכום נכסי הקרן'!$C$42</f>
        <v>4.65578798740087E-4</v>
      </c>
    </row>
    <row r="62" spans="2:11" s="132" customFormat="1">
      <c r="B62" s="85" t="s">
        <v>2297</v>
      </c>
      <c r="C62" s="82">
        <v>5333</v>
      </c>
      <c r="D62" s="95" t="s">
        <v>180</v>
      </c>
      <c r="E62" s="104">
        <v>43340</v>
      </c>
      <c r="F62" s="92">
        <v>972716.93</v>
      </c>
      <c r="G62" s="94">
        <v>97.881900000000002</v>
      </c>
      <c r="H62" s="92">
        <v>3458.0773899999999</v>
      </c>
      <c r="I62" s="93">
        <v>7.9370001197733533E-2</v>
      </c>
      <c r="J62" s="93">
        <f t="shared" si="2"/>
        <v>1.5444606087728636E-3</v>
      </c>
      <c r="K62" s="93">
        <f>H62/'סכום נכסי הקרן'!$C$42</f>
        <v>6.3090135081914398E-5</v>
      </c>
    </row>
    <row r="63" spans="2:11" s="132" customFormat="1">
      <c r="B63" s="85" t="s">
        <v>2298</v>
      </c>
      <c r="C63" s="82">
        <v>5275</v>
      </c>
      <c r="D63" s="95" t="s">
        <v>180</v>
      </c>
      <c r="E63" s="104">
        <v>42507</v>
      </c>
      <c r="F63" s="92">
        <v>7099400.0800000001</v>
      </c>
      <c r="G63" s="94">
        <v>100.7756</v>
      </c>
      <c r="H63" s="92">
        <v>25985.009719999998</v>
      </c>
      <c r="I63" s="93">
        <v>6.1600000000000002E-2</v>
      </c>
      <c r="J63" s="93">
        <f t="shared" si="2"/>
        <v>1.1605530878856352E-2</v>
      </c>
      <c r="K63" s="93">
        <f>H63/'סכום נכסי הקרן'!$C$42</f>
        <v>4.7407781505423693E-4</v>
      </c>
    </row>
    <row r="64" spans="2:11" s="132" customFormat="1">
      <c r="B64" s="81"/>
      <c r="C64" s="82"/>
      <c r="D64" s="82"/>
      <c r="E64" s="82"/>
      <c r="F64" s="92"/>
      <c r="G64" s="94"/>
      <c r="H64" s="82"/>
      <c r="I64" s="82"/>
      <c r="J64" s="93"/>
      <c r="K64" s="82"/>
    </row>
    <row r="65" spans="2:11" s="134" customFormat="1">
      <c r="B65" s="129" t="s">
        <v>2299</v>
      </c>
      <c r="C65" s="123"/>
      <c r="D65" s="123"/>
      <c r="E65" s="123"/>
      <c r="F65" s="125"/>
      <c r="G65" s="127"/>
      <c r="H65" s="125">
        <v>37760.479329999995</v>
      </c>
      <c r="I65" s="123"/>
      <c r="J65" s="124">
        <f t="shared" ref="J65:J68" si="3">H65/$H$11</f>
        <v>1.6864739077909106E-2</v>
      </c>
      <c r="K65" s="124">
        <f>H65/'סכום נכסי הקרן'!$C$42</f>
        <v>6.8891278968384682E-4</v>
      </c>
    </row>
    <row r="66" spans="2:11" s="132" customFormat="1">
      <c r="B66" s="85" t="s">
        <v>2300</v>
      </c>
      <c r="C66" s="82" t="s">
        <v>2301</v>
      </c>
      <c r="D66" s="95" t="s">
        <v>183</v>
      </c>
      <c r="E66" s="104">
        <v>42268</v>
      </c>
      <c r="F66" s="92">
        <v>59482.73</v>
      </c>
      <c r="G66" s="94">
        <v>13400</v>
      </c>
      <c r="H66" s="92">
        <v>37722.066429999999</v>
      </c>
      <c r="I66" s="93">
        <v>1.9141595860418761E-2</v>
      </c>
      <c r="J66" s="93">
        <f t="shared" si="3"/>
        <v>1.6847582952054234E-2</v>
      </c>
      <c r="K66" s="93">
        <f>H66/'סכום נכסי הקרן'!$C$42</f>
        <v>6.8821197394823141E-4</v>
      </c>
    </row>
    <row r="67" spans="2:11" s="132" customFormat="1">
      <c r="B67" s="85" t="s">
        <v>2302</v>
      </c>
      <c r="C67" s="82" t="s">
        <v>2303</v>
      </c>
      <c r="D67" s="95" t="s">
        <v>180</v>
      </c>
      <c r="E67" s="104">
        <v>38757</v>
      </c>
      <c r="F67" s="92">
        <v>20660.14</v>
      </c>
      <c r="G67" s="94">
        <v>1E-4</v>
      </c>
      <c r="H67" s="92">
        <v>7.0000000000000007E-5</v>
      </c>
      <c r="I67" s="93">
        <v>7.8114728471168398E-12</v>
      </c>
      <c r="J67" s="93">
        <f t="shared" si="3"/>
        <v>3.1263685112061781E-11</v>
      </c>
      <c r="K67" s="93">
        <f>H67/'סכום נכסי הקרן'!$C$42</f>
        <v>1.2770996590489862E-12</v>
      </c>
    </row>
    <row r="68" spans="2:11" s="132" customFormat="1">
      <c r="B68" s="85" t="s">
        <v>2304</v>
      </c>
      <c r="C68" s="82" t="s">
        <v>2305</v>
      </c>
      <c r="D68" s="95" t="s">
        <v>180</v>
      </c>
      <c r="E68" s="104">
        <v>39496</v>
      </c>
      <c r="F68" s="92">
        <v>14.98</v>
      </c>
      <c r="G68" s="94">
        <v>70621</v>
      </c>
      <c r="H68" s="92">
        <v>38.41283</v>
      </c>
      <c r="I68" s="93">
        <v>8.9494501654163369E-4</v>
      </c>
      <c r="J68" s="93">
        <f t="shared" si="3"/>
        <v>1.7156094591188001E-5</v>
      </c>
      <c r="K68" s="93">
        <f>H68/'סכום נכסי הקרן'!$C$42</f>
        <v>7.0081445851580946E-7</v>
      </c>
    </row>
    <row r="69" spans="2:11" s="132" customFormat="1">
      <c r="B69" s="81"/>
      <c r="C69" s="82"/>
      <c r="D69" s="82"/>
      <c r="E69" s="82"/>
      <c r="F69" s="92"/>
      <c r="G69" s="94"/>
      <c r="H69" s="82"/>
      <c r="I69" s="82"/>
      <c r="J69" s="93"/>
      <c r="K69" s="82"/>
    </row>
    <row r="70" spans="2:11" s="132" customFormat="1">
      <c r="B70" s="100" t="s">
        <v>250</v>
      </c>
      <c r="C70" s="80"/>
      <c r="D70" s="80"/>
      <c r="E70" s="80"/>
      <c r="F70" s="89"/>
      <c r="G70" s="91"/>
      <c r="H70" s="89">
        <v>234753.5198000001</v>
      </c>
      <c r="I70" s="80"/>
      <c r="J70" s="90">
        <f t="shared" ref="J70:J77" si="4">H70/$H$11</f>
        <v>0.10484657317107661</v>
      </c>
      <c r="K70" s="90">
        <f>H70/'סכום נכסי הקרן'!$C$42</f>
        <v>4.2829091442447079E-3</v>
      </c>
    </row>
    <row r="71" spans="2:11" s="132" customFormat="1">
      <c r="B71" s="85" t="s">
        <v>2306</v>
      </c>
      <c r="C71" s="82">
        <v>5264</v>
      </c>
      <c r="D71" s="95" t="s">
        <v>180</v>
      </c>
      <c r="E71" s="104">
        <v>42234</v>
      </c>
      <c r="F71" s="92">
        <v>14425775.939999999</v>
      </c>
      <c r="G71" s="94">
        <v>92.654799999999994</v>
      </c>
      <c r="H71" s="92">
        <v>48545.943429999999</v>
      </c>
      <c r="I71" s="93">
        <v>1.0462025316455696E-3</v>
      </c>
      <c r="J71" s="93">
        <f t="shared" si="4"/>
        <v>2.1681786983764061E-2</v>
      </c>
      <c r="K71" s="93">
        <f>H71/'סכום נכסי הקרן'!$C$42</f>
        <v>8.8568582575234811E-4</v>
      </c>
    </row>
    <row r="72" spans="2:11" s="132" customFormat="1">
      <c r="B72" s="85" t="s">
        <v>2307</v>
      </c>
      <c r="C72" s="82">
        <v>5274</v>
      </c>
      <c r="D72" s="95" t="s">
        <v>180</v>
      </c>
      <c r="E72" s="104">
        <v>42472</v>
      </c>
      <c r="F72" s="92">
        <v>13972600.189999999</v>
      </c>
      <c r="G72" s="94">
        <v>100.10639999999999</v>
      </c>
      <c r="H72" s="92">
        <v>50802.48029</v>
      </c>
      <c r="I72" s="93">
        <v>1.8934666666666666E-3</v>
      </c>
      <c r="J72" s="93">
        <f t="shared" si="4"/>
        <v>2.2689610667118356E-2</v>
      </c>
      <c r="K72" s="93">
        <f>H72/'סכום נכסי הקרן'!$C$42</f>
        <v>9.2685471796002624E-4</v>
      </c>
    </row>
    <row r="73" spans="2:11" s="132" customFormat="1">
      <c r="B73" s="85" t="s">
        <v>2308</v>
      </c>
      <c r="C73" s="82">
        <v>5344</v>
      </c>
      <c r="D73" s="95" t="s">
        <v>180</v>
      </c>
      <c r="E73" s="104">
        <v>43437</v>
      </c>
      <c r="F73" s="92">
        <v>20315669.489999998</v>
      </c>
      <c r="G73" s="94">
        <v>100</v>
      </c>
      <c r="H73" s="92">
        <v>73786.511590000009</v>
      </c>
      <c r="I73" s="93">
        <v>5.8044769971428564E-3</v>
      </c>
      <c r="J73" s="93">
        <f t="shared" si="4"/>
        <v>3.2954832340960818E-2</v>
      </c>
      <c r="K73" s="93">
        <f>H73/'סכום נכסי הקרן'!$C$42</f>
        <v>1.3461818399143296E-3</v>
      </c>
    </row>
    <row r="74" spans="2:11" s="132" customFormat="1">
      <c r="B74" s="85" t="s">
        <v>2309</v>
      </c>
      <c r="C74" s="82">
        <v>5079</v>
      </c>
      <c r="D74" s="95" t="s">
        <v>182</v>
      </c>
      <c r="E74" s="104">
        <v>39065</v>
      </c>
      <c r="F74" s="92">
        <v>9100000</v>
      </c>
      <c r="G74" s="94">
        <v>52.665900000000001</v>
      </c>
      <c r="H74" s="92">
        <v>19545.168670000097</v>
      </c>
      <c r="I74" s="93">
        <v>4.9968519832505519E-2</v>
      </c>
      <c r="J74" s="93">
        <f t="shared" si="4"/>
        <v>8.7293428394431202E-3</v>
      </c>
      <c r="K74" s="93">
        <f>H74/'סכום נכסי הקרן'!$C$42</f>
        <v>3.5658754635017214E-4</v>
      </c>
    </row>
    <row r="75" spans="2:11" s="132" customFormat="1">
      <c r="B75" s="85" t="s">
        <v>2310</v>
      </c>
      <c r="C75" s="82">
        <v>5048</v>
      </c>
      <c r="D75" s="95" t="s">
        <v>182</v>
      </c>
      <c r="E75" s="104">
        <v>38200</v>
      </c>
      <c r="F75" s="92">
        <v>4692574</v>
      </c>
      <c r="G75" s="94">
        <v>0.49349999999999999</v>
      </c>
      <c r="H75" s="92">
        <v>94.442340000000002</v>
      </c>
      <c r="I75" s="93">
        <v>2.5773195876288658E-2</v>
      </c>
      <c r="J75" s="93">
        <f t="shared" si="4"/>
        <v>4.2180222557232523E-5</v>
      </c>
      <c r="K75" s="93">
        <f>H75/'סכום נכסי הקרן'!$C$42</f>
        <v>1.7230325744826917E-6</v>
      </c>
    </row>
    <row r="76" spans="2:11" s="132" customFormat="1">
      <c r="B76" s="85" t="s">
        <v>2311</v>
      </c>
      <c r="C76" s="82">
        <v>5343</v>
      </c>
      <c r="D76" s="95" t="s">
        <v>180</v>
      </c>
      <c r="E76" s="104">
        <v>43437</v>
      </c>
      <c r="F76" s="92">
        <v>5665236.5599999996</v>
      </c>
      <c r="G76" s="94">
        <v>100</v>
      </c>
      <c r="H76" s="92">
        <v>20576.139190000002</v>
      </c>
      <c r="I76" s="93">
        <v>5.2489840780796749E-5</v>
      </c>
      <c r="J76" s="93">
        <f t="shared" si="4"/>
        <v>9.1897990922587703E-3</v>
      </c>
      <c r="K76" s="93">
        <f>H76/'סכום נכסי הקרן'!$C$42</f>
        <v>3.7539686205847832E-4</v>
      </c>
    </row>
    <row r="77" spans="2:11" s="132" customFormat="1">
      <c r="B77" s="85" t="s">
        <v>2312</v>
      </c>
      <c r="C77" s="82">
        <v>5299</v>
      </c>
      <c r="D77" s="95" t="s">
        <v>180</v>
      </c>
      <c r="E77" s="104">
        <v>43002</v>
      </c>
      <c r="F77" s="92">
        <v>6009090.71</v>
      </c>
      <c r="G77" s="94">
        <v>98.065600000000003</v>
      </c>
      <c r="H77" s="92">
        <v>21402.834289999999</v>
      </c>
      <c r="I77" s="93">
        <v>2.2723119999999999E-2</v>
      </c>
      <c r="J77" s="93">
        <f t="shared" si="4"/>
        <v>9.5590210249742614E-3</v>
      </c>
      <c r="K77" s="93">
        <f>H77/'סכום נכסי הקרן'!$C$42</f>
        <v>3.9047931963487065E-4</v>
      </c>
    </row>
    <row r="78" spans="2:11" s="132" customFormat="1">
      <c r="B78" s="81"/>
      <c r="C78" s="82"/>
      <c r="D78" s="82"/>
      <c r="E78" s="82"/>
      <c r="F78" s="92"/>
      <c r="G78" s="94"/>
      <c r="H78" s="82"/>
      <c r="I78" s="82"/>
      <c r="J78" s="93"/>
      <c r="K78" s="82"/>
    </row>
    <row r="79" spans="2:11" s="132" customFormat="1">
      <c r="B79" s="100" t="s">
        <v>251</v>
      </c>
      <c r="C79" s="80"/>
      <c r="D79" s="80"/>
      <c r="E79" s="80"/>
      <c r="F79" s="89"/>
      <c r="G79" s="91"/>
      <c r="H79" s="89">
        <v>1531100.1972800002</v>
      </c>
      <c r="I79" s="80"/>
      <c r="J79" s="90">
        <f t="shared" ref="J79:J142" si="5">H79/$H$11</f>
        <v>0.68382620632539426</v>
      </c>
      <c r="K79" s="90">
        <f>H79/'סכום נכסי הקרן'!$C$42</f>
        <v>2.7933821998801765E-2</v>
      </c>
    </row>
    <row r="80" spans="2:11" s="132" customFormat="1">
      <c r="B80" s="85" t="s">
        <v>2313</v>
      </c>
      <c r="C80" s="82">
        <v>5335</v>
      </c>
      <c r="D80" s="95" t="s">
        <v>180</v>
      </c>
      <c r="E80" s="104">
        <v>43355</v>
      </c>
      <c r="F80" s="92">
        <v>5071713.3099999996</v>
      </c>
      <c r="G80" s="94">
        <v>100</v>
      </c>
      <c r="H80" s="92">
        <v>18420.462739999999</v>
      </c>
      <c r="I80" s="93">
        <v>1.920711146574923E-2</v>
      </c>
      <c r="J80" s="93">
        <f t="shared" si="5"/>
        <v>8.2270220960260956E-3</v>
      </c>
      <c r="K80" s="93">
        <f>H80/'סכום נכסי הקרן'!$C$42</f>
        <v>3.3606809549683643E-4</v>
      </c>
    </row>
    <row r="81" spans="2:11" s="132" customFormat="1">
      <c r="B81" s="85" t="s">
        <v>2314</v>
      </c>
      <c r="C81" s="82">
        <v>5238</v>
      </c>
      <c r="D81" s="95" t="s">
        <v>182</v>
      </c>
      <c r="E81" s="104">
        <v>43325</v>
      </c>
      <c r="F81" s="92">
        <v>7234360.8899999997</v>
      </c>
      <c r="G81" s="94">
        <v>101.70489999999999</v>
      </c>
      <c r="H81" s="92">
        <v>30006.170140000002</v>
      </c>
      <c r="I81" s="93">
        <v>4.8212622198511154E-3</v>
      </c>
      <c r="J81" s="93">
        <f t="shared" si="5"/>
        <v>1.3401477923941583E-2</v>
      </c>
      <c r="K81" s="93">
        <f>H81/'סכום נכסי הקרן'!$C$42</f>
        <v>5.474409950737124E-4</v>
      </c>
    </row>
    <row r="82" spans="2:11" s="132" customFormat="1">
      <c r="B82" s="85" t="s">
        <v>2315</v>
      </c>
      <c r="C82" s="82">
        <v>5339</v>
      </c>
      <c r="D82" s="95" t="s">
        <v>180</v>
      </c>
      <c r="E82" s="104">
        <v>43399</v>
      </c>
      <c r="F82" s="92">
        <v>3732068.85</v>
      </c>
      <c r="G82" s="94">
        <v>99.936999999999998</v>
      </c>
      <c r="H82" s="92">
        <v>13546.334500000001</v>
      </c>
      <c r="I82" s="93">
        <v>2.1327068458355296E-2</v>
      </c>
      <c r="J82" s="93">
        <f t="shared" si="5"/>
        <v>6.0501190890094123E-3</v>
      </c>
      <c r="K82" s="93">
        <f>H82/'סכום נכסי הקרן'!$C$42</f>
        <v>2.4714313101876454E-4</v>
      </c>
    </row>
    <row r="83" spans="2:11" s="132" customFormat="1">
      <c r="B83" s="85" t="s">
        <v>2316</v>
      </c>
      <c r="C83" s="82">
        <v>5273</v>
      </c>
      <c r="D83" s="95" t="s">
        <v>182</v>
      </c>
      <c r="E83" s="104">
        <v>42639</v>
      </c>
      <c r="F83" s="92">
        <v>7132500.8300000001</v>
      </c>
      <c r="G83" s="94">
        <v>108.7664</v>
      </c>
      <c r="H83" s="92">
        <v>31637.714690000001</v>
      </c>
      <c r="I83" s="93">
        <v>6.9230769230769226E-4</v>
      </c>
      <c r="J83" s="93">
        <f t="shared" si="5"/>
        <v>1.413016499619159E-2</v>
      </c>
      <c r="K83" s="93">
        <f>H83/'סכום נכסי הקרן'!$C$42</f>
        <v>5.7720735205268718E-4</v>
      </c>
    </row>
    <row r="84" spans="2:11" s="132" customFormat="1">
      <c r="B84" s="85" t="s">
        <v>2317</v>
      </c>
      <c r="C84" s="82">
        <v>4020</v>
      </c>
      <c r="D84" s="95" t="s">
        <v>182</v>
      </c>
      <c r="E84" s="104">
        <v>39105</v>
      </c>
      <c r="F84" s="92">
        <v>799098.32</v>
      </c>
      <c r="G84" s="94">
        <v>14.991899999999999</v>
      </c>
      <c r="H84" s="92">
        <v>488.56844000000001</v>
      </c>
      <c r="I84" s="93">
        <v>5.4421768707482989E-3</v>
      </c>
      <c r="J84" s="93">
        <f t="shared" si="5"/>
        <v>2.1820642662644641E-4</v>
      </c>
      <c r="K84" s="93">
        <f>H84/'סכום נכסי הקרן'!$C$42</f>
        <v>8.9135798306585008E-6</v>
      </c>
    </row>
    <row r="85" spans="2:11" s="132" customFormat="1">
      <c r="B85" s="85" t="s">
        <v>2318</v>
      </c>
      <c r="C85" s="82">
        <v>5291</v>
      </c>
      <c r="D85" s="95" t="s">
        <v>180</v>
      </c>
      <c r="E85" s="104">
        <v>42908</v>
      </c>
      <c r="F85" s="92">
        <v>9745863.4299999997</v>
      </c>
      <c r="G85" s="94">
        <v>100.401</v>
      </c>
      <c r="H85" s="92">
        <v>35538.917840000002</v>
      </c>
      <c r="I85" s="93">
        <v>1.2025129484341099E-2</v>
      </c>
      <c r="J85" s="93">
        <f t="shared" si="5"/>
        <v>1.5872536236759927E-2</v>
      </c>
      <c r="K85" s="93">
        <f>H85/'סכום נכסי הקרן'!$C$42</f>
        <v>6.4838199794905614E-4</v>
      </c>
    </row>
    <row r="86" spans="2:11" s="132" customFormat="1">
      <c r="B86" s="85" t="s">
        <v>2319</v>
      </c>
      <c r="C86" s="82">
        <v>5302</v>
      </c>
      <c r="D86" s="95" t="s">
        <v>180</v>
      </c>
      <c r="E86" s="104">
        <v>43003</v>
      </c>
      <c r="F86" s="92">
        <v>2293271.62</v>
      </c>
      <c r="G86" s="94">
        <v>86.258600000000001</v>
      </c>
      <c r="H86" s="92">
        <v>7184.6189999999997</v>
      </c>
      <c r="I86" s="93">
        <v>1.0195506181421413E-3</v>
      </c>
      <c r="J86" s="93">
        <f t="shared" si="5"/>
        <v>3.2088238009448026E-3</v>
      </c>
      <c r="K86" s="93">
        <f>H86/'סכום נכסי הקרן'!$C$42</f>
        <v>1.3107820678995524E-4</v>
      </c>
    </row>
    <row r="87" spans="2:11" s="132" customFormat="1">
      <c r="B87" s="85" t="s">
        <v>2320</v>
      </c>
      <c r="C87" s="82">
        <v>5281</v>
      </c>
      <c r="D87" s="95" t="s">
        <v>180</v>
      </c>
      <c r="E87" s="104">
        <v>42642</v>
      </c>
      <c r="F87" s="92">
        <v>16661190.859999999</v>
      </c>
      <c r="G87" s="94">
        <v>77.159199999999998</v>
      </c>
      <c r="H87" s="92">
        <v>46691.690219999997</v>
      </c>
      <c r="I87" s="93">
        <v>7.0029210651410675E-3</v>
      </c>
      <c r="J87" s="93">
        <f t="shared" si="5"/>
        <v>2.085363286268592E-2</v>
      </c>
      <c r="K87" s="93">
        <f>H87/'סכום נכסי הקרן'!$C$42</f>
        <v>8.5185630943404101E-4</v>
      </c>
    </row>
    <row r="88" spans="2:11" s="132" customFormat="1">
      <c r="B88" s="85" t="s">
        <v>2321</v>
      </c>
      <c r="C88" s="82">
        <v>5044</v>
      </c>
      <c r="D88" s="95" t="s">
        <v>180</v>
      </c>
      <c r="E88" s="104">
        <v>38168</v>
      </c>
      <c r="F88" s="92">
        <v>2788169.39</v>
      </c>
      <c r="G88" s="94">
        <v>1E-4</v>
      </c>
      <c r="H88" s="92">
        <v>1.013E-2</v>
      </c>
      <c r="I88" s="93">
        <v>6.2500000000000003E-3</v>
      </c>
      <c r="J88" s="93">
        <f t="shared" si="5"/>
        <v>4.5243018597883689E-9</v>
      </c>
      <c r="K88" s="93">
        <f>H88/'סכום נכסי הקרן'!$C$42</f>
        <v>1.8481456494523185E-10</v>
      </c>
    </row>
    <row r="89" spans="2:11" s="132" customFormat="1">
      <c r="B89" s="85" t="s">
        <v>2322</v>
      </c>
      <c r="C89" s="82">
        <v>5263</v>
      </c>
      <c r="D89" s="95" t="s">
        <v>180</v>
      </c>
      <c r="E89" s="104">
        <v>42082</v>
      </c>
      <c r="F89" s="92">
        <v>8583457.1699999999</v>
      </c>
      <c r="G89" s="94">
        <v>77.924599999999998</v>
      </c>
      <c r="H89" s="92">
        <v>24293.084770000001</v>
      </c>
      <c r="I89" s="93">
        <v>5.9405940594059407E-3</v>
      </c>
      <c r="J89" s="93">
        <f t="shared" si="5"/>
        <v>1.0849876466427197E-2</v>
      </c>
      <c r="K89" s="93">
        <f>H89/'סכום נכסי הקרן'!$C$42</f>
        <v>4.4320986110021594E-4</v>
      </c>
    </row>
    <row r="90" spans="2:11" s="132" customFormat="1">
      <c r="B90" s="85" t="s">
        <v>2323</v>
      </c>
      <c r="C90" s="82">
        <v>4021</v>
      </c>
      <c r="D90" s="95" t="s">
        <v>182</v>
      </c>
      <c r="E90" s="104">
        <v>39126</v>
      </c>
      <c r="F90" s="92">
        <v>330048.71000000002</v>
      </c>
      <c r="G90" s="94">
        <v>41.113900000000001</v>
      </c>
      <c r="H90" s="92">
        <v>553.39502000000005</v>
      </c>
      <c r="I90" s="93">
        <v>1E-3</v>
      </c>
      <c r="J90" s="93">
        <f t="shared" si="5"/>
        <v>2.4715953782661619E-4</v>
      </c>
      <c r="K90" s="93">
        <f>H90/'סכום נכסי הקרן'!$C$42</f>
        <v>1.0096294162305813E-5</v>
      </c>
    </row>
    <row r="91" spans="2:11" s="132" customFormat="1">
      <c r="B91" s="85" t="s">
        <v>2324</v>
      </c>
      <c r="C91" s="82">
        <v>4025</v>
      </c>
      <c r="D91" s="95" t="s">
        <v>180</v>
      </c>
      <c r="E91" s="104">
        <v>39247</v>
      </c>
      <c r="F91" s="92">
        <v>703382.2</v>
      </c>
      <c r="G91" s="94">
        <v>3.6211000000000002</v>
      </c>
      <c r="H91" s="92">
        <v>92.507660000000001</v>
      </c>
      <c r="I91" s="93">
        <v>2.0127731060541891E-3</v>
      </c>
      <c r="J91" s="93">
        <f t="shared" si="5"/>
        <v>4.1316147895623898E-5</v>
      </c>
      <c r="K91" s="93">
        <f>H91/'סכום נכסי הקרן'!$C$42</f>
        <v>1.687735729220279E-6</v>
      </c>
    </row>
    <row r="92" spans="2:11" s="132" customFormat="1">
      <c r="B92" s="85" t="s">
        <v>2325</v>
      </c>
      <c r="C92" s="82">
        <v>5266</v>
      </c>
      <c r="D92" s="95" t="s">
        <v>180</v>
      </c>
      <c r="E92" s="104">
        <v>42228</v>
      </c>
      <c r="F92" s="92">
        <v>11248241.15</v>
      </c>
      <c r="G92" s="94">
        <v>134.65369999999999</v>
      </c>
      <c r="H92" s="92">
        <v>55010.899939999996</v>
      </c>
      <c r="I92" s="93">
        <v>3.3999999999999998E-3</v>
      </c>
      <c r="J92" s="93">
        <f t="shared" si="5"/>
        <v>2.4569192192218543E-2</v>
      </c>
      <c r="K92" s="93">
        <f>H92/'סכום נכסי הקרן'!$C$42</f>
        <v>1.0036343079621696E-3</v>
      </c>
    </row>
    <row r="93" spans="2:11" s="132" customFormat="1">
      <c r="B93" s="85" t="s">
        <v>2326</v>
      </c>
      <c r="C93" s="82">
        <v>5237</v>
      </c>
      <c r="D93" s="95" t="s">
        <v>180</v>
      </c>
      <c r="E93" s="104">
        <v>43273</v>
      </c>
      <c r="F93" s="92">
        <v>11134036.859999999</v>
      </c>
      <c r="G93" s="94">
        <v>101.0309</v>
      </c>
      <c r="H93" s="92">
        <v>40855.705700000006</v>
      </c>
      <c r="I93" s="93">
        <v>2.4446214375000001E-2</v>
      </c>
      <c r="J93" s="93">
        <f t="shared" si="5"/>
        <v>1.8247141686226681E-2</v>
      </c>
      <c r="K93" s="93">
        <f>H93/'סכום נכסי הקרן'!$C$42</f>
        <v>7.4538296885251032E-4</v>
      </c>
    </row>
    <row r="94" spans="2:11" s="132" customFormat="1">
      <c r="B94" s="85" t="s">
        <v>2327</v>
      </c>
      <c r="C94" s="82">
        <v>5222</v>
      </c>
      <c r="D94" s="95" t="s">
        <v>180</v>
      </c>
      <c r="E94" s="104">
        <v>40675</v>
      </c>
      <c r="F94" s="92">
        <v>3205484.08</v>
      </c>
      <c r="G94" s="94">
        <v>49.269599999999997</v>
      </c>
      <c r="H94" s="92">
        <v>5736.1236200000003</v>
      </c>
      <c r="I94" s="93">
        <v>6.147555971896956E-3</v>
      </c>
      <c r="J94" s="93">
        <f t="shared" si="5"/>
        <v>2.561890894564856E-3</v>
      </c>
      <c r="K94" s="93">
        <f>H94/'סכום נכסי הקרן'!$C$42</f>
        <v>1.0465145027664052E-4</v>
      </c>
    </row>
    <row r="95" spans="2:11" s="132" customFormat="1">
      <c r="B95" s="85" t="s">
        <v>2328</v>
      </c>
      <c r="C95" s="82">
        <v>4027</v>
      </c>
      <c r="D95" s="95" t="s">
        <v>180</v>
      </c>
      <c r="E95" s="104">
        <v>39294</v>
      </c>
      <c r="F95" s="92">
        <v>202346.58000019996</v>
      </c>
      <c r="G95" s="94">
        <v>5.1200000000000002E-2</v>
      </c>
      <c r="H95" s="92">
        <v>0.37628000020000002</v>
      </c>
      <c r="I95" s="93">
        <v>3.9904226666666667E-3</v>
      </c>
      <c r="J95" s="93">
        <f t="shared" si="5"/>
        <v>1.6805570628884776E-7</v>
      </c>
      <c r="K95" s="93">
        <f>H95/'סכום נכסי הקרן'!$C$42</f>
        <v>6.8649579994624637E-9</v>
      </c>
    </row>
    <row r="96" spans="2:11" s="132" customFormat="1">
      <c r="B96" s="85" t="s">
        <v>2329</v>
      </c>
      <c r="C96" s="82">
        <v>5290</v>
      </c>
      <c r="D96" s="95" t="s">
        <v>180</v>
      </c>
      <c r="E96" s="104">
        <v>42779</v>
      </c>
      <c r="F96" s="92">
        <v>8078328.9900000002</v>
      </c>
      <c r="G96" s="94">
        <v>80.919799999999995</v>
      </c>
      <c r="H96" s="92">
        <v>23742.266540000001</v>
      </c>
      <c r="I96" s="93">
        <v>5.1480744931631803E-3</v>
      </c>
      <c r="J96" s="93">
        <f t="shared" si="5"/>
        <v>1.0603867785045722E-2</v>
      </c>
      <c r="K96" s="93">
        <f>H96/'סכום נכסי הקרן'!$C$42</f>
        <v>4.33160578618345E-4</v>
      </c>
    </row>
    <row r="97" spans="2:11" s="132" customFormat="1">
      <c r="B97" s="85" t="s">
        <v>2330</v>
      </c>
      <c r="C97" s="82">
        <v>5307</v>
      </c>
      <c r="D97" s="95" t="s">
        <v>180</v>
      </c>
      <c r="E97" s="104">
        <v>43068</v>
      </c>
      <c r="F97" s="92">
        <v>633002</v>
      </c>
      <c r="G97" s="94">
        <v>79.552099999999996</v>
      </c>
      <c r="H97" s="92">
        <v>1828.95309</v>
      </c>
      <c r="I97" s="93">
        <v>4.3061329745705309E-3</v>
      </c>
      <c r="J97" s="93">
        <f t="shared" si="5"/>
        <v>8.1685447843560547E-4</v>
      </c>
      <c r="K97" s="93">
        <f>H97/'סכום נכסי הקרן'!$C$42</f>
        <v>3.336793382365128E-5</v>
      </c>
    </row>
    <row r="98" spans="2:11" s="132" customFormat="1">
      <c r="B98" s="85" t="s">
        <v>2331</v>
      </c>
      <c r="C98" s="82">
        <v>5315</v>
      </c>
      <c r="D98" s="95" t="s">
        <v>188</v>
      </c>
      <c r="E98" s="104">
        <v>43129</v>
      </c>
      <c r="F98" s="92">
        <v>34039051.170000002</v>
      </c>
      <c r="G98" s="94">
        <v>89.077699999999993</v>
      </c>
      <c r="H98" s="92">
        <v>16561.441569999999</v>
      </c>
      <c r="I98" s="93">
        <v>1.4718264278033398E-2</v>
      </c>
      <c r="J98" s="93">
        <f t="shared" si="5"/>
        <v>7.3967384892327142E-3</v>
      </c>
      <c r="K98" s="93">
        <f>H98/'סכום נכסי הקרן'!$C$42</f>
        <v>3.0215159117723863E-4</v>
      </c>
    </row>
    <row r="99" spans="2:11" s="132" customFormat="1">
      <c r="B99" s="85" t="s">
        <v>2332</v>
      </c>
      <c r="C99" s="82">
        <v>5255</v>
      </c>
      <c r="D99" s="95" t="s">
        <v>180</v>
      </c>
      <c r="E99" s="104">
        <v>41407</v>
      </c>
      <c r="F99" s="92">
        <v>1598605.51</v>
      </c>
      <c r="G99" s="94">
        <v>87.271100000000004</v>
      </c>
      <c r="H99" s="92">
        <v>5067.07809</v>
      </c>
      <c r="I99" s="93">
        <v>2.8089887640449437E-2</v>
      </c>
      <c r="J99" s="93">
        <f t="shared" si="5"/>
        <v>2.2630790549141061E-3</v>
      </c>
      <c r="K99" s="93">
        <f>H99/'סכום נכסי הקרן'!$C$42</f>
        <v>9.244519573019411E-5</v>
      </c>
    </row>
    <row r="100" spans="2:11" s="132" customFormat="1">
      <c r="B100" s="85" t="s">
        <v>2333</v>
      </c>
      <c r="C100" s="82">
        <v>5294</v>
      </c>
      <c r="D100" s="95" t="s">
        <v>183</v>
      </c>
      <c r="E100" s="104">
        <v>43002</v>
      </c>
      <c r="F100" s="92">
        <v>20425058.760000002</v>
      </c>
      <c r="G100" s="94">
        <v>102.5213</v>
      </c>
      <c r="H100" s="92">
        <v>99100.813280000002</v>
      </c>
      <c r="I100" s="93">
        <v>6.2846333627311138E-2</v>
      </c>
      <c r="J100" s="93">
        <f t="shared" si="5"/>
        <v>4.4260808867645003E-2</v>
      </c>
      <c r="K100" s="93">
        <f>H100/'סכום נכסי הקרן'!$C$42</f>
        <v>1.8080230693052176E-3</v>
      </c>
    </row>
    <row r="101" spans="2:11" s="132" customFormat="1">
      <c r="B101" s="85" t="s">
        <v>2334</v>
      </c>
      <c r="C101" s="82">
        <v>5285</v>
      </c>
      <c r="D101" s="95" t="s">
        <v>180</v>
      </c>
      <c r="E101" s="104">
        <v>42718</v>
      </c>
      <c r="F101" s="92">
        <v>10269310.9</v>
      </c>
      <c r="G101" s="94">
        <v>93.131100000000004</v>
      </c>
      <c r="H101" s="92">
        <v>34736.165430000001</v>
      </c>
      <c r="I101" s="93">
        <v>3.7313775719298235E-3</v>
      </c>
      <c r="J101" s="93">
        <f t="shared" si="5"/>
        <v>1.5514007685771516E-2</v>
      </c>
      <c r="K101" s="93">
        <f>H101/'סכום נכסי הקרן'!$C$42</f>
        <v>6.3373635753317394E-4</v>
      </c>
    </row>
    <row r="102" spans="2:11" s="132" customFormat="1">
      <c r="B102" s="85" t="s">
        <v>2335</v>
      </c>
      <c r="C102" s="82">
        <v>4028</v>
      </c>
      <c r="D102" s="95" t="s">
        <v>180</v>
      </c>
      <c r="E102" s="104">
        <v>39321</v>
      </c>
      <c r="F102" s="92">
        <v>375517.65</v>
      </c>
      <c r="G102" s="94">
        <v>16.542999999999999</v>
      </c>
      <c r="H102" s="92">
        <v>225.62667000000002</v>
      </c>
      <c r="I102" s="93">
        <v>1.8721967687484928E-3</v>
      </c>
      <c r="J102" s="93">
        <f t="shared" si="5"/>
        <v>1.0077030233947252E-4</v>
      </c>
      <c r="K102" s="93">
        <f>H102/'סכום נכסי הקרן'!$C$42</f>
        <v>4.1163963332765446E-6</v>
      </c>
    </row>
    <row r="103" spans="2:11" s="132" customFormat="1">
      <c r="B103" s="85" t="s">
        <v>2336</v>
      </c>
      <c r="C103" s="82">
        <v>5087</v>
      </c>
      <c r="D103" s="95" t="s">
        <v>180</v>
      </c>
      <c r="E103" s="104">
        <v>39713</v>
      </c>
      <c r="F103" s="92">
        <v>4800000</v>
      </c>
      <c r="G103" s="94">
        <v>3.9842</v>
      </c>
      <c r="H103" s="92">
        <v>694.58948999999996</v>
      </c>
      <c r="I103" s="93">
        <v>4.577497024626934E-3</v>
      </c>
      <c r="J103" s="93">
        <f t="shared" si="5"/>
        <v>3.102203871072512E-4</v>
      </c>
      <c r="K103" s="93">
        <f>H103/'סכום נכסי הקרן'!$C$42</f>
        <v>1.2672285726542986E-5</v>
      </c>
    </row>
    <row r="104" spans="2:11" s="132" customFormat="1">
      <c r="B104" s="85" t="s">
        <v>2337</v>
      </c>
      <c r="C104" s="82">
        <v>5223</v>
      </c>
      <c r="D104" s="95" t="s">
        <v>180</v>
      </c>
      <c r="E104" s="104">
        <v>40749</v>
      </c>
      <c r="F104" s="92">
        <v>5093397.0599999996</v>
      </c>
      <c r="G104" s="94">
        <v>6.2333999999999996</v>
      </c>
      <c r="H104" s="92">
        <v>1153.1302599999999</v>
      </c>
      <c r="I104" s="93">
        <v>1.1223917147084332E-2</v>
      </c>
      <c r="J104" s="93">
        <f t="shared" si="5"/>
        <v>5.1501573345471327E-4</v>
      </c>
      <c r="K104" s="93">
        <f>H104/'סכום נכסי הקרן'!$C$42</f>
        <v>2.1038032312643837E-5</v>
      </c>
    </row>
    <row r="105" spans="2:11" s="132" customFormat="1">
      <c r="B105" s="85" t="s">
        <v>2338</v>
      </c>
      <c r="C105" s="82">
        <v>5270</v>
      </c>
      <c r="D105" s="95" t="s">
        <v>180</v>
      </c>
      <c r="E105" s="104">
        <v>42338</v>
      </c>
      <c r="F105" s="92">
        <v>4549523.5</v>
      </c>
      <c r="G105" s="94">
        <v>328.82310000000001</v>
      </c>
      <c r="H105" s="92">
        <v>54334.299450000006</v>
      </c>
      <c r="I105" s="93">
        <v>3.404529021669217E-2</v>
      </c>
      <c r="J105" s="93">
        <f t="shared" si="5"/>
        <v>2.4267006125561024E-2</v>
      </c>
      <c r="K105" s="93">
        <f>H105/'סכום נכסי הקרן'!$C$42</f>
        <v>9.9129021860372164E-4</v>
      </c>
    </row>
    <row r="106" spans="2:11" s="132" customFormat="1">
      <c r="B106" s="85" t="s">
        <v>2339</v>
      </c>
      <c r="C106" s="82">
        <v>5239</v>
      </c>
      <c r="D106" s="95" t="s">
        <v>180</v>
      </c>
      <c r="E106" s="104">
        <v>43223</v>
      </c>
      <c r="F106" s="92">
        <v>306702.21999999997</v>
      </c>
      <c r="G106" s="94">
        <v>75.766499999999994</v>
      </c>
      <c r="H106" s="92">
        <v>843.99522999999999</v>
      </c>
      <c r="I106" s="93">
        <v>2.6528121296296299E-4</v>
      </c>
      <c r="J106" s="93">
        <f t="shared" si="5"/>
        <v>3.769485872400308E-4</v>
      </c>
      <c r="K106" s="93">
        <f>H106/'סכום נכסי הקרן'!$C$42</f>
        <v>1.5398086006742436E-5</v>
      </c>
    </row>
    <row r="107" spans="2:11" s="132" customFormat="1">
      <c r="B107" s="85" t="s">
        <v>2340</v>
      </c>
      <c r="C107" s="82">
        <v>7000</v>
      </c>
      <c r="D107" s="95" t="s">
        <v>180</v>
      </c>
      <c r="E107" s="104">
        <v>43137</v>
      </c>
      <c r="F107" s="92">
        <v>1972.22</v>
      </c>
      <c r="G107" s="94">
        <v>100</v>
      </c>
      <c r="H107" s="92">
        <v>7.1631</v>
      </c>
      <c r="I107" s="93">
        <v>1.8441139379164723E-2</v>
      </c>
      <c r="J107" s="93">
        <f t="shared" si="5"/>
        <v>3.1992128975172816E-6</v>
      </c>
      <c r="K107" s="93">
        <f>H107/'סכום נכסי הקרן'!$C$42</f>
        <v>1.3068560811048273E-7</v>
      </c>
    </row>
    <row r="108" spans="2:11" s="132" customFormat="1">
      <c r="B108" s="85" t="s">
        <v>2341</v>
      </c>
      <c r="C108" s="82">
        <v>5292</v>
      </c>
      <c r="D108" s="95" t="s">
        <v>182</v>
      </c>
      <c r="E108" s="104">
        <v>42814</v>
      </c>
      <c r="F108" s="92">
        <v>504185.74</v>
      </c>
      <c r="G108" s="94">
        <v>1E-4</v>
      </c>
      <c r="H108" s="92">
        <v>2.0400000000000001E-3</v>
      </c>
      <c r="I108" s="93">
        <v>2.4884052260526349E-3</v>
      </c>
      <c r="J108" s="93">
        <f t="shared" si="5"/>
        <v>9.1111310898008617E-10</v>
      </c>
      <c r="K108" s="93">
        <f>H108/'סכום נכסי הקרן'!$C$42</f>
        <v>3.7218332920856169E-11</v>
      </c>
    </row>
    <row r="109" spans="2:11" s="132" customFormat="1">
      <c r="B109" s="85" t="s">
        <v>2342</v>
      </c>
      <c r="C109" s="82">
        <v>5329</v>
      </c>
      <c r="D109" s="95" t="s">
        <v>180</v>
      </c>
      <c r="E109" s="104">
        <v>43261</v>
      </c>
      <c r="F109" s="92">
        <v>826067.01</v>
      </c>
      <c r="G109" s="94">
        <v>100</v>
      </c>
      <c r="H109" s="92">
        <v>3000.27538</v>
      </c>
      <c r="I109" s="93">
        <v>9.0280547540983608E-4</v>
      </c>
      <c r="J109" s="93">
        <f t="shared" si="5"/>
        <v>1.3399952104255928E-3</v>
      </c>
      <c r="K109" s="93">
        <f>H109/'סכום נכסי הקרן'!$C$42</f>
        <v>5.4737866640729532E-5</v>
      </c>
    </row>
    <row r="110" spans="2:11" s="132" customFormat="1">
      <c r="B110" s="85" t="s">
        <v>2343</v>
      </c>
      <c r="C110" s="82">
        <v>5296</v>
      </c>
      <c r="D110" s="95" t="s">
        <v>180</v>
      </c>
      <c r="E110" s="104">
        <v>42912</v>
      </c>
      <c r="F110" s="92">
        <v>637660.43999999994</v>
      </c>
      <c r="G110" s="94">
        <v>132.85120000000001</v>
      </c>
      <c r="H110" s="92">
        <v>3076.8108099999999</v>
      </c>
      <c r="I110" s="93">
        <v>9.1277339197335966E-2</v>
      </c>
      <c r="J110" s="93">
        <f t="shared" si="5"/>
        <v>1.3741777759032534E-3</v>
      </c>
      <c r="K110" s="93">
        <f>H110/'סכום נכסי הקרן'!$C$42</f>
        <v>5.613420052013192E-5</v>
      </c>
    </row>
    <row r="111" spans="2:11" s="132" customFormat="1">
      <c r="B111" s="85" t="s">
        <v>2344</v>
      </c>
      <c r="C111" s="82">
        <v>5059</v>
      </c>
      <c r="D111" s="95" t="s">
        <v>182</v>
      </c>
      <c r="E111" s="104">
        <v>39255</v>
      </c>
      <c r="F111" s="92">
        <v>2844600</v>
      </c>
      <c r="G111" s="94">
        <v>6.1863999999999999</v>
      </c>
      <c r="H111" s="92">
        <v>717.67481999999995</v>
      </c>
      <c r="I111" s="93">
        <v>6.2630480167014616E-3</v>
      </c>
      <c r="J111" s="93">
        <f t="shared" si="5"/>
        <v>3.2053085121908022E-4</v>
      </c>
      <c r="K111" s="93">
        <f>H111/'סכום נכסי הקרן'!$C$42</f>
        <v>1.3093460970429178E-5</v>
      </c>
    </row>
    <row r="112" spans="2:11" s="132" customFormat="1">
      <c r="B112" s="85" t="s">
        <v>2345</v>
      </c>
      <c r="C112" s="82">
        <v>5297</v>
      </c>
      <c r="D112" s="95" t="s">
        <v>180</v>
      </c>
      <c r="E112" s="104">
        <v>42916</v>
      </c>
      <c r="F112" s="92">
        <v>9673684.6300000008</v>
      </c>
      <c r="G112" s="94">
        <v>108.8347</v>
      </c>
      <c r="H112" s="92">
        <v>38238.87876</v>
      </c>
      <c r="I112" s="93">
        <v>7.3672381679708845E-3</v>
      </c>
      <c r="J112" s="93">
        <f t="shared" si="5"/>
        <v>1.7078403779870677E-2</v>
      </c>
      <c r="K112" s="93">
        <f>H112/'סכום נכסי הקרן'!$C$42</f>
        <v>6.9764084324016446E-4</v>
      </c>
    </row>
    <row r="113" spans="2:11" s="132" customFormat="1">
      <c r="B113" s="85" t="s">
        <v>2346</v>
      </c>
      <c r="C113" s="82">
        <v>5293</v>
      </c>
      <c r="D113" s="95" t="s">
        <v>180</v>
      </c>
      <c r="E113" s="104">
        <v>42859</v>
      </c>
      <c r="F113" s="92">
        <v>477205</v>
      </c>
      <c r="G113" s="94">
        <v>107.37309999999999</v>
      </c>
      <c r="H113" s="92">
        <v>1860.9997599999999</v>
      </c>
      <c r="I113" s="93">
        <v>5.520515555248308E-4</v>
      </c>
      <c r="J113" s="93">
        <f t="shared" si="5"/>
        <v>8.3116729271803629E-4</v>
      </c>
      <c r="K113" s="93">
        <f>H113/'סכום נכסי הקרן'!$C$42</f>
        <v>3.3952602271232069E-5</v>
      </c>
    </row>
    <row r="114" spans="2:11" s="132" customFormat="1">
      <c r="B114" s="85" t="s">
        <v>2347</v>
      </c>
      <c r="C114" s="82">
        <v>4023</v>
      </c>
      <c r="D114" s="95" t="s">
        <v>182</v>
      </c>
      <c r="E114" s="104">
        <v>39205</v>
      </c>
      <c r="F114" s="92">
        <v>2534941</v>
      </c>
      <c r="G114" s="94">
        <v>12.5052</v>
      </c>
      <c r="H114" s="92">
        <v>1292.7871199999001</v>
      </c>
      <c r="I114" s="93">
        <v>3.9999999999999994E-2</v>
      </c>
      <c r="J114" s="93">
        <f t="shared" si="5"/>
        <v>5.7738984909437292E-4</v>
      </c>
      <c r="K114" s="93">
        <f>H114/'סכום נכסי הקרן'!$C$42</f>
        <v>2.3585971288211331E-5</v>
      </c>
    </row>
    <row r="115" spans="2:11" s="132" customFormat="1">
      <c r="B115" s="85" t="s">
        <v>2348</v>
      </c>
      <c r="C115" s="82">
        <v>5313</v>
      </c>
      <c r="D115" s="95" t="s">
        <v>180</v>
      </c>
      <c r="E115" s="104">
        <v>43098</v>
      </c>
      <c r="F115" s="92">
        <v>383489.11</v>
      </c>
      <c r="G115" s="94">
        <v>80.093800000000002</v>
      </c>
      <c r="H115" s="92">
        <v>1115.5724299999999</v>
      </c>
      <c r="I115" s="93">
        <v>1.9100247102146737E-3</v>
      </c>
      <c r="J115" s="93">
        <f t="shared" si="5"/>
        <v>4.9824150244596544E-4</v>
      </c>
      <c r="K115" s="93">
        <f>H115/'סכום נכסי הקרן'!$C$42</f>
        <v>2.0352816714249267E-5</v>
      </c>
    </row>
    <row r="116" spans="2:11" s="132" customFormat="1">
      <c r="B116" s="85" t="s">
        <v>2349</v>
      </c>
      <c r="C116" s="82">
        <v>4030</v>
      </c>
      <c r="D116" s="95" t="s">
        <v>180</v>
      </c>
      <c r="E116" s="104">
        <v>39377</v>
      </c>
      <c r="F116" s="92">
        <v>600000</v>
      </c>
      <c r="G116" s="94">
        <v>1E-4</v>
      </c>
      <c r="H116" s="92">
        <v>2.1800001000000001E-3</v>
      </c>
      <c r="I116" s="93">
        <v>1.0499999999999999E-3</v>
      </c>
      <c r="J116" s="93">
        <f t="shared" si="5"/>
        <v>9.736405238666171E-10</v>
      </c>
      <c r="K116" s="93">
        <f>H116/'סכום נכסי הקרן'!$C$42</f>
        <v>3.9772534063382221E-11</v>
      </c>
    </row>
    <row r="117" spans="2:11" s="132" customFormat="1">
      <c r="B117" s="85" t="s">
        <v>2350</v>
      </c>
      <c r="C117" s="82">
        <v>5326</v>
      </c>
      <c r="D117" s="95" t="s">
        <v>183</v>
      </c>
      <c r="E117" s="104">
        <v>43234</v>
      </c>
      <c r="F117" s="92">
        <v>6771036.25</v>
      </c>
      <c r="G117" s="94">
        <v>100</v>
      </c>
      <c r="H117" s="92">
        <v>32044.60615</v>
      </c>
      <c r="I117" s="93">
        <v>2.0833941010312277E-2</v>
      </c>
      <c r="J117" s="93">
        <f t="shared" si="5"/>
        <v>1.431189251733769E-2</v>
      </c>
      <c r="K117" s="93">
        <f>H117/'סכום נכסי הקרן'!$C$42</f>
        <v>5.8463079412177208E-4</v>
      </c>
    </row>
    <row r="118" spans="2:11" s="132" customFormat="1">
      <c r="B118" s="85" t="s">
        <v>2351</v>
      </c>
      <c r="C118" s="82">
        <v>5336</v>
      </c>
      <c r="D118" s="95" t="s">
        <v>182</v>
      </c>
      <c r="E118" s="104">
        <v>43363</v>
      </c>
      <c r="F118" s="92">
        <v>530313.42000000004</v>
      </c>
      <c r="G118" s="94">
        <v>91.442400000000006</v>
      </c>
      <c r="H118" s="92">
        <v>1977.6469099999999</v>
      </c>
      <c r="I118" s="93">
        <v>4.427784551669563E-3</v>
      </c>
      <c r="J118" s="93">
        <f t="shared" si="5"/>
        <v>8.8326471795831393E-4</v>
      </c>
      <c r="K118" s="93">
        <f>H118/'סכום נכסי הקרן'!$C$42</f>
        <v>3.6080745635432582E-5</v>
      </c>
    </row>
    <row r="119" spans="2:11" s="132" customFormat="1">
      <c r="B119" s="85" t="s">
        <v>2352</v>
      </c>
      <c r="C119" s="82">
        <v>5308</v>
      </c>
      <c r="D119" s="95" t="s">
        <v>180</v>
      </c>
      <c r="E119" s="104">
        <v>43072</v>
      </c>
      <c r="F119" s="92">
        <v>473135.23</v>
      </c>
      <c r="G119" s="94">
        <v>104.044</v>
      </c>
      <c r="H119" s="92">
        <v>1787.9203500000001</v>
      </c>
      <c r="I119" s="93">
        <v>2.1064943336501431E-3</v>
      </c>
      <c r="J119" s="93">
        <f t="shared" si="5"/>
        <v>7.98528268969247E-4</v>
      </c>
      <c r="K119" s="93">
        <f>H119/'סכום נכסי הקרן'!$C$42</f>
        <v>3.2619320991310626E-5</v>
      </c>
    </row>
    <row r="120" spans="2:11" s="132" customFormat="1">
      <c r="B120" s="85" t="s">
        <v>2353</v>
      </c>
      <c r="C120" s="82">
        <v>5309</v>
      </c>
      <c r="D120" s="95" t="s">
        <v>180</v>
      </c>
      <c r="E120" s="104">
        <v>43125</v>
      </c>
      <c r="F120" s="92">
        <v>6744129.4500000002</v>
      </c>
      <c r="G120" s="94">
        <v>99.730400000000003</v>
      </c>
      <c r="H120" s="92">
        <v>24428.640520000001</v>
      </c>
      <c r="I120" s="93">
        <v>2.6982657864785254E-2</v>
      </c>
      <c r="J120" s="93">
        <f t="shared" si="5"/>
        <v>1.0910418927614759E-2</v>
      </c>
      <c r="K120" s="93">
        <f>H120/'סכום נכסי הקרן'!$C$42</f>
        <v>4.4568297827317496E-4</v>
      </c>
    </row>
    <row r="121" spans="2:11" s="132" customFormat="1">
      <c r="B121" s="85" t="s">
        <v>2354</v>
      </c>
      <c r="C121" s="82">
        <v>5321</v>
      </c>
      <c r="D121" s="95" t="s">
        <v>180</v>
      </c>
      <c r="E121" s="104">
        <v>43201</v>
      </c>
      <c r="F121" s="92">
        <v>2148777.83</v>
      </c>
      <c r="G121" s="94">
        <v>100.2972</v>
      </c>
      <c r="H121" s="92">
        <v>7827.5556100000003</v>
      </c>
      <c r="I121" s="93">
        <v>8.2645300961538466E-4</v>
      </c>
      <c r="J121" s="93">
        <f t="shared" si="5"/>
        <v>3.4959747684027522E-3</v>
      </c>
      <c r="K121" s="93">
        <f>H121/'סכום נכסי הקרן'!$C$42</f>
        <v>1.428081228673997E-4</v>
      </c>
    </row>
    <row r="122" spans="2:11" s="132" customFormat="1">
      <c r="B122" s="85" t="s">
        <v>2355</v>
      </c>
      <c r="C122" s="82">
        <v>6653</v>
      </c>
      <c r="D122" s="95" t="s">
        <v>180</v>
      </c>
      <c r="E122" s="104">
        <v>43516</v>
      </c>
      <c r="F122" s="92">
        <v>57806360.600000001</v>
      </c>
      <c r="G122" s="94">
        <v>100.0218</v>
      </c>
      <c r="H122" s="92">
        <v>209998.47140000001</v>
      </c>
      <c r="I122" s="93">
        <v>6.7056510385673021E-3</v>
      </c>
      <c r="J122" s="93">
        <f t="shared" si="5"/>
        <v>9.3790372626627302E-2</v>
      </c>
      <c r="K122" s="93">
        <f>H122/'סכום נכסי הקרן'!$C$42</f>
        <v>3.8312710889392607E-3</v>
      </c>
    </row>
    <row r="123" spans="2:11" s="132" customFormat="1">
      <c r="B123" s="85" t="s">
        <v>2356</v>
      </c>
      <c r="C123" s="82">
        <v>5303</v>
      </c>
      <c r="D123" s="95" t="s">
        <v>182</v>
      </c>
      <c r="E123" s="104">
        <v>43034</v>
      </c>
      <c r="F123" s="92">
        <v>10766142.76</v>
      </c>
      <c r="G123" s="94">
        <v>102.6785</v>
      </c>
      <c r="H123" s="92">
        <v>45082.518549999993</v>
      </c>
      <c r="I123" s="93">
        <v>2.6200695953757226E-2</v>
      </c>
      <c r="J123" s="93">
        <f t="shared" si="5"/>
        <v>2.0134938057226912E-2</v>
      </c>
      <c r="K123" s="93">
        <f>H123/'סכום נכסי הקרן'!$C$42</f>
        <v>8.2249812956106539E-4</v>
      </c>
    </row>
    <row r="124" spans="2:11" s="132" customFormat="1">
      <c r="B124" s="85" t="s">
        <v>2357</v>
      </c>
      <c r="C124" s="82">
        <v>6644</v>
      </c>
      <c r="D124" s="95" t="s">
        <v>180</v>
      </c>
      <c r="E124" s="104">
        <v>43444</v>
      </c>
      <c r="F124" s="92">
        <v>417561.11</v>
      </c>
      <c r="G124" s="94">
        <v>98.960899999999995</v>
      </c>
      <c r="H124" s="92">
        <v>1500.82314</v>
      </c>
      <c r="I124" s="93">
        <v>2.527973911764706E-3</v>
      </c>
      <c r="J124" s="93">
        <f t="shared" si="5"/>
        <v>6.7030374368365439E-4</v>
      </c>
      <c r="K124" s="93">
        <f>H124/'סכום נכסי הקרן'!$C$42</f>
        <v>2.7381438862668981E-5</v>
      </c>
    </row>
    <row r="125" spans="2:11" s="132" customFormat="1">
      <c r="B125" s="85" t="s">
        <v>2358</v>
      </c>
      <c r="C125" s="82">
        <v>5258</v>
      </c>
      <c r="D125" s="95" t="s">
        <v>181</v>
      </c>
      <c r="E125" s="104">
        <v>42036</v>
      </c>
      <c r="F125" s="92">
        <v>46506797.32</v>
      </c>
      <c r="G125" s="94">
        <v>57.474899999999998</v>
      </c>
      <c r="H125" s="92">
        <v>26729.735250000002</v>
      </c>
      <c r="I125" s="93">
        <v>5.6495050356632381E-2</v>
      </c>
      <c r="J125" s="93">
        <f t="shared" si="5"/>
        <v>1.1938143228353971E-2</v>
      </c>
      <c r="K125" s="93">
        <f>H125/'סכום נכסי הקרן'!$C$42</f>
        <v>4.8766479677492383E-4</v>
      </c>
    </row>
    <row r="126" spans="2:11" s="132" customFormat="1">
      <c r="B126" s="85" t="s">
        <v>2359</v>
      </c>
      <c r="C126" s="82">
        <v>5121</v>
      </c>
      <c r="D126" s="95" t="s">
        <v>181</v>
      </c>
      <c r="E126" s="104">
        <v>39988</v>
      </c>
      <c r="F126" s="92">
        <v>38610484.789999999</v>
      </c>
      <c r="G126" s="94">
        <v>3.4996999999999998</v>
      </c>
      <c r="H126" s="92">
        <v>1351.2511399999999</v>
      </c>
      <c r="I126" s="93">
        <v>0.10322448979591836</v>
      </c>
      <c r="J126" s="93">
        <f t="shared" si="5"/>
        <v>6.0350128783249286E-4</v>
      </c>
      <c r="K126" s="93">
        <f>H126/'סכום נכסי הקרן'!$C$42</f>
        <v>2.4652605288336479E-5</v>
      </c>
    </row>
    <row r="127" spans="2:11" s="132" customFormat="1">
      <c r="B127" s="85" t="s">
        <v>2360</v>
      </c>
      <c r="C127" s="82">
        <v>5317</v>
      </c>
      <c r="D127" s="95" t="s">
        <v>180</v>
      </c>
      <c r="E127" s="104">
        <v>43264</v>
      </c>
      <c r="F127" s="92">
        <v>240020.94</v>
      </c>
      <c r="G127" s="94">
        <v>100</v>
      </c>
      <c r="H127" s="92">
        <v>871.75605000000007</v>
      </c>
      <c r="I127" s="93">
        <v>1.3543779663100124E-2</v>
      </c>
      <c r="J127" s="93">
        <f t="shared" si="5"/>
        <v>3.8934723773906835E-4</v>
      </c>
      <c r="K127" s="93">
        <f>H127/'סכום נכסי הקרן'!$C$42</f>
        <v>1.5904562203269872E-5</v>
      </c>
    </row>
    <row r="128" spans="2:11" s="132" customFormat="1">
      <c r="B128" s="85" t="s">
        <v>2361</v>
      </c>
      <c r="C128" s="82">
        <v>5340</v>
      </c>
      <c r="D128" s="95" t="s">
        <v>183</v>
      </c>
      <c r="E128" s="104">
        <v>43375</v>
      </c>
      <c r="F128" s="92">
        <v>695571.72</v>
      </c>
      <c r="G128" s="94">
        <v>100</v>
      </c>
      <c r="H128" s="92">
        <v>3291.8627200000001</v>
      </c>
      <c r="I128" s="93">
        <v>3.1312976086956519E-3</v>
      </c>
      <c r="J128" s="93">
        <f t="shared" si="5"/>
        <v>1.4702251358602171E-3</v>
      </c>
      <c r="K128" s="93">
        <f>H128/'סכום נכסי הקרן'!$C$42</f>
        <v>6.0057667962115257E-5</v>
      </c>
    </row>
    <row r="129" spans="2:11" s="132" customFormat="1">
      <c r="B129" s="85" t="s">
        <v>2362</v>
      </c>
      <c r="C129" s="82">
        <v>5278</v>
      </c>
      <c r="D129" s="95" t="s">
        <v>182</v>
      </c>
      <c r="E129" s="104">
        <v>42562</v>
      </c>
      <c r="F129" s="92">
        <v>4183106.71</v>
      </c>
      <c r="G129" s="94">
        <v>80.317700000000002</v>
      </c>
      <c r="H129" s="92">
        <v>13701.83481</v>
      </c>
      <c r="I129" s="93">
        <v>1.8980667838312829E-2</v>
      </c>
      <c r="J129" s="93">
        <f t="shared" si="5"/>
        <v>6.119569270818955E-3</v>
      </c>
      <c r="K129" s="93">
        <f>H129/'סכום נכסי הקרן'!$C$42</f>
        <v>2.499801223456647E-4</v>
      </c>
    </row>
    <row r="130" spans="2:11" s="132" customFormat="1">
      <c r="B130" s="85" t="s">
        <v>2363</v>
      </c>
      <c r="C130" s="82">
        <v>5280</v>
      </c>
      <c r="D130" s="95" t="s">
        <v>183</v>
      </c>
      <c r="E130" s="104">
        <v>42604</v>
      </c>
      <c r="F130" s="92">
        <v>415997.23</v>
      </c>
      <c r="G130" s="94">
        <v>109.6354</v>
      </c>
      <c r="H130" s="92">
        <v>2158.4452500000002</v>
      </c>
      <c r="I130" s="93">
        <v>1.0976180211081795E-2</v>
      </c>
      <c r="J130" s="93">
        <f t="shared" si="5"/>
        <v>9.6401360896607819E-4</v>
      </c>
      <c r="K130" s="93">
        <f>H130/'סכום נכסי הקרן'!$C$42</f>
        <v>3.9379281326441482E-5</v>
      </c>
    </row>
    <row r="131" spans="2:11" s="132" customFormat="1">
      <c r="B131" s="85" t="s">
        <v>2364</v>
      </c>
      <c r="C131" s="82">
        <v>5318</v>
      </c>
      <c r="D131" s="95" t="s">
        <v>182</v>
      </c>
      <c r="E131" s="104">
        <v>43165</v>
      </c>
      <c r="F131" s="92">
        <v>424542.75</v>
      </c>
      <c r="G131" s="94">
        <v>96.992699999999999</v>
      </c>
      <c r="H131" s="92">
        <v>1679.30276</v>
      </c>
      <c r="I131" s="93">
        <v>3.4515670731707316E-3</v>
      </c>
      <c r="J131" s="93">
        <f t="shared" si="5"/>
        <v>7.5001703852080369E-4</v>
      </c>
      <c r="K131" s="93">
        <f>H131/'סכום נכסי הקרן'!$C$42</f>
        <v>3.0637671174800306E-5</v>
      </c>
    </row>
    <row r="132" spans="2:11" s="132" customFormat="1">
      <c r="B132" s="85" t="s">
        <v>2365</v>
      </c>
      <c r="C132" s="82">
        <v>5319</v>
      </c>
      <c r="D132" s="95" t="s">
        <v>180</v>
      </c>
      <c r="E132" s="104">
        <v>43165</v>
      </c>
      <c r="F132" s="92">
        <v>565099.80000000005</v>
      </c>
      <c r="G132" s="94">
        <v>129.91720000000001</v>
      </c>
      <c r="H132" s="92">
        <v>2666.4758099999999</v>
      </c>
      <c r="I132" s="93">
        <v>1.447127478357408E-2</v>
      </c>
      <c r="J132" s="93">
        <f t="shared" si="5"/>
        <v>1.1909122868967125E-3</v>
      </c>
      <c r="K132" s="93">
        <f>H132/'סכום נכסי הקרן'!$C$42</f>
        <v>4.8647933540190982E-5</v>
      </c>
    </row>
    <row r="133" spans="2:11" s="132" customFormat="1">
      <c r="B133" s="85" t="s">
        <v>2366</v>
      </c>
      <c r="C133" s="82">
        <v>5324</v>
      </c>
      <c r="D133" s="95" t="s">
        <v>182</v>
      </c>
      <c r="E133" s="104">
        <v>43192</v>
      </c>
      <c r="F133" s="92">
        <v>559756.52</v>
      </c>
      <c r="G133" s="94">
        <v>100.8869</v>
      </c>
      <c r="H133" s="92">
        <v>2303.0451800000001</v>
      </c>
      <c r="I133" s="93">
        <v>6.2094436904761912E-3</v>
      </c>
      <c r="J133" s="93">
        <f t="shared" si="5"/>
        <v>1.0285954186624519E-3</v>
      </c>
      <c r="K133" s="93">
        <f>H133/'סכום נכסי הקרן'!$C$42</f>
        <v>4.2017403059320153E-5</v>
      </c>
    </row>
    <row r="134" spans="2:11" s="132" customFormat="1">
      <c r="B134" s="85" t="s">
        <v>2367</v>
      </c>
      <c r="C134" s="82">
        <v>5325</v>
      </c>
      <c r="D134" s="95" t="s">
        <v>180</v>
      </c>
      <c r="E134" s="104">
        <v>43201</v>
      </c>
      <c r="F134" s="92">
        <v>1090570.5</v>
      </c>
      <c r="G134" s="94">
        <v>126.7764</v>
      </c>
      <c r="H134" s="92">
        <v>5021.55242</v>
      </c>
      <c r="I134" s="93">
        <v>6.4184493942933503E-4</v>
      </c>
      <c r="J134" s="93">
        <f t="shared" si="5"/>
        <v>2.2427461947513113E-3</v>
      </c>
      <c r="K134" s="93">
        <f>H134/'סכום נכסי הקרן'!$C$42</f>
        <v>9.1614612621123014E-5</v>
      </c>
    </row>
    <row r="135" spans="2:11" s="132" customFormat="1">
      <c r="B135" s="85" t="s">
        <v>2368</v>
      </c>
      <c r="C135" s="82">
        <v>5330</v>
      </c>
      <c r="D135" s="95" t="s">
        <v>180</v>
      </c>
      <c r="E135" s="104">
        <v>43272</v>
      </c>
      <c r="F135" s="92">
        <v>1095290.51</v>
      </c>
      <c r="G135" s="94">
        <v>103.99590000000001</v>
      </c>
      <c r="H135" s="92">
        <v>4137.0558599999995</v>
      </c>
      <c r="I135" s="93">
        <v>5.7906572399372708E-4</v>
      </c>
      <c r="J135" s="93">
        <f t="shared" si="5"/>
        <v>1.8477087385435703E-3</v>
      </c>
      <c r="K135" s="93">
        <f>H135/'סכום נכסי הקרן'!$C$42</f>
        <v>7.5477608975322991E-5</v>
      </c>
    </row>
    <row r="136" spans="2:11" s="132" customFormat="1">
      <c r="B136" s="85" t="s">
        <v>2369</v>
      </c>
      <c r="C136" s="82">
        <v>5298</v>
      </c>
      <c r="D136" s="95" t="s">
        <v>180</v>
      </c>
      <c r="E136" s="104">
        <v>43188</v>
      </c>
      <c r="F136" s="92">
        <v>3701.44</v>
      </c>
      <c r="G136" s="94">
        <v>100</v>
      </c>
      <c r="H136" s="92">
        <v>13.443629999999999</v>
      </c>
      <c r="I136" s="93">
        <v>3.4962304263040291E-2</v>
      </c>
      <c r="J136" s="93">
        <f t="shared" si="5"/>
        <v>6.0042487869009582E-6</v>
      </c>
      <c r="K136" s="93">
        <f>H136/'סכום נכסי הקרן'!$C$42</f>
        <v>2.4526936127686742E-7</v>
      </c>
    </row>
    <row r="137" spans="2:11" s="132" customFormat="1">
      <c r="B137" s="85" t="s">
        <v>2370</v>
      </c>
      <c r="C137" s="82">
        <v>6651</v>
      </c>
      <c r="D137" s="95" t="s">
        <v>182</v>
      </c>
      <c r="E137" s="104">
        <v>43503</v>
      </c>
      <c r="F137" s="92">
        <v>1279658.98</v>
      </c>
      <c r="G137" s="94">
        <v>100</v>
      </c>
      <c r="H137" s="92">
        <v>5218.70525</v>
      </c>
      <c r="I137" s="93">
        <v>0.12484477902078989</v>
      </c>
      <c r="J137" s="93">
        <f t="shared" si="5"/>
        <v>2.3307993946951951E-3</v>
      </c>
      <c r="K137" s="93">
        <f>H137/'סכום נכסי הקרן'!$C$42</f>
        <v>9.5211524220745053E-5</v>
      </c>
    </row>
    <row r="138" spans="2:11" s="132" customFormat="1">
      <c r="B138" s="85" t="s">
        <v>2371</v>
      </c>
      <c r="C138" s="82">
        <v>4029</v>
      </c>
      <c r="D138" s="95" t="s">
        <v>180</v>
      </c>
      <c r="E138" s="104">
        <v>39321</v>
      </c>
      <c r="F138" s="92">
        <v>929488.22</v>
      </c>
      <c r="G138" s="94">
        <v>46.400700000000001</v>
      </c>
      <c r="H138" s="92">
        <v>1566.4417900000001</v>
      </c>
      <c r="I138" s="93">
        <v>4.9041518102948146E-3</v>
      </c>
      <c r="J138" s="93">
        <f t="shared" si="5"/>
        <v>6.9961061241334869E-4</v>
      </c>
      <c r="K138" s="93">
        <f>H138/'סכום נכסי הקרן'!$C$42</f>
        <v>2.8578603941844051E-5</v>
      </c>
    </row>
    <row r="139" spans="2:11" s="132" customFormat="1">
      <c r="B139" s="85" t="s">
        <v>2372</v>
      </c>
      <c r="C139" s="82">
        <v>5316</v>
      </c>
      <c r="D139" s="95" t="s">
        <v>180</v>
      </c>
      <c r="E139" s="104">
        <v>43175</v>
      </c>
      <c r="F139" s="92">
        <v>20283887.77</v>
      </c>
      <c r="G139" s="94">
        <v>101.0558</v>
      </c>
      <c r="H139" s="92">
        <v>74448.899620000011</v>
      </c>
      <c r="I139" s="93">
        <v>5.0162146296296294E-3</v>
      </c>
      <c r="J139" s="93">
        <f t="shared" si="5"/>
        <v>3.3250670780845371E-2</v>
      </c>
      <c r="K139" s="93">
        <f>H139/'סכום נכסי הקרן'!$C$42</f>
        <v>1.3582666331610599E-3</v>
      </c>
    </row>
    <row r="140" spans="2:11" s="132" customFormat="1">
      <c r="B140" s="85" t="s">
        <v>2373</v>
      </c>
      <c r="C140" s="82">
        <v>5311</v>
      </c>
      <c r="D140" s="95" t="s">
        <v>180</v>
      </c>
      <c r="E140" s="104">
        <v>43089</v>
      </c>
      <c r="F140" s="92">
        <v>835331.25</v>
      </c>
      <c r="G140" s="94">
        <v>95.405600000000007</v>
      </c>
      <c r="H140" s="92">
        <v>2894.53253</v>
      </c>
      <c r="I140" s="93">
        <v>2.086818263736264E-3</v>
      </c>
      <c r="J140" s="93">
        <f t="shared" si="5"/>
        <v>1.2927679080648501E-3</v>
      </c>
      <c r="K140" s="93">
        <f>H140/'סכום נכסי הקרן'!$C$42</f>
        <v>5.2808664388131411E-5</v>
      </c>
    </row>
    <row r="141" spans="2:11" s="132" customFormat="1">
      <c r="B141" s="85" t="s">
        <v>2374</v>
      </c>
      <c r="C141" s="82">
        <v>5331</v>
      </c>
      <c r="D141" s="95" t="s">
        <v>180</v>
      </c>
      <c r="E141" s="104">
        <v>43455</v>
      </c>
      <c r="F141" s="92">
        <v>5108130.8899999997</v>
      </c>
      <c r="G141" s="94">
        <v>96.401499999999999</v>
      </c>
      <c r="H141" s="92">
        <v>17885.111350000003</v>
      </c>
      <c r="I141" s="93">
        <v>3.7042286828571427E-2</v>
      </c>
      <c r="J141" s="93">
        <f t="shared" si="5"/>
        <v>7.9879212777223176E-3</v>
      </c>
      <c r="K141" s="93">
        <f>H141/'סכום נכסי הקרן'!$C$42</f>
        <v>3.2630099438768793E-4</v>
      </c>
    </row>
    <row r="142" spans="2:11" s="132" customFormat="1">
      <c r="B142" s="85" t="s">
        <v>2375</v>
      </c>
      <c r="C142" s="82">
        <v>5320</v>
      </c>
      <c r="D142" s="95" t="s">
        <v>180</v>
      </c>
      <c r="E142" s="104">
        <v>43448</v>
      </c>
      <c r="F142" s="92">
        <v>39720.39</v>
      </c>
      <c r="G142" s="94">
        <v>29.737200000000001</v>
      </c>
      <c r="H142" s="92">
        <v>42.900199999999998</v>
      </c>
      <c r="I142" s="93">
        <v>8.1262677978600744E-3</v>
      </c>
      <c r="J142" s="93">
        <f t="shared" si="5"/>
        <v>1.916026205777818E-5</v>
      </c>
      <c r="K142" s="93">
        <f>H142/'סכום נכסי הקרן'!$C$42</f>
        <v>7.8268329704476158E-7</v>
      </c>
    </row>
    <row r="143" spans="2:11" s="132" customFormat="1">
      <c r="B143" s="85" t="s">
        <v>2376</v>
      </c>
      <c r="C143" s="82">
        <v>5287</v>
      </c>
      <c r="D143" s="95" t="s">
        <v>182</v>
      </c>
      <c r="E143" s="104">
        <v>42809</v>
      </c>
      <c r="F143" s="92">
        <v>17062395.399999999</v>
      </c>
      <c r="G143" s="94">
        <v>98.511200000000002</v>
      </c>
      <c r="H143" s="92">
        <v>68547.896410000001</v>
      </c>
      <c r="I143" s="93">
        <v>1.117512997939092E-2</v>
      </c>
      <c r="J143" s="93">
        <f t="shared" ref="J143:J162" si="6">H143/$H$11</f>
        <v>3.0615140692235285E-2</v>
      </c>
      <c r="K143" s="93">
        <f>H143/'סכום נכסי הקרן'!$C$42</f>
        <v>1.2506070733390889E-3</v>
      </c>
    </row>
    <row r="144" spans="2:11" s="132" customFormat="1">
      <c r="B144" s="85" t="s">
        <v>2377</v>
      </c>
      <c r="C144" s="82">
        <v>5306</v>
      </c>
      <c r="D144" s="95" t="s">
        <v>182</v>
      </c>
      <c r="E144" s="104">
        <v>43068</v>
      </c>
      <c r="F144" s="92">
        <v>321744.51</v>
      </c>
      <c r="G144" s="94">
        <v>69.165899999999993</v>
      </c>
      <c r="H144" s="92">
        <v>907.55239000000006</v>
      </c>
      <c r="I144" s="93">
        <v>1.3273712920298165E-3</v>
      </c>
      <c r="J144" s="93">
        <f t="shared" si="6"/>
        <v>4.0533474490941554E-4</v>
      </c>
      <c r="K144" s="93">
        <f>H144/'סכום נכסי הקרן'!$C$42</f>
        <v>1.6557640683401322E-5</v>
      </c>
    </row>
    <row r="145" spans="2:11" s="132" customFormat="1">
      <c r="B145" s="85" t="s">
        <v>2378</v>
      </c>
      <c r="C145" s="82">
        <v>5268</v>
      </c>
      <c r="D145" s="95" t="s">
        <v>182</v>
      </c>
      <c r="E145" s="104">
        <v>42206</v>
      </c>
      <c r="F145" s="92">
        <v>5718501.3300000001</v>
      </c>
      <c r="G145" s="94">
        <v>111.4674</v>
      </c>
      <c r="H145" s="92">
        <v>25995.5265</v>
      </c>
      <c r="I145" s="93">
        <v>3.9035591274397246E-3</v>
      </c>
      <c r="J145" s="93">
        <f t="shared" si="6"/>
        <v>1.1610227925975106E-2</v>
      </c>
      <c r="K145" s="93">
        <f>H145/'סכום נכסי הקרן'!$C$42</f>
        <v>4.7426968614212688E-4</v>
      </c>
    </row>
    <row r="146" spans="2:11" s="132" customFormat="1">
      <c r="B146" s="85" t="s">
        <v>2379</v>
      </c>
      <c r="C146" s="82">
        <v>4022</v>
      </c>
      <c r="D146" s="95" t="s">
        <v>180</v>
      </c>
      <c r="E146" s="104">
        <v>39134</v>
      </c>
      <c r="F146" s="92">
        <v>338203.28</v>
      </c>
      <c r="G146" s="94">
        <v>1E-4</v>
      </c>
      <c r="H146" s="92">
        <v>1.23E-3</v>
      </c>
      <c r="I146" s="93">
        <v>4.2000000000000006E-3</v>
      </c>
      <c r="J146" s="93">
        <f t="shared" si="6"/>
        <v>5.4934760982622835E-10</v>
      </c>
      <c r="K146" s="93">
        <f>H146/'סכום נכסי הקרן'!$C$42</f>
        <v>2.2440465437575041E-11</v>
      </c>
    </row>
    <row r="147" spans="2:11" s="132" customFormat="1">
      <c r="B147" s="85" t="s">
        <v>2380</v>
      </c>
      <c r="C147" s="82">
        <v>5304</v>
      </c>
      <c r="D147" s="95" t="s">
        <v>182</v>
      </c>
      <c r="E147" s="104">
        <v>43080</v>
      </c>
      <c r="F147" s="92">
        <v>7026916.2400000002</v>
      </c>
      <c r="G147" s="94">
        <v>105.2641</v>
      </c>
      <c r="H147" s="92">
        <v>30165.711890000002</v>
      </c>
      <c r="I147" s="93">
        <v>4.5327203999999998E-3</v>
      </c>
      <c r="J147" s="93">
        <f t="shared" si="6"/>
        <v>1.347273311014483E-2</v>
      </c>
      <c r="K147" s="93">
        <f>H147/'סכום נכסי הקרן'!$C$42</f>
        <v>5.5035171956698502E-4</v>
      </c>
    </row>
    <row r="148" spans="2:11" s="132" customFormat="1">
      <c r="B148" s="85" t="s">
        <v>2381</v>
      </c>
      <c r="C148" s="82">
        <v>5233</v>
      </c>
      <c r="D148" s="95" t="s">
        <v>180</v>
      </c>
      <c r="E148" s="104">
        <v>41269</v>
      </c>
      <c r="F148" s="92">
        <v>7404219.1699999999</v>
      </c>
      <c r="G148" s="94">
        <v>24.53</v>
      </c>
      <c r="H148" s="92">
        <v>6596.6380199999994</v>
      </c>
      <c r="I148" s="93">
        <v>8.5047385835919521E-3</v>
      </c>
      <c r="J148" s="93">
        <f t="shared" si="6"/>
        <v>2.9462173407933524E-3</v>
      </c>
      <c r="K148" s="93">
        <f>H148/'סכום נכסי הקרן'!$C$42</f>
        <v>1.203509166601654E-4</v>
      </c>
    </row>
    <row r="149" spans="2:11" s="132" customFormat="1">
      <c r="B149" s="85" t="s">
        <v>2382</v>
      </c>
      <c r="C149" s="82">
        <v>5284</v>
      </c>
      <c r="D149" s="95" t="s">
        <v>182</v>
      </c>
      <c r="E149" s="104">
        <v>42662</v>
      </c>
      <c r="F149" s="92">
        <v>11211891.15</v>
      </c>
      <c r="G149" s="94">
        <v>88.120099999999994</v>
      </c>
      <c r="H149" s="92">
        <v>40292.329310000001</v>
      </c>
      <c r="I149" s="93">
        <v>1.8516791349999999E-2</v>
      </c>
      <c r="J149" s="93">
        <f t="shared" si="6"/>
        <v>1.7995524228276251E-2</v>
      </c>
      <c r="K149" s="93">
        <f>H149/'סכום נכסי הקרן'!$C$42</f>
        <v>7.3510457177272095E-4</v>
      </c>
    </row>
    <row r="150" spans="2:11" s="132" customFormat="1">
      <c r="B150" s="85" t="s">
        <v>2383</v>
      </c>
      <c r="C150" s="82">
        <v>5267</v>
      </c>
      <c r="D150" s="95" t="s">
        <v>182</v>
      </c>
      <c r="E150" s="104">
        <v>42446</v>
      </c>
      <c r="F150" s="92">
        <v>6074703.1299999999</v>
      </c>
      <c r="G150" s="94">
        <v>86.867400000000004</v>
      </c>
      <c r="H150" s="92">
        <v>21520.403129999999</v>
      </c>
      <c r="I150" s="93">
        <v>1.0688340629370871E-2</v>
      </c>
      <c r="J150" s="93">
        <f t="shared" si="6"/>
        <v>9.6115300991564089E-3</v>
      </c>
      <c r="K150" s="93">
        <f>H150/'סכום נכסי הקרן'!$C$42</f>
        <v>3.9262427857028186E-4</v>
      </c>
    </row>
    <row r="151" spans="2:11" s="132" customFormat="1">
      <c r="B151" s="85" t="s">
        <v>2384</v>
      </c>
      <c r="C151" s="82">
        <v>6646</v>
      </c>
      <c r="D151" s="95" t="s">
        <v>182</v>
      </c>
      <c r="E151" s="104">
        <v>43460</v>
      </c>
      <c r="F151" s="92">
        <v>9200071.4199999999</v>
      </c>
      <c r="G151" s="94">
        <v>97.618300000000005</v>
      </c>
      <c r="H151" s="92">
        <v>36626.123829999997</v>
      </c>
      <c r="I151" s="93">
        <v>1.706211979950795E-2</v>
      </c>
      <c r="J151" s="93">
        <f t="shared" si="6"/>
        <v>1.6358108604235744E-2</v>
      </c>
      <c r="K151" s="93">
        <f>H151/'סכום נכסי הקרן'!$C$42</f>
        <v>6.6821728936541339E-4</v>
      </c>
    </row>
    <row r="152" spans="2:11" s="132" customFormat="1">
      <c r="B152" s="85" t="s">
        <v>2385</v>
      </c>
      <c r="C152" s="82">
        <v>5083</v>
      </c>
      <c r="D152" s="95" t="s">
        <v>180</v>
      </c>
      <c r="E152" s="104">
        <v>39415</v>
      </c>
      <c r="F152" s="92">
        <v>3693864</v>
      </c>
      <c r="G152" s="94">
        <v>66.570800000000006</v>
      </c>
      <c r="H152" s="92">
        <v>8931.2144700000008</v>
      </c>
      <c r="I152" s="93">
        <v>2.9136892404740572E-2</v>
      </c>
      <c r="J152" s="93">
        <f t="shared" si="6"/>
        <v>3.9888953836909966E-3</v>
      </c>
      <c r="K152" s="93">
        <f>H152/'סכום נכסי הקרן'!$C$42</f>
        <v>1.629435850647196E-4</v>
      </c>
    </row>
    <row r="153" spans="2:11" s="132" customFormat="1">
      <c r="B153" s="85" t="s">
        <v>2386</v>
      </c>
      <c r="C153" s="82">
        <v>5276</v>
      </c>
      <c r="D153" s="95" t="s">
        <v>180</v>
      </c>
      <c r="E153" s="104">
        <v>42521</v>
      </c>
      <c r="F153" s="92">
        <v>15122831.390000001</v>
      </c>
      <c r="G153" s="94">
        <v>106.88160000000001</v>
      </c>
      <c r="H153" s="92">
        <v>58705.919750000001</v>
      </c>
      <c r="I153" s="93">
        <v>2.1066666666666668E-3</v>
      </c>
      <c r="J153" s="93">
        <f t="shared" si="6"/>
        <v>2.6219476989685266E-2</v>
      </c>
      <c r="K153" s="93">
        <f>H153/'סכום נכסי הקרן'!$C$42</f>
        <v>1.0710472870983164E-3</v>
      </c>
    </row>
    <row r="154" spans="2:11" s="132" customFormat="1">
      <c r="B154" s="85" t="s">
        <v>2387</v>
      </c>
      <c r="C154" s="82">
        <v>6647</v>
      </c>
      <c r="D154" s="95" t="s">
        <v>180</v>
      </c>
      <c r="E154" s="104">
        <v>43510</v>
      </c>
      <c r="F154" s="92">
        <v>4004660.43</v>
      </c>
      <c r="G154" s="94">
        <v>100.7444</v>
      </c>
      <c r="H154" s="92">
        <v>14653.19911</v>
      </c>
      <c r="I154" s="93">
        <v>2.5233726033065378E-3</v>
      </c>
      <c r="J154" s="93">
        <f t="shared" si="6"/>
        <v>6.54447146941977E-3</v>
      </c>
      <c r="K154" s="93">
        <f>H154/'סכום נכסי הקרן'!$C$42</f>
        <v>2.6733707981939863E-4</v>
      </c>
    </row>
    <row r="155" spans="2:11" s="132" customFormat="1">
      <c r="B155" s="85" t="s">
        <v>2388</v>
      </c>
      <c r="C155" s="82">
        <v>6642</v>
      </c>
      <c r="D155" s="95" t="s">
        <v>180</v>
      </c>
      <c r="E155" s="104">
        <v>43465</v>
      </c>
      <c r="F155" s="92">
        <v>585063.21</v>
      </c>
      <c r="G155" s="94">
        <v>94.475300000000004</v>
      </c>
      <c r="H155" s="92">
        <v>2007.5524800000001</v>
      </c>
      <c r="I155" s="93">
        <v>1.4802691666666668E-3</v>
      </c>
      <c r="J155" s="93">
        <f t="shared" si="6"/>
        <v>8.966212654379815E-4</v>
      </c>
      <c r="K155" s="93">
        <f>H155/'סכום נכסי הקרן'!$C$42</f>
        <v>3.6626351253299238E-5</v>
      </c>
    </row>
    <row r="156" spans="2:11" s="132" customFormat="1">
      <c r="B156" s="85" t="s">
        <v>2389</v>
      </c>
      <c r="C156" s="82">
        <v>5337</v>
      </c>
      <c r="D156" s="95" t="s">
        <v>180</v>
      </c>
      <c r="E156" s="104">
        <v>43490</v>
      </c>
      <c r="F156" s="92">
        <v>4683540.58</v>
      </c>
      <c r="G156" s="94">
        <v>94.669700000000006</v>
      </c>
      <c r="H156" s="92">
        <v>16103.902320000001</v>
      </c>
      <c r="I156" s="93">
        <v>4.1007092333333328E-3</v>
      </c>
      <c r="J156" s="93">
        <f t="shared" si="6"/>
        <v>7.1923904458268736E-3</v>
      </c>
      <c r="K156" s="93">
        <f>H156/'סכום נכסי הקרן'!$C$42</f>
        <v>2.9380411660328822E-4</v>
      </c>
    </row>
    <row r="157" spans="2:11" s="132" customFormat="1">
      <c r="B157" s="85" t="s">
        <v>2390</v>
      </c>
      <c r="C157" s="82">
        <v>5269</v>
      </c>
      <c r="D157" s="95" t="s">
        <v>182</v>
      </c>
      <c r="E157" s="104">
        <v>42271</v>
      </c>
      <c r="F157" s="92">
        <v>8747015.6899999995</v>
      </c>
      <c r="G157" s="94">
        <v>105.1267</v>
      </c>
      <c r="H157" s="92">
        <v>37500.879869999997</v>
      </c>
      <c r="I157" s="93">
        <v>2.2184807368525305E-2</v>
      </c>
      <c r="J157" s="93">
        <f t="shared" si="6"/>
        <v>1.6748795709727659E-2</v>
      </c>
      <c r="K157" s="93">
        <f>H157/'סכום נכסי הקרן'!$C$42</f>
        <v>6.8417658422877115E-4</v>
      </c>
    </row>
    <row r="158" spans="2:11" s="132" customFormat="1">
      <c r="B158" s="85" t="s">
        <v>2391</v>
      </c>
      <c r="C158" s="82">
        <v>5312</v>
      </c>
      <c r="D158" s="95" t="s">
        <v>180</v>
      </c>
      <c r="E158" s="104">
        <v>43095</v>
      </c>
      <c r="F158" s="92">
        <v>395625.96</v>
      </c>
      <c r="G158" s="94">
        <v>104.0771</v>
      </c>
      <c r="H158" s="92">
        <v>1495.4978999999998</v>
      </c>
      <c r="I158" s="93">
        <v>1.509962234337937E-2</v>
      </c>
      <c r="J158" s="93">
        <f t="shared" si="6"/>
        <v>6.6792536330499501E-4</v>
      </c>
      <c r="K158" s="93">
        <f>H158/'סכום נכסי הקרן'!$C$42</f>
        <v>2.7284283688549636E-5</v>
      </c>
    </row>
    <row r="159" spans="2:11" s="132" customFormat="1">
      <c r="B159" s="85" t="s">
        <v>2392</v>
      </c>
      <c r="C159" s="82">
        <v>5227</v>
      </c>
      <c r="D159" s="95" t="s">
        <v>180</v>
      </c>
      <c r="E159" s="104">
        <v>40997</v>
      </c>
      <c r="F159" s="92">
        <v>2244915.27</v>
      </c>
      <c r="G159" s="94">
        <v>83.6751</v>
      </c>
      <c r="H159" s="92">
        <v>6822.4762499999988</v>
      </c>
      <c r="I159" s="93">
        <v>3.0303030303030303E-3</v>
      </c>
      <c r="J159" s="93">
        <f t="shared" si="6"/>
        <v>3.0470821309217149E-3</v>
      </c>
      <c r="K159" s="93">
        <f>H159/'סכום נכסי הקרן'!$C$42</f>
        <v>1.2447117275349718E-4</v>
      </c>
    </row>
    <row r="160" spans="2:11" s="132" customFormat="1">
      <c r="B160" s="85" t="s">
        <v>2393</v>
      </c>
      <c r="C160" s="82">
        <v>5257</v>
      </c>
      <c r="D160" s="95" t="s">
        <v>180</v>
      </c>
      <c r="E160" s="104">
        <v>42033</v>
      </c>
      <c r="F160" s="92">
        <v>5652615.6799999997</v>
      </c>
      <c r="G160" s="94">
        <v>128.58619999999999</v>
      </c>
      <c r="H160" s="92">
        <v>26399.132799999999</v>
      </c>
      <c r="I160" s="93">
        <v>2.4990949283073514E-2</v>
      </c>
      <c r="J160" s="93">
        <f t="shared" si="6"/>
        <v>1.1790488215581454E-2</v>
      </c>
      <c r="K160" s="93">
        <f>H160/'סכום נכסי הקרן'!$C$42</f>
        <v>4.8163319282955579E-4</v>
      </c>
    </row>
    <row r="161" spans="2:11" s="132" customFormat="1">
      <c r="B161" s="85" t="s">
        <v>2394</v>
      </c>
      <c r="C161" s="82">
        <v>5286</v>
      </c>
      <c r="D161" s="95" t="s">
        <v>180</v>
      </c>
      <c r="E161" s="104">
        <v>42727</v>
      </c>
      <c r="F161" s="92">
        <v>9341688.1500000004</v>
      </c>
      <c r="G161" s="94">
        <v>114.81059999999999</v>
      </c>
      <c r="H161" s="92">
        <v>38954.101499999997</v>
      </c>
      <c r="I161" s="93">
        <v>6.318782595639171E-3</v>
      </c>
      <c r="J161" s="93">
        <f t="shared" si="6"/>
        <v>1.739783947313276E-2</v>
      </c>
      <c r="K161" s="93">
        <f>H161/'סכום נכסי הקרן'!$C$42</f>
        <v>7.1068956777442277E-4</v>
      </c>
    </row>
    <row r="162" spans="2:11" s="132" customFormat="1">
      <c r="B162" s="85" t="s">
        <v>2395</v>
      </c>
      <c r="C162" s="82">
        <v>5338</v>
      </c>
      <c r="D162" s="95" t="s">
        <v>180</v>
      </c>
      <c r="E162" s="104">
        <v>43375</v>
      </c>
      <c r="F162" s="92">
        <v>154633.1</v>
      </c>
      <c r="G162" s="94">
        <v>100</v>
      </c>
      <c r="H162" s="92">
        <v>561.62742000000003</v>
      </c>
      <c r="I162" s="93">
        <v>1.8085758857142858E-3</v>
      </c>
      <c r="J162" s="93">
        <f t="shared" si="6"/>
        <v>2.5083632584542383E-4</v>
      </c>
      <c r="K162" s="93">
        <f>H162/'סכום נכסי הקרן'!$C$42</f>
        <v>1.024648837992231E-5</v>
      </c>
    </row>
    <row r="163" spans="2:11" s="132" customFormat="1">
      <c r="B163" s="139" t="s">
        <v>257</v>
      </c>
    </row>
    <row r="164" spans="2:11" s="132" customFormat="1">
      <c r="B164" s="139" t="s">
        <v>265</v>
      </c>
    </row>
    <row r="165" spans="2:11" s="132" customFormat="1">
      <c r="B165" s="135"/>
    </row>
    <row r="166" spans="2:11" s="132" customFormat="1">
      <c r="B166" s="135"/>
    </row>
    <row r="167" spans="2:11" s="132" customFormat="1">
      <c r="B167" s="135"/>
    </row>
    <row r="168" spans="2:11" s="132" customFormat="1">
      <c r="B168" s="135"/>
    </row>
    <row r="169" spans="2:11" s="132" customFormat="1">
      <c r="B169" s="135"/>
    </row>
    <row r="170" spans="2:11" s="132" customFormat="1">
      <c r="B170" s="135"/>
    </row>
    <row r="171" spans="2:11" s="132" customFormat="1">
      <c r="B171" s="135"/>
    </row>
    <row r="172" spans="2:11" s="132" customFormat="1">
      <c r="B172" s="135"/>
    </row>
    <row r="173" spans="2:11" s="132" customFormat="1">
      <c r="B173" s="135"/>
    </row>
    <row r="174" spans="2:11" s="132" customFormat="1">
      <c r="B174" s="135"/>
    </row>
    <row r="175" spans="2:11" s="132" customFormat="1">
      <c r="B175" s="135"/>
    </row>
    <row r="176" spans="2:11" s="132" customFormat="1">
      <c r="B176" s="135"/>
    </row>
    <row r="177" spans="2:2" s="132" customFormat="1">
      <c r="B177" s="135"/>
    </row>
    <row r="178" spans="2:2" s="132" customFormat="1">
      <c r="B178" s="135"/>
    </row>
    <row r="179" spans="2:2" s="132" customFormat="1">
      <c r="B179" s="135"/>
    </row>
    <row r="180" spans="2:2" s="132" customFormat="1">
      <c r="B180" s="135"/>
    </row>
    <row r="181" spans="2:2" s="132" customFormat="1">
      <c r="B181" s="135"/>
    </row>
    <row r="182" spans="2:2" s="132" customFormat="1">
      <c r="B182" s="135"/>
    </row>
    <row r="183" spans="2:2" s="132" customFormat="1">
      <c r="B183" s="135"/>
    </row>
    <row r="184" spans="2:2" s="132" customFormat="1">
      <c r="B184" s="135"/>
    </row>
    <row r="185" spans="2:2" s="132" customFormat="1">
      <c r="B185" s="135"/>
    </row>
    <row r="186" spans="2:2" s="132" customFormat="1">
      <c r="B186" s="135"/>
    </row>
    <row r="187" spans="2:2" s="132" customFormat="1">
      <c r="B187" s="135"/>
    </row>
    <row r="188" spans="2:2" s="132" customFormat="1">
      <c r="B188" s="135"/>
    </row>
    <row r="189" spans="2:2" s="132" customFormat="1">
      <c r="B189" s="135"/>
    </row>
    <row r="190" spans="2:2" s="132" customFormat="1">
      <c r="B190" s="135"/>
    </row>
    <row r="191" spans="2:2" s="132" customFormat="1">
      <c r="B191" s="135"/>
    </row>
    <row r="192" spans="2:2" s="132" customFormat="1">
      <c r="B192" s="135"/>
    </row>
    <row r="193" spans="2:2" s="132" customFormat="1">
      <c r="B193" s="135"/>
    </row>
    <row r="194" spans="2:2" s="132" customFormat="1">
      <c r="B194" s="135"/>
    </row>
    <row r="195" spans="2:2" s="132" customFormat="1">
      <c r="B195" s="135"/>
    </row>
    <row r="196" spans="2:2" s="132" customFormat="1">
      <c r="B196" s="135"/>
    </row>
    <row r="197" spans="2:2" s="132" customFormat="1">
      <c r="B197" s="135"/>
    </row>
    <row r="198" spans="2:2" s="132" customFormat="1">
      <c r="B198" s="135"/>
    </row>
    <row r="199" spans="2:2" s="132" customFormat="1">
      <c r="B199" s="135"/>
    </row>
    <row r="200" spans="2:2" s="132" customFormat="1">
      <c r="B200" s="135"/>
    </row>
    <row r="201" spans="2:2" s="132" customFormat="1">
      <c r="B201" s="135"/>
    </row>
    <row r="202" spans="2:2" s="132" customFormat="1">
      <c r="B202" s="135"/>
    </row>
    <row r="203" spans="2:2" s="132" customFormat="1">
      <c r="B203" s="135"/>
    </row>
    <row r="204" spans="2:2" s="132" customFormat="1">
      <c r="B204" s="135"/>
    </row>
    <row r="205" spans="2:2" s="132" customFormat="1">
      <c r="B205" s="135"/>
    </row>
    <row r="206" spans="2:2" s="132" customFormat="1">
      <c r="B206" s="135"/>
    </row>
    <row r="207" spans="2:2" s="132" customFormat="1">
      <c r="B207" s="135"/>
    </row>
    <row r="208" spans="2:2" s="132" customFormat="1">
      <c r="B208" s="135"/>
    </row>
    <row r="209" spans="2:2" s="132" customFormat="1">
      <c r="B209" s="135"/>
    </row>
    <row r="210" spans="2:2" s="132" customFormat="1">
      <c r="B210" s="135"/>
    </row>
    <row r="211" spans="2:2" s="132" customFormat="1">
      <c r="B211" s="135"/>
    </row>
    <row r="212" spans="2:2" s="132" customFormat="1">
      <c r="B212" s="135"/>
    </row>
    <row r="213" spans="2:2" s="132" customFormat="1">
      <c r="B213" s="135"/>
    </row>
    <row r="214" spans="2:2" s="132" customFormat="1">
      <c r="B214" s="135"/>
    </row>
    <row r="215" spans="2:2" s="132" customFormat="1">
      <c r="B215" s="135"/>
    </row>
    <row r="216" spans="2:2" s="132" customFormat="1">
      <c r="B216" s="135"/>
    </row>
    <row r="217" spans="2:2" s="132" customFormat="1">
      <c r="B217" s="135"/>
    </row>
    <row r="218" spans="2:2" s="132" customFormat="1">
      <c r="B218" s="135"/>
    </row>
    <row r="219" spans="2:2" s="132" customFormat="1">
      <c r="B219" s="135"/>
    </row>
    <row r="220" spans="2:2" s="132" customFormat="1">
      <c r="B220" s="135"/>
    </row>
    <row r="221" spans="2:2" s="132" customFormat="1">
      <c r="B221" s="135"/>
    </row>
    <row r="222" spans="2:2" s="132" customFormat="1">
      <c r="B222" s="135"/>
    </row>
    <row r="223" spans="2:2" s="132" customFormat="1">
      <c r="B223" s="135"/>
    </row>
    <row r="224" spans="2:2" s="132" customFormat="1">
      <c r="B224" s="135"/>
    </row>
    <row r="225" spans="2:2" s="132" customFormat="1">
      <c r="B225" s="135"/>
    </row>
    <row r="226" spans="2:2" s="132" customFormat="1">
      <c r="B226" s="135"/>
    </row>
    <row r="227" spans="2:2" s="132" customFormat="1">
      <c r="B227" s="135"/>
    </row>
    <row r="228" spans="2:2" s="132" customFormat="1">
      <c r="B228" s="135"/>
    </row>
    <row r="229" spans="2:2" s="132" customFormat="1">
      <c r="B229" s="135"/>
    </row>
    <row r="230" spans="2:2" s="132" customFormat="1">
      <c r="B230" s="135"/>
    </row>
    <row r="231" spans="2:2" s="132" customFormat="1">
      <c r="B231" s="135"/>
    </row>
    <row r="232" spans="2:2" s="132" customFormat="1">
      <c r="B232" s="135"/>
    </row>
    <row r="233" spans="2:2" s="132" customFormat="1">
      <c r="B233" s="135"/>
    </row>
    <row r="234" spans="2:2" s="132" customFormat="1">
      <c r="B234" s="135"/>
    </row>
    <row r="235" spans="2:2" s="132" customFormat="1">
      <c r="B235" s="135"/>
    </row>
    <row r="236" spans="2:2" s="132" customFormat="1">
      <c r="B236" s="135"/>
    </row>
    <row r="237" spans="2:2" s="132" customFormat="1">
      <c r="B237" s="135"/>
    </row>
    <row r="238" spans="2:2" s="132" customFormat="1">
      <c r="B238" s="135"/>
    </row>
    <row r="239" spans="2:2" s="132" customFormat="1">
      <c r="B239" s="135"/>
    </row>
    <row r="240" spans="2:2" s="132" customFormat="1">
      <c r="B240" s="135"/>
    </row>
    <row r="241" spans="2:2" s="132" customFormat="1">
      <c r="B241" s="135"/>
    </row>
    <row r="242" spans="2:2" s="132" customFormat="1">
      <c r="B242" s="135"/>
    </row>
    <row r="243" spans="2:2" s="132" customFormat="1">
      <c r="B243" s="135"/>
    </row>
    <row r="244" spans="2:2" s="132" customFormat="1">
      <c r="B244" s="135"/>
    </row>
    <row r="245" spans="2:2" s="132" customFormat="1">
      <c r="B245" s="135"/>
    </row>
    <row r="246" spans="2:2" s="132" customFormat="1">
      <c r="B246" s="135"/>
    </row>
    <row r="247" spans="2:2" s="132" customFormat="1">
      <c r="B247" s="135"/>
    </row>
    <row r="248" spans="2:2" s="132" customFormat="1">
      <c r="B248" s="135"/>
    </row>
    <row r="249" spans="2:2" s="132" customFormat="1">
      <c r="B249" s="135"/>
    </row>
    <row r="250" spans="2:2" s="132" customFormat="1">
      <c r="B250" s="135"/>
    </row>
    <row r="251" spans="2:2" s="132" customFormat="1">
      <c r="B251" s="135"/>
    </row>
    <row r="252" spans="2:2" s="132" customFormat="1">
      <c r="B252" s="135"/>
    </row>
    <row r="253" spans="2:2" s="132" customFormat="1">
      <c r="B253" s="135"/>
    </row>
    <row r="254" spans="2:2" s="132" customFormat="1">
      <c r="B254" s="135"/>
    </row>
    <row r="255" spans="2:2" s="132" customFormat="1">
      <c r="B255" s="135"/>
    </row>
    <row r="256" spans="2:2" s="132" customFormat="1">
      <c r="B256" s="135"/>
    </row>
    <row r="257" spans="2:2" s="132" customFormat="1">
      <c r="B257" s="135"/>
    </row>
    <row r="258" spans="2:2" s="132" customFormat="1">
      <c r="B258" s="135"/>
    </row>
    <row r="259" spans="2:2" s="132" customFormat="1">
      <c r="B259" s="135"/>
    </row>
    <row r="260" spans="2:2" s="132" customFormat="1">
      <c r="B260" s="135"/>
    </row>
    <row r="261" spans="2:2" s="132" customFormat="1">
      <c r="B261" s="135"/>
    </row>
    <row r="262" spans="2:2" s="132" customFormat="1">
      <c r="B262" s="135"/>
    </row>
    <row r="263" spans="2:2" s="132" customFormat="1">
      <c r="B263" s="135"/>
    </row>
    <row r="264" spans="2:2" s="132" customFormat="1">
      <c r="B264" s="135"/>
    </row>
    <row r="265" spans="2:2" s="132" customFormat="1">
      <c r="B265" s="135"/>
    </row>
    <row r="266" spans="2:2" s="132" customFormat="1">
      <c r="B266" s="135"/>
    </row>
    <row r="267" spans="2:2" s="132" customFormat="1">
      <c r="B267" s="135"/>
    </row>
    <row r="268" spans="2:2" s="132" customFormat="1">
      <c r="B268" s="135"/>
    </row>
    <row r="269" spans="2:2" s="132" customFormat="1">
      <c r="B269" s="135"/>
    </row>
    <row r="270" spans="2:2" s="132" customFormat="1">
      <c r="B270" s="135"/>
    </row>
    <row r="271" spans="2:2" s="132" customFormat="1">
      <c r="B271" s="135"/>
    </row>
    <row r="272" spans="2:2" s="132" customFormat="1">
      <c r="B272" s="135"/>
    </row>
    <row r="273" spans="2:2" s="132" customFormat="1">
      <c r="B273" s="135"/>
    </row>
    <row r="274" spans="2:2" s="132" customFormat="1">
      <c r="B274" s="135"/>
    </row>
    <row r="275" spans="2:2" s="132" customFormat="1">
      <c r="B275" s="135"/>
    </row>
    <row r="276" spans="2:2" s="132" customFormat="1">
      <c r="B276" s="135"/>
    </row>
    <row r="277" spans="2:2" s="132" customFormat="1">
      <c r="B277" s="135"/>
    </row>
    <row r="278" spans="2:2" s="132" customFormat="1">
      <c r="B278" s="135"/>
    </row>
    <row r="279" spans="2:2" s="132" customFormat="1">
      <c r="B279" s="135"/>
    </row>
    <row r="280" spans="2:2" s="132" customFormat="1">
      <c r="B280" s="135"/>
    </row>
    <row r="281" spans="2:2" s="132" customFormat="1">
      <c r="B281" s="135"/>
    </row>
    <row r="282" spans="2:2" s="132" customFormat="1">
      <c r="B282" s="135"/>
    </row>
    <row r="283" spans="2:2" s="132" customFormat="1">
      <c r="B283" s="135"/>
    </row>
    <row r="284" spans="2:2" s="132" customFormat="1">
      <c r="B284" s="135"/>
    </row>
    <row r="285" spans="2:2" s="132" customFormat="1">
      <c r="B285" s="135"/>
    </row>
    <row r="286" spans="2:2" s="132" customFormat="1">
      <c r="B286" s="135"/>
    </row>
    <row r="287" spans="2:2" s="132" customFormat="1">
      <c r="B287" s="135"/>
    </row>
    <row r="288" spans="2:2" s="132" customFormat="1">
      <c r="B288" s="135"/>
    </row>
    <row r="289" spans="2:2" s="132" customFormat="1">
      <c r="B289" s="135"/>
    </row>
    <row r="290" spans="2:2" s="132" customFormat="1">
      <c r="B290" s="135"/>
    </row>
    <row r="291" spans="2:2" s="132" customFormat="1">
      <c r="B291" s="135"/>
    </row>
    <row r="292" spans="2:2" s="132" customFormat="1">
      <c r="B292" s="135"/>
    </row>
    <row r="293" spans="2:2" s="132" customFormat="1">
      <c r="B293" s="135"/>
    </row>
    <row r="294" spans="2:2" s="132" customFormat="1">
      <c r="B294" s="135"/>
    </row>
    <row r="295" spans="2:2" s="132" customFormat="1">
      <c r="B295" s="135"/>
    </row>
    <row r="296" spans="2:2" s="132" customFormat="1">
      <c r="B296" s="135"/>
    </row>
    <row r="297" spans="2:2" s="132" customFormat="1">
      <c r="B297" s="135"/>
    </row>
    <row r="298" spans="2:2" s="132" customFormat="1">
      <c r="B298" s="135"/>
    </row>
    <row r="299" spans="2:2" s="132" customFormat="1">
      <c r="B299" s="135"/>
    </row>
    <row r="300" spans="2:2" s="132" customFormat="1">
      <c r="B300" s="135"/>
    </row>
    <row r="301" spans="2:2" s="132" customFormat="1">
      <c r="B301" s="135"/>
    </row>
    <row r="302" spans="2:2" s="132" customFormat="1">
      <c r="B302" s="135"/>
    </row>
    <row r="303" spans="2:2" s="132" customFormat="1">
      <c r="B303" s="135"/>
    </row>
    <row r="304" spans="2:2" s="132" customFormat="1">
      <c r="B304" s="135"/>
    </row>
    <row r="305" spans="2:2" s="132" customFormat="1">
      <c r="B305" s="135"/>
    </row>
    <row r="306" spans="2:2" s="132" customFormat="1">
      <c r="B306" s="135"/>
    </row>
    <row r="307" spans="2:2" s="132" customFormat="1">
      <c r="B307" s="135"/>
    </row>
    <row r="308" spans="2:2" s="132" customFormat="1">
      <c r="B308" s="135"/>
    </row>
    <row r="309" spans="2:2" s="132" customFormat="1">
      <c r="B309" s="135"/>
    </row>
    <row r="310" spans="2:2" s="132" customFormat="1">
      <c r="B310" s="135"/>
    </row>
    <row r="311" spans="2:2" s="132" customFormat="1">
      <c r="B311" s="135"/>
    </row>
    <row r="312" spans="2:2" s="132" customFormat="1">
      <c r="B312" s="135"/>
    </row>
    <row r="313" spans="2:2" s="132" customFormat="1">
      <c r="B313" s="135"/>
    </row>
    <row r="314" spans="2:2" s="132" customFormat="1">
      <c r="B314" s="135"/>
    </row>
    <row r="315" spans="2:2" s="132" customFormat="1">
      <c r="B315" s="135"/>
    </row>
    <row r="316" spans="2:2" s="132" customFormat="1">
      <c r="B316" s="135"/>
    </row>
    <row r="317" spans="2:2" s="132" customFormat="1">
      <c r="B317" s="135"/>
    </row>
    <row r="318" spans="2:2" s="132" customFormat="1">
      <c r="B318" s="135"/>
    </row>
    <row r="319" spans="2:2" s="132" customFormat="1">
      <c r="B319" s="135"/>
    </row>
    <row r="320" spans="2:2" s="132" customFormat="1">
      <c r="B320" s="135"/>
    </row>
    <row r="321" spans="2:2" s="132" customFormat="1">
      <c r="B321" s="135"/>
    </row>
    <row r="322" spans="2:2" s="132" customFormat="1">
      <c r="B322" s="135"/>
    </row>
    <row r="323" spans="2:2" s="132" customFormat="1">
      <c r="B323" s="135"/>
    </row>
    <row r="324" spans="2:2" s="132" customFormat="1">
      <c r="B324" s="135"/>
    </row>
    <row r="325" spans="2:2" s="132" customFormat="1">
      <c r="B325" s="135"/>
    </row>
    <row r="326" spans="2:2" s="132" customFormat="1">
      <c r="B326" s="135"/>
    </row>
    <row r="327" spans="2:2" s="132" customFormat="1">
      <c r="B327" s="135"/>
    </row>
    <row r="328" spans="2:2" s="132" customFormat="1">
      <c r="B328" s="135"/>
    </row>
    <row r="329" spans="2:2" s="132" customFormat="1">
      <c r="B329" s="135"/>
    </row>
    <row r="330" spans="2:2" s="132" customFormat="1">
      <c r="B330" s="135"/>
    </row>
    <row r="331" spans="2:2" s="132" customFormat="1">
      <c r="B331" s="135"/>
    </row>
    <row r="332" spans="2:2" s="132" customFormat="1">
      <c r="B332" s="135"/>
    </row>
    <row r="333" spans="2:2" s="132" customFormat="1">
      <c r="B333" s="135"/>
    </row>
    <row r="334" spans="2:2" s="132" customFormat="1">
      <c r="B334" s="135"/>
    </row>
    <row r="335" spans="2:2" s="132" customFormat="1">
      <c r="B335" s="135"/>
    </row>
    <row r="336" spans="2:2" s="132" customFormat="1">
      <c r="B336" s="135"/>
    </row>
    <row r="337" spans="2:2" s="132" customFormat="1">
      <c r="B337" s="135"/>
    </row>
    <row r="338" spans="2:2" s="132" customFormat="1">
      <c r="B338" s="135"/>
    </row>
    <row r="339" spans="2:2" s="132" customFormat="1">
      <c r="B339" s="135"/>
    </row>
    <row r="340" spans="2:2" s="132" customFormat="1">
      <c r="B340" s="135"/>
    </row>
    <row r="341" spans="2:2" s="132" customFormat="1">
      <c r="B341" s="135"/>
    </row>
    <row r="342" spans="2:2" s="132" customFormat="1">
      <c r="B342" s="135"/>
    </row>
    <row r="343" spans="2:2" s="132" customFormat="1">
      <c r="B343" s="135"/>
    </row>
    <row r="344" spans="2:2" s="132" customFormat="1">
      <c r="B344" s="135"/>
    </row>
    <row r="345" spans="2:2" s="132" customFormat="1">
      <c r="B345" s="135"/>
    </row>
    <row r="346" spans="2:2" s="132" customFormat="1">
      <c r="B346" s="135"/>
    </row>
    <row r="347" spans="2:2" s="132" customFormat="1">
      <c r="B347" s="135"/>
    </row>
    <row r="348" spans="2:2" s="132" customFormat="1">
      <c r="B348" s="135"/>
    </row>
    <row r="349" spans="2:2" s="132" customFormat="1">
      <c r="B349" s="135"/>
    </row>
    <row r="350" spans="2:2" s="132" customFormat="1">
      <c r="B350" s="135"/>
    </row>
    <row r="351" spans="2:2" s="132" customFormat="1">
      <c r="B351" s="135"/>
    </row>
    <row r="352" spans="2:2" s="132" customFormat="1">
      <c r="B352" s="135"/>
    </row>
    <row r="353" spans="2:2" s="132" customFormat="1">
      <c r="B353" s="135"/>
    </row>
    <row r="354" spans="2:2" s="132" customFormat="1">
      <c r="B354" s="135"/>
    </row>
    <row r="355" spans="2:2" s="132" customFormat="1">
      <c r="B355" s="135"/>
    </row>
    <row r="356" spans="2:2" s="132" customFormat="1">
      <c r="B356" s="135"/>
    </row>
    <row r="357" spans="2:2" s="132" customFormat="1">
      <c r="B357" s="135"/>
    </row>
    <row r="358" spans="2:2" s="132" customFormat="1">
      <c r="B358" s="135"/>
    </row>
    <row r="359" spans="2:2" s="132" customFormat="1">
      <c r="B359" s="135"/>
    </row>
    <row r="360" spans="2:2" s="132" customFormat="1">
      <c r="B360" s="135"/>
    </row>
    <row r="361" spans="2:2" s="132" customFormat="1">
      <c r="B361" s="135"/>
    </row>
    <row r="362" spans="2:2" s="132" customFormat="1">
      <c r="B362" s="135"/>
    </row>
    <row r="363" spans="2:2" s="132" customFormat="1">
      <c r="B363" s="135"/>
    </row>
    <row r="364" spans="2:2" s="132" customFormat="1">
      <c r="B364" s="135"/>
    </row>
    <row r="365" spans="2:2" s="132" customFormat="1">
      <c r="B365" s="135"/>
    </row>
    <row r="366" spans="2:2" s="132" customFormat="1">
      <c r="B366" s="135"/>
    </row>
    <row r="367" spans="2:2" s="132" customFormat="1">
      <c r="B367" s="135"/>
    </row>
    <row r="368" spans="2:2" s="132" customFormat="1">
      <c r="B368" s="135"/>
    </row>
    <row r="369" spans="2:2" s="132" customFormat="1">
      <c r="B369" s="135"/>
    </row>
    <row r="370" spans="2:2" s="132" customFormat="1">
      <c r="B370" s="135"/>
    </row>
    <row r="371" spans="2:2" s="132" customFormat="1">
      <c r="B371" s="135"/>
    </row>
    <row r="372" spans="2:2" s="132" customFormat="1">
      <c r="B372" s="135"/>
    </row>
    <row r="373" spans="2:2" s="132" customFormat="1">
      <c r="B373" s="135"/>
    </row>
    <row r="374" spans="2:2" s="132" customFormat="1">
      <c r="B374" s="135"/>
    </row>
    <row r="375" spans="2:2" s="132" customFormat="1">
      <c r="B375" s="135"/>
    </row>
    <row r="376" spans="2:2" s="132" customFormat="1">
      <c r="B376" s="135"/>
    </row>
    <row r="377" spans="2:2" s="132" customFormat="1">
      <c r="B377" s="135"/>
    </row>
    <row r="378" spans="2:2" s="132" customFormat="1">
      <c r="B378" s="135"/>
    </row>
    <row r="379" spans="2:2" s="132" customFormat="1">
      <c r="B379" s="135"/>
    </row>
    <row r="380" spans="2:2" s="132" customFormat="1">
      <c r="B380" s="135"/>
    </row>
    <row r="381" spans="2:2" s="132" customFormat="1">
      <c r="B381" s="135"/>
    </row>
    <row r="382" spans="2:2" s="132" customFormat="1">
      <c r="B382" s="135"/>
    </row>
    <row r="383" spans="2:2" s="132" customFormat="1">
      <c r="B383" s="135"/>
    </row>
    <row r="384" spans="2:2" s="132" customFormat="1">
      <c r="B384" s="135"/>
    </row>
    <row r="385" spans="2:2" s="132" customFormat="1">
      <c r="B385" s="135"/>
    </row>
    <row r="386" spans="2:2" s="132" customFormat="1">
      <c r="B386" s="135"/>
    </row>
    <row r="387" spans="2:2" s="132" customFormat="1">
      <c r="B387" s="135"/>
    </row>
    <row r="388" spans="2:2" s="132" customFormat="1">
      <c r="B388" s="135"/>
    </row>
    <row r="389" spans="2:2" s="132" customFormat="1">
      <c r="B389" s="135"/>
    </row>
    <row r="390" spans="2:2" s="132" customFormat="1">
      <c r="B390" s="135"/>
    </row>
    <row r="391" spans="2:2" s="132" customFormat="1">
      <c r="B391" s="135"/>
    </row>
    <row r="392" spans="2:2" s="132" customFormat="1">
      <c r="B392" s="135"/>
    </row>
    <row r="393" spans="2:2" s="132" customFormat="1">
      <c r="B393" s="135"/>
    </row>
    <row r="394" spans="2:2" s="132" customFormat="1">
      <c r="B394" s="135"/>
    </row>
    <row r="395" spans="2:2" s="132" customFormat="1">
      <c r="B395" s="135"/>
    </row>
    <row r="396" spans="2:2" s="132" customFormat="1">
      <c r="B396" s="135"/>
    </row>
    <row r="397" spans="2:2" s="132" customFormat="1">
      <c r="B397" s="135"/>
    </row>
    <row r="398" spans="2:2" s="132" customFormat="1">
      <c r="B398" s="135"/>
    </row>
    <row r="399" spans="2:2" s="132" customFormat="1">
      <c r="B399" s="135"/>
    </row>
    <row r="400" spans="2:2" s="132" customFormat="1">
      <c r="B400" s="135"/>
    </row>
    <row r="401" spans="2:2" s="132" customFormat="1">
      <c r="B401" s="135"/>
    </row>
    <row r="402" spans="2:2" s="132" customFormat="1">
      <c r="B402" s="135"/>
    </row>
    <row r="403" spans="2:2" s="132" customFormat="1">
      <c r="B403" s="135"/>
    </row>
    <row r="404" spans="2:2" s="132" customFormat="1">
      <c r="B404" s="135"/>
    </row>
    <row r="405" spans="2:2" s="132" customFormat="1">
      <c r="B405" s="135"/>
    </row>
    <row r="406" spans="2:2" s="132" customFormat="1">
      <c r="B406" s="135"/>
    </row>
    <row r="407" spans="2:2" s="132" customFormat="1">
      <c r="B407" s="135"/>
    </row>
    <row r="408" spans="2:2" s="132" customFormat="1">
      <c r="B408" s="135"/>
    </row>
    <row r="409" spans="2:2" s="132" customFormat="1">
      <c r="B409" s="135"/>
    </row>
    <row r="410" spans="2:2" s="132" customFormat="1">
      <c r="B410" s="135"/>
    </row>
    <row r="411" spans="2:2" s="132" customFormat="1">
      <c r="B411" s="135"/>
    </row>
    <row r="412" spans="2:2" s="132" customFormat="1">
      <c r="B412" s="135"/>
    </row>
    <row r="413" spans="2:2" s="132" customFormat="1">
      <c r="B413" s="135"/>
    </row>
    <row r="414" spans="2:2" s="132" customFormat="1">
      <c r="B414" s="135"/>
    </row>
    <row r="415" spans="2:2" s="132" customFormat="1">
      <c r="B415" s="135"/>
    </row>
    <row r="416" spans="2:2" s="132" customFormat="1">
      <c r="B416" s="135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V39:XFD41 C5:C1048576 A1:B1048576 L1:XFD38 D1:K1048576 L42:XFD1048576 L39:T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A574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8.14062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3">
      <c r="B1" s="55" t="s">
        <v>196</v>
      </c>
      <c r="C1" s="76" t="s" vm="1">
        <v>276</v>
      </c>
    </row>
    <row r="2" spans="2:53">
      <c r="B2" s="55" t="s">
        <v>195</v>
      </c>
      <c r="C2" s="76" t="s">
        <v>277</v>
      </c>
    </row>
    <row r="3" spans="2:53">
      <c r="B3" s="55" t="s">
        <v>197</v>
      </c>
      <c r="C3" s="76" t="s">
        <v>278</v>
      </c>
    </row>
    <row r="4" spans="2:53">
      <c r="B4" s="55" t="s">
        <v>198</v>
      </c>
      <c r="C4" s="76">
        <v>2102</v>
      </c>
    </row>
    <row r="6" spans="2:53" ht="26.25" customHeight="1">
      <c r="B6" s="221" t="s">
        <v>227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</row>
    <row r="7" spans="2:53" ht="26.25" customHeight="1">
      <c r="B7" s="221" t="s">
        <v>116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2:53" s="3" customFormat="1" ht="78.75">
      <c r="B8" s="22" t="s">
        <v>135</v>
      </c>
      <c r="C8" s="30" t="s">
        <v>52</v>
      </c>
      <c r="D8" s="30" t="s">
        <v>75</v>
      </c>
      <c r="E8" s="30" t="s">
        <v>120</v>
      </c>
      <c r="F8" s="30" t="s">
        <v>121</v>
      </c>
      <c r="G8" s="30" t="s">
        <v>259</v>
      </c>
      <c r="H8" s="30" t="s">
        <v>258</v>
      </c>
      <c r="I8" s="30" t="s">
        <v>129</v>
      </c>
      <c r="J8" s="30" t="s">
        <v>67</v>
      </c>
      <c r="K8" s="30" t="s">
        <v>199</v>
      </c>
      <c r="L8" s="31" t="s">
        <v>201</v>
      </c>
      <c r="BA8" s="1"/>
    </row>
    <row r="9" spans="2:53" s="3" customFormat="1" ht="24" customHeight="1">
      <c r="B9" s="15"/>
      <c r="C9" s="16"/>
      <c r="D9" s="16"/>
      <c r="E9" s="16"/>
      <c r="F9" s="16" t="s">
        <v>22</v>
      </c>
      <c r="G9" s="16" t="s">
        <v>266</v>
      </c>
      <c r="H9" s="16"/>
      <c r="I9" s="16" t="s">
        <v>262</v>
      </c>
      <c r="J9" s="32" t="s">
        <v>20</v>
      </c>
      <c r="K9" s="32" t="s">
        <v>20</v>
      </c>
      <c r="L9" s="33" t="s">
        <v>20</v>
      </c>
      <c r="BA9" s="1"/>
    </row>
    <row r="10" spans="2:5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BA10" s="1"/>
    </row>
    <row r="11" spans="2:53" s="4" customFormat="1" ht="18" customHeight="1">
      <c r="B11" s="122" t="s">
        <v>55</v>
      </c>
      <c r="C11" s="123"/>
      <c r="D11" s="123"/>
      <c r="E11" s="123"/>
      <c r="F11" s="123"/>
      <c r="G11" s="125"/>
      <c r="H11" s="127"/>
      <c r="I11" s="125">
        <v>27.409470000000002</v>
      </c>
      <c r="J11" s="123"/>
      <c r="K11" s="124">
        <f>I11/$I$11</f>
        <v>1</v>
      </c>
      <c r="L11" s="124">
        <f>I11/'סכום נכסי הקרן'!$C$42</f>
        <v>5.0006606845304884E-7</v>
      </c>
      <c r="BA11" s="98"/>
    </row>
    <row r="12" spans="2:53" s="98" customFormat="1" ht="21" customHeight="1">
      <c r="B12" s="126" t="s">
        <v>254</v>
      </c>
      <c r="C12" s="123"/>
      <c r="D12" s="123"/>
      <c r="E12" s="123"/>
      <c r="F12" s="123"/>
      <c r="G12" s="125"/>
      <c r="H12" s="127"/>
      <c r="I12" s="125">
        <v>27.409470000000002</v>
      </c>
      <c r="J12" s="123"/>
      <c r="K12" s="124">
        <f t="shared" ref="K12:K14" si="0">I12/$I$11</f>
        <v>1</v>
      </c>
      <c r="L12" s="124">
        <f>I12/'סכום נכסי הקרן'!$C$42</f>
        <v>5.0006606845304884E-7</v>
      </c>
      <c r="M12" s="134"/>
      <c r="N12" s="134"/>
    </row>
    <row r="13" spans="2:53">
      <c r="B13" s="81" t="s">
        <v>2397</v>
      </c>
      <c r="C13" s="82" t="s">
        <v>2398</v>
      </c>
      <c r="D13" s="95" t="s">
        <v>1048</v>
      </c>
      <c r="E13" s="95" t="s">
        <v>180</v>
      </c>
      <c r="F13" s="82"/>
      <c r="G13" s="92">
        <v>250</v>
      </c>
      <c r="H13" s="92">
        <v>0</v>
      </c>
      <c r="I13" s="92">
        <v>0</v>
      </c>
      <c r="J13" s="93">
        <v>0</v>
      </c>
      <c r="K13" s="93">
        <f t="shared" si="0"/>
        <v>0</v>
      </c>
      <c r="L13" s="93">
        <f>I13/'סכום נכסי הקרן'!$C$42</f>
        <v>0</v>
      </c>
      <c r="M13" s="132"/>
      <c r="N13" s="132"/>
    </row>
    <row r="14" spans="2:53">
      <c r="B14" s="81" t="s">
        <v>2399</v>
      </c>
      <c r="C14" s="82" t="s">
        <v>2400</v>
      </c>
      <c r="D14" s="95" t="s">
        <v>1347</v>
      </c>
      <c r="E14" s="95" t="s">
        <v>180</v>
      </c>
      <c r="F14" s="104">
        <v>43375</v>
      </c>
      <c r="G14" s="92">
        <v>70075</v>
      </c>
      <c r="H14" s="94">
        <v>10.769399999999999</v>
      </c>
      <c r="I14" s="92">
        <v>27.409470000000002</v>
      </c>
      <c r="J14" s="93">
        <v>3.4597113344241154E-3</v>
      </c>
      <c r="K14" s="93">
        <f t="shared" si="0"/>
        <v>1</v>
      </c>
      <c r="L14" s="93">
        <f>I14/'סכום נכסי הקרן'!$C$42</f>
        <v>5.0006606845304884E-7</v>
      </c>
      <c r="M14" s="132"/>
      <c r="N14" s="132"/>
    </row>
    <row r="15" spans="2:53">
      <c r="B15" s="99"/>
      <c r="C15" s="82"/>
      <c r="D15" s="82"/>
      <c r="E15" s="82"/>
      <c r="F15" s="82"/>
      <c r="G15" s="92"/>
      <c r="H15" s="94"/>
      <c r="I15" s="82"/>
      <c r="J15" s="82"/>
      <c r="K15" s="93"/>
      <c r="L15" s="82"/>
      <c r="M15" s="132"/>
      <c r="N15" s="132"/>
    </row>
    <row r="16" spans="2:53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32"/>
      <c r="N16" s="132"/>
    </row>
    <row r="17" spans="2:14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32"/>
      <c r="N17" s="132"/>
    </row>
    <row r="18" spans="2:14">
      <c r="B18" s="111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32"/>
      <c r="N18" s="132"/>
    </row>
    <row r="19" spans="2:14">
      <c r="B19" s="111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4">
      <c r="B20" s="111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AB39:XFD41 D1:XFD38 D39:Z41 D4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100</v>
      </c>
      <c r="C6" s="13" t="s">
        <v>52</v>
      </c>
      <c r="E6" s="13" t="s">
        <v>136</v>
      </c>
      <c r="I6" s="13" t="s">
        <v>15</v>
      </c>
      <c r="J6" s="13" t="s">
        <v>76</v>
      </c>
      <c r="M6" s="13" t="s">
        <v>120</v>
      </c>
      <c r="Q6" s="13" t="s">
        <v>17</v>
      </c>
      <c r="R6" s="13" t="s">
        <v>19</v>
      </c>
      <c r="U6" s="13" t="s">
        <v>72</v>
      </c>
      <c r="W6" s="14" t="s">
        <v>66</v>
      </c>
    </row>
    <row r="7" spans="2:25" ht="18">
      <c r="B7" s="51" t="str">
        <f>'תעודות התחייבות ממשלתיות'!B6:R6</f>
        <v>1.ב. ניירות ערך סחירים</v>
      </c>
      <c r="C7" s="13"/>
      <c r="E7" s="45"/>
      <c r="I7" s="13"/>
      <c r="J7" s="13"/>
      <c r="K7" s="13"/>
      <c r="L7" s="13"/>
      <c r="M7" s="13"/>
      <c r="Q7" s="13"/>
      <c r="R7" s="50"/>
    </row>
    <row r="8" spans="2:25" ht="37.5">
      <c r="B8" s="46" t="s">
        <v>105</v>
      </c>
      <c r="C8" s="30" t="s">
        <v>52</v>
      </c>
      <c r="D8" s="30" t="s">
        <v>138</v>
      </c>
      <c r="I8" s="30" t="s">
        <v>15</v>
      </c>
      <c r="J8" s="30" t="s">
        <v>76</v>
      </c>
      <c r="K8" s="30" t="s">
        <v>121</v>
      </c>
      <c r="L8" s="30" t="s">
        <v>18</v>
      </c>
      <c r="M8" s="30" t="s">
        <v>120</v>
      </c>
      <c r="Q8" s="30" t="s">
        <v>17</v>
      </c>
      <c r="R8" s="30" t="s">
        <v>19</v>
      </c>
      <c r="S8" s="30" t="s">
        <v>0</v>
      </c>
      <c r="T8" s="30" t="s">
        <v>124</v>
      </c>
      <c r="U8" s="30" t="s">
        <v>72</v>
      </c>
      <c r="V8" s="30" t="s">
        <v>67</v>
      </c>
      <c r="W8" s="31" t="s">
        <v>130</v>
      </c>
    </row>
    <row r="9" spans="2:25" ht="31.5">
      <c r="B9" s="47" t="str">
        <f>'תעודות חוב מסחריות '!B7:T7</f>
        <v>2. תעודות חוב מסחריות</v>
      </c>
      <c r="C9" s="13" t="s">
        <v>52</v>
      </c>
      <c r="D9" s="13" t="s">
        <v>138</v>
      </c>
      <c r="E9" s="41" t="s">
        <v>136</v>
      </c>
      <c r="G9" s="13" t="s">
        <v>75</v>
      </c>
      <c r="I9" s="13" t="s">
        <v>15</v>
      </c>
      <c r="J9" s="13" t="s">
        <v>76</v>
      </c>
      <c r="K9" s="13" t="s">
        <v>121</v>
      </c>
      <c r="L9" s="13" t="s">
        <v>18</v>
      </c>
      <c r="M9" s="13" t="s">
        <v>120</v>
      </c>
      <c r="Q9" s="13" t="s">
        <v>17</v>
      </c>
      <c r="R9" s="13" t="s">
        <v>19</v>
      </c>
      <c r="S9" s="13" t="s">
        <v>0</v>
      </c>
      <c r="T9" s="13" t="s">
        <v>124</v>
      </c>
      <c r="U9" s="13" t="s">
        <v>72</v>
      </c>
      <c r="V9" s="13" t="s">
        <v>67</v>
      </c>
      <c r="W9" s="38" t="s">
        <v>130</v>
      </c>
    </row>
    <row r="10" spans="2:25" ht="31.5">
      <c r="B10" s="47" t="str">
        <f>'אג"ח קונצרני'!B7:U7</f>
        <v>3. אג"ח קונצרני</v>
      </c>
      <c r="C10" s="30" t="s">
        <v>52</v>
      </c>
      <c r="D10" s="13" t="s">
        <v>138</v>
      </c>
      <c r="E10" s="41" t="s">
        <v>136</v>
      </c>
      <c r="G10" s="30" t="s">
        <v>75</v>
      </c>
      <c r="I10" s="30" t="s">
        <v>15</v>
      </c>
      <c r="J10" s="30" t="s">
        <v>76</v>
      </c>
      <c r="K10" s="30" t="s">
        <v>121</v>
      </c>
      <c r="L10" s="30" t="s">
        <v>18</v>
      </c>
      <c r="M10" s="30" t="s">
        <v>120</v>
      </c>
      <c r="Q10" s="30" t="s">
        <v>17</v>
      </c>
      <c r="R10" s="30" t="s">
        <v>19</v>
      </c>
      <c r="S10" s="30" t="s">
        <v>0</v>
      </c>
      <c r="T10" s="30" t="s">
        <v>124</v>
      </c>
      <c r="U10" s="30" t="s">
        <v>72</v>
      </c>
      <c r="V10" s="13" t="s">
        <v>67</v>
      </c>
      <c r="W10" s="31" t="s">
        <v>130</v>
      </c>
    </row>
    <row r="11" spans="2:25" ht="31.5">
      <c r="B11" s="47" t="str">
        <f>מניות!B7</f>
        <v>4. מניות</v>
      </c>
      <c r="C11" s="30" t="s">
        <v>52</v>
      </c>
      <c r="D11" s="13" t="s">
        <v>138</v>
      </c>
      <c r="E11" s="41" t="s">
        <v>136</v>
      </c>
      <c r="H11" s="30" t="s">
        <v>120</v>
      </c>
      <c r="S11" s="30" t="s">
        <v>0</v>
      </c>
      <c r="T11" s="13" t="s">
        <v>124</v>
      </c>
      <c r="U11" s="13" t="s">
        <v>72</v>
      </c>
      <c r="V11" s="13" t="s">
        <v>67</v>
      </c>
      <c r="W11" s="14" t="s">
        <v>130</v>
      </c>
    </row>
    <row r="12" spans="2:25" ht="31.5">
      <c r="B12" s="47" t="str">
        <f>'תעודות סל'!B7:N7</f>
        <v>5. תעודות סל</v>
      </c>
      <c r="C12" s="30" t="s">
        <v>52</v>
      </c>
      <c r="D12" s="13" t="s">
        <v>138</v>
      </c>
      <c r="E12" s="41" t="s">
        <v>136</v>
      </c>
      <c r="H12" s="30" t="s">
        <v>120</v>
      </c>
      <c r="S12" s="30" t="s">
        <v>0</v>
      </c>
      <c r="T12" s="30" t="s">
        <v>124</v>
      </c>
      <c r="U12" s="30" t="s">
        <v>72</v>
      </c>
      <c r="V12" s="30" t="s">
        <v>67</v>
      </c>
      <c r="W12" s="31" t="s">
        <v>130</v>
      </c>
    </row>
    <row r="13" spans="2:25" ht="31.5">
      <c r="B13" s="47" t="str">
        <f>'קרנות נאמנות'!B7:O7</f>
        <v>6. קרנות נאמנות</v>
      </c>
      <c r="C13" s="30" t="s">
        <v>52</v>
      </c>
      <c r="D13" s="30" t="s">
        <v>138</v>
      </c>
      <c r="G13" s="30" t="s">
        <v>75</v>
      </c>
      <c r="H13" s="30" t="s">
        <v>120</v>
      </c>
      <c r="S13" s="30" t="s">
        <v>0</v>
      </c>
      <c r="T13" s="30" t="s">
        <v>124</v>
      </c>
      <c r="U13" s="30" t="s">
        <v>72</v>
      </c>
      <c r="V13" s="30" t="s">
        <v>67</v>
      </c>
      <c r="W13" s="31" t="s">
        <v>130</v>
      </c>
    </row>
    <row r="14" spans="2:25" ht="31.5">
      <c r="B14" s="47" t="str">
        <f>'כתבי אופציה'!B7:L7</f>
        <v>7. כתבי אופציה</v>
      </c>
      <c r="C14" s="30" t="s">
        <v>52</v>
      </c>
      <c r="D14" s="30" t="s">
        <v>138</v>
      </c>
      <c r="G14" s="30" t="s">
        <v>75</v>
      </c>
      <c r="H14" s="30" t="s">
        <v>120</v>
      </c>
      <c r="S14" s="30" t="s">
        <v>0</v>
      </c>
      <c r="T14" s="30" t="s">
        <v>124</v>
      </c>
      <c r="U14" s="30" t="s">
        <v>72</v>
      </c>
      <c r="V14" s="30" t="s">
        <v>67</v>
      </c>
      <c r="W14" s="31" t="s">
        <v>130</v>
      </c>
    </row>
    <row r="15" spans="2:25" ht="31.5">
      <c r="B15" s="47" t="str">
        <f>אופציות!B7</f>
        <v>8. אופציות</v>
      </c>
      <c r="C15" s="30" t="s">
        <v>52</v>
      </c>
      <c r="D15" s="30" t="s">
        <v>138</v>
      </c>
      <c r="G15" s="30" t="s">
        <v>75</v>
      </c>
      <c r="H15" s="30" t="s">
        <v>120</v>
      </c>
      <c r="S15" s="30" t="s">
        <v>0</v>
      </c>
      <c r="T15" s="30" t="s">
        <v>124</v>
      </c>
      <c r="U15" s="30" t="s">
        <v>72</v>
      </c>
      <c r="V15" s="30" t="s">
        <v>67</v>
      </c>
      <c r="W15" s="31" t="s">
        <v>130</v>
      </c>
    </row>
    <row r="16" spans="2:25" ht="31.5">
      <c r="B16" s="47" t="str">
        <f>'חוזים עתידיים'!B7:I7</f>
        <v>9. חוזים עתידיים</v>
      </c>
      <c r="C16" s="30" t="s">
        <v>52</v>
      </c>
      <c r="D16" s="30" t="s">
        <v>138</v>
      </c>
      <c r="G16" s="30" t="s">
        <v>75</v>
      </c>
      <c r="H16" s="30" t="s">
        <v>120</v>
      </c>
      <c r="S16" s="30" t="s">
        <v>0</v>
      </c>
      <c r="T16" s="31" t="s">
        <v>124</v>
      </c>
    </row>
    <row r="17" spans="2:25" ht="31.5">
      <c r="B17" s="47" t="str">
        <f>'מוצרים מובנים'!B7:Q7</f>
        <v>10. מוצרים מובנים</v>
      </c>
      <c r="C17" s="30" t="s">
        <v>52</v>
      </c>
      <c r="F17" s="13" t="s">
        <v>58</v>
      </c>
      <c r="I17" s="30" t="s">
        <v>15</v>
      </c>
      <c r="J17" s="30" t="s">
        <v>76</v>
      </c>
      <c r="K17" s="30" t="s">
        <v>121</v>
      </c>
      <c r="L17" s="30" t="s">
        <v>18</v>
      </c>
      <c r="M17" s="30" t="s">
        <v>120</v>
      </c>
      <c r="Q17" s="30" t="s">
        <v>17</v>
      </c>
      <c r="R17" s="30" t="s">
        <v>19</v>
      </c>
      <c r="S17" s="30" t="s">
        <v>0</v>
      </c>
      <c r="T17" s="30" t="s">
        <v>124</v>
      </c>
      <c r="U17" s="30" t="s">
        <v>72</v>
      </c>
      <c r="V17" s="30" t="s">
        <v>67</v>
      </c>
      <c r="W17" s="31" t="s">
        <v>130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30" t="s">
        <v>52</v>
      </c>
      <c r="I19" s="30" t="s">
        <v>15</v>
      </c>
      <c r="J19" s="30" t="s">
        <v>76</v>
      </c>
      <c r="K19" s="30" t="s">
        <v>121</v>
      </c>
      <c r="L19" s="30" t="s">
        <v>18</v>
      </c>
      <c r="M19" s="30" t="s">
        <v>120</v>
      </c>
      <c r="Q19" s="30" t="s">
        <v>17</v>
      </c>
      <c r="R19" s="30" t="s">
        <v>19</v>
      </c>
      <c r="S19" s="30" t="s">
        <v>0</v>
      </c>
      <c r="T19" s="30" t="s">
        <v>124</v>
      </c>
      <c r="U19" s="30" t="s">
        <v>129</v>
      </c>
      <c r="V19" s="30" t="s">
        <v>67</v>
      </c>
      <c r="W19" s="31" t="s">
        <v>130</v>
      </c>
    </row>
    <row r="20" spans="2:25" ht="31.5">
      <c r="B20" s="47" t="str">
        <f>'לא סחיר - תעודות חוב מסחריות'!B7:S7</f>
        <v>2. תעודות חוב מסחריות</v>
      </c>
      <c r="C20" s="30" t="s">
        <v>52</v>
      </c>
      <c r="D20" s="41" t="s">
        <v>137</v>
      </c>
      <c r="E20" s="41" t="s">
        <v>136</v>
      </c>
      <c r="G20" s="30" t="s">
        <v>75</v>
      </c>
      <c r="I20" s="30" t="s">
        <v>15</v>
      </c>
      <c r="J20" s="30" t="s">
        <v>76</v>
      </c>
      <c r="K20" s="30" t="s">
        <v>121</v>
      </c>
      <c r="L20" s="30" t="s">
        <v>18</v>
      </c>
      <c r="M20" s="30" t="s">
        <v>120</v>
      </c>
      <c r="Q20" s="30" t="s">
        <v>17</v>
      </c>
      <c r="R20" s="30" t="s">
        <v>19</v>
      </c>
      <c r="S20" s="30" t="s">
        <v>0</v>
      </c>
      <c r="T20" s="30" t="s">
        <v>124</v>
      </c>
      <c r="U20" s="30" t="s">
        <v>129</v>
      </c>
      <c r="V20" s="30" t="s">
        <v>67</v>
      </c>
      <c r="W20" s="31" t="s">
        <v>130</v>
      </c>
    </row>
    <row r="21" spans="2:25" ht="31.5">
      <c r="B21" s="47" t="str">
        <f>'לא סחיר - אג"ח קונצרני'!B7:S7</f>
        <v>3. אג"ח קונצרני</v>
      </c>
      <c r="C21" s="30" t="s">
        <v>52</v>
      </c>
      <c r="D21" s="41" t="s">
        <v>137</v>
      </c>
      <c r="E21" s="41" t="s">
        <v>136</v>
      </c>
      <c r="G21" s="30" t="s">
        <v>75</v>
      </c>
      <c r="I21" s="30" t="s">
        <v>15</v>
      </c>
      <c r="J21" s="30" t="s">
        <v>76</v>
      </c>
      <c r="K21" s="30" t="s">
        <v>121</v>
      </c>
      <c r="L21" s="30" t="s">
        <v>18</v>
      </c>
      <c r="M21" s="30" t="s">
        <v>120</v>
      </c>
      <c r="Q21" s="30" t="s">
        <v>17</v>
      </c>
      <c r="R21" s="30" t="s">
        <v>19</v>
      </c>
      <c r="S21" s="30" t="s">
        <v>0</v>
      </c>
      <c r="T21" s="30" t="s">
        <v>124</v>
      </c>
      <c r="U21" s="30" t="s">
        <v>129</v>
      </c>
      <c r="V21" s="30" t="s">
        <v>67</v>
      </c>
      <c r="W21" s="31" t="s">
        <v>130</v>
      </c>
    </row>
    <row r="22" spans="2:25" ht="31.5">
      <c r="B22" s="47" t="str">
        <f>'לא סחיר - מניות'!B7:M7</f>
        <v>4. מניות</v>
      </c>
      <c r="C22" s="30" t="s">
        <v>52</v>
      </c>
      <c r="D22" s="41" t="s">
        <v>137</v>
      </c>
      <c r="E22" s="41" t="s">
        <v>136</v>
      </c>
      <c r="G22" s="30" t="s">
        <v>75</v>
      </c>
      <c r="H22" s="30" t="s">
        <v>120</v>
      </c>
      <c r="S22" s="30" t="s">
        <v>0</v>
      </c>
      <c r="T22" s="30" t="s">
        <v>124</v>
      </c>
      <c r="U22" s="30" t="s">
        <v>129</v>
      </c>
      <c r="V22" s="30" t="s">
        <v>67</v>
      </c>
      <c r="W22" s="31" t="s">
        <v>130</v>
      </c>
    </row>
    <row r="23" spans="2:25" ht="31.5">
      <c r="B23" s="47" t="str">
        <f>'לא סחיר - קרנות השקעה'!B7:K7</f>
        <v>5. קרנות השקעה</v>
      </c>
      <c r="C23" s="30" t="s">
        <v>52</v>
      </c>
      <c r="G23" s="30" t="s">
        <v>75</v>
      </c>
      <c r="H23" s="30" t="s">
        <v>120</v>
      </c>
      <c r="K23" s="30" t="s">
        <v>121</v>
      </c>
      <c r="S23" s="30" t="s">
        <v>0</v>
      </c>
      <c r="T23" s="30" t="s">
        <v>124</v>
      </c>
      <c r="U23" s="30" t="s">
        <v>129</v>
      </c>
      <c r="V23" s="30" t="s">
        <v>67</v>
      </c>
      <c r="W23" s="31" t="s">
        <v>130</v>
      </c>
    </row>
    <row r="24" spans="2:25" ht="31.5">
      <c r="B24" s="47" t="str">
        <f>'לא סחיר - כתבי אופציה'!B7:L7</f>
        <v>6. כתבי אופציה</v>
      </c>
      <c r="C24" s="30" t="s">
        <v>52</v>
      </c>
      <c r="G24" s="30" t="s">
        <v>75</v>
      </c>
      <c r="H24" s="30" t="s">
        <v>120</v>
      </c>
      <c r="K24" s="30" t="s">
        <v>121</v>
      </c>
      <c r="S24" s="30" t="s">
        <v>0</v>
      </c>
      <c r="T24" s="30" t="s">
        <v>124</v>
      </c>
      <c r="U24" s="30" t="s">
        <v>129</v>
      </c>
      <c r="V24" s="30" t="s">
        <v>67</v>
      </c>
      <c r="W24" s="31" t="s">
        <v>130</v>
      </c>
    </row>
    <row r="25" spans="2:25" ht="31.5">
      <c r="B25" s="47" t="str">
        <f>'לא סחיר - אופציות'!B7:L7</f>
        <v>7. אופציות</v>
      </c>
      <c r="C25" s="30" t="s">
        <v>52</v>
      </c>
      <c r="G25" s="30" t="s">
        <v>75</v>
      </c>
      <c r="H25" s="30" t="s">
        <v>120</v>
      </c>
      <c r="K25" s="30" t="s">
        <v>121</v>
      </c>
      <c r="S25" s="30" t="s">
        <v>0</v>
      </c>
      <c r="T25" s="30" t="s">
        <v>124</v>
      </c>
      <c r="U25" s="30" t="s">
        <v>129</v>
      </c>
      <c r="V25" s="30" t="s">
        <v>67</v>
      </c>
      <c r="W25" s="31" t="s">
        <v>130</v>
      </c>
    </row>
    <row r="26" spans="2:25" ht="31.5">
      <c r="B26" s="47" t="str">
        <f>'לא סחיר - חוזים עתידיים'!B7:K7</f>
        <v>8. חוזים עתידיים</v>
      </c>
      <c r="C26" s="30" t="s">
        <v>52</v>
      </c>
      <c r="G26" s="30" t="s">
        <v>75</v>
      </c>
      <c r="H26" s="30" t="s">
        <v>120</v>
      </c>
      <c r="K26" s="30" t="s">
        <v>121</v>
      </c>
      <c r="S26" s="30" t="s">
        <v>0</v>
      </c>
      <c r="T26" s="30" t="s">
        <v>124</v>
      </c>
      <c r="U26" s="30" t="s">
        <v>129</v>
      </c>
      <c r="V26" s="31" t="s">
        <v>130</v>
      </c>
    </row>
    <row r="27" spans="2:25" ht="31.5">
      <c r="B27" s="47" t="str">
        <f>'לא סחיר - מוצרים מובנים'!B7:Q7</f>
        <v>9. מוצרים מובנים</v>
      </c>
      <c r="C27" s="30" t="s">
        <v>52</v>
      </c>
      <c r="F27" s="30" t="s">
        <v>58</v>
      </c>
      <c r="I27" s="30" t="s">
        <v>15</v>
      </c>
      <c r="J27" s="30" t="s">
        <v>76</v>
      </c>
      <c r="K27" s="30" t="s">
        <v>121</v>
      </c>
      <c r="L27" s="30" t="s">
        <v>18</v>
      </c>
      <c r="M27" s="30" t="s">
        <v>120</v>
      </c>
      <c r="Q27" s="30" t="s">
        <v>17</v>
      </c>
      <c r="R27" s="30" t="s">
        <v>19</v>
      </c>
      <c r="S27" s="30" t="s">
        <v>0</v>
      </c>
      <c r="T27" s="30" t="s">
        <v>124</v>
      </c>
      <c r="U27" s="30" t="s">
        <v>129</v>
      </c>
      <c r="V27" s="30" t="s">
        <v>67</v>
      </c>
      <c r="W27" s="31" t="s">
        <v>130</v>
      </c>
    </row>
    <row r="28" spans="2:25" ht="31.5">
      <c r="B28" s="51" t="str">
        <f>הלוואות!B6</f>
        <v>1.ד. הלוואות:</v>
      </c>
      <c r="C28" s="30" t="s">
        <v>52</v>
      </c>
      <c r="I28" s="30" t="s">
        <v>15</v>
      </c>
      <c r="J28" s="30" t="s">
        <v>76</v>
      </c>
      <c r="L28" s="30" t="s">
        <v>18</v>
      </c>
      <c r="M28" s="30" t="s">
        <v>120</v>
      </c>
      <c r="Q28" s="13" t="s">
        <v>39</v>
      </c>
      <c r="R28" s="30" t="s">
        <v>19</v>
      </c>
      <c r="S28" s="30" t="s">
        <v>0</v>
      </c>
      <c r="T28" s="30" t="s">
        <v>124</v>
      </c>
      <c r="U28" s="30" t="s">
        <v>129</v>
      </c>
      <c r="V28" s="31" t="s">
        <v>130</v>
      </c>
    </row>
    <row r="29" spans="2:25" ht="47.25">
      <c r="B29" s="51" t="str">
        <f>'פקדונות מעל 3 חודשים'!B6:O6</f>
        <v>1.ה. פקדונות מעל 3 חודשים:</v>
      </c>
      <c r="C29" s="30" t="s">
        <v>52</v>
      </c>
      <c r="E29" s="30" t="s">
        <v>136</v>
      </c>
      <c r="I29" s="30" t="s">
        <v>15</v>
      </c>
      <c r="J29" s="30" t="s">
        <v>76</v>
      </c>
      <c r="L29" s="30" t="s">
        <v>18</v>
      </c>
      <c r="M29" s="30" t="s">
        <v>120</v>
      </c>
      <c r="O29" s="48" t="s">
        <v>60</v>
      </c>
      <c r="P29" s="49"/>
      <c r="R29" s="30" t="s">
        <v>19</v>
      </c>
      <c r="S29" s="30" t="s">
        <v>0</v>
      </c>
      <c r="T29" s="30" t="s">
        <v>124</v>
      </c>
      <c r="U29" s="30" t="s">
        <v>129</v>
      </c>
      <c r="V29" s="31" t="s">
        <v>130</v>
      </c>
    </row>
    <row r="30" spans="2:25" ht="63">
      <c r="B30" s="51" t="str">
        <f>'זכויות מקרקעין'!B6</f>
        <v>1. ו. זכויות במקרקעין:</v>
      </c>
      <c r="C30" s="13" t="s">
        <v>62</v>
      </c>
      <c r="N30" s="48" t="s">
        <v>102</v>
      </c>
      <c r="P30" s="49" t="s">
        <v>63</v>
      </c>
      <c r="U30" s="30" t="s">
        <v>129</v>
      </c>
      <c r="V30" s="14" t="s">
        <v>66</v>
      </c>
    </row>
    <row r="31" spans="2:25" ht="31.5">
      <c r="B31" s="51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65</v>
      </c>
      <c r="R31" s="13" t="s">
        <v>61</v>
      </c>
      <c r="U31" s="30" t="s">
        <v>129</v>
      </c>
      <c r="V31" s="14" t="s">
        <v>66</v>
      </c>
    </row>
    <row r="32" spans="2:25" ht="47.25">
      <c r="B32" s="51" t="str">
        <f>'יתרת התחייבות להשקעה'!B6:D6</f>
        <v>1. ט. יתרות התחייבות להשקעה:</v>
      </c>
      <c r="X32" s="13" t="s">
        <v>126</v>
      </c>
      <c r="Y32" s="14" t="s">
        <v>125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196</v>
      </c>
      <c r="C1" s="76" t="s" vm="1">
        <v>276</v>
      </c>
    </row>
    <row r="2" spans="2:54">
      <c r="B2" s="55" t="s">
        <v>195</v>
      </c>
      <c r="C2" s="76" t="s">
        <v>277</v>
      </c>
    </row>
    <row r="3" spans="2:54">
      <c r="B3" s="55" t="s">
        <v>197</v>
      </c>
      <c r="C3" s="76" t="s">
        <v>278</v>
      </c>
    </row>
    <row r="4" spans="2:54">
      <c r="B4" s="55" t="s">
        <v>198</v>
      </c>
      <c r="C4" s="76">
        <v>2102</v>
      </c>
    </row>
    <row r="6" spans="2:54" ht="26.25" customHeight="1">
      <c r="B6" s="221" t="s">
        <v>227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</row>
    <row r="7" spans="2:54" ht="26.25" customHeight="1">
      <c r="B7" s="221" t="s">
        <v>117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2:54" s="3" customFormat="1" ht="78.75">
      <c r="B8" s="22" t="s">
        <v>135</v>
      </c>
      <c r="C8" s="30" t="s">
        <v>52</v>
      </c>
      <c r="D8" s="30" t="s">
        <v>75</v>
      </c>
      <c r="E8" s="30" t="s">
        <v>120</v>
      </c>
      <c r="F8" s="30" t="s">
        <v>121</v>
      </c>
      <c r="G8" s="30" t="s">
        <v>259</v>
      </c>
      <c r="H8" s="30" t="s">
        <v>258</v>
      </c>
      <c r="I8" s="30" t="s">
        <v>129</v>
      </c>
      <c r="J8" s="30" t="s">
        <v>67</v>
      </c>
      <c r="K8" s="30" t="s">
        <v>199</v>
      </c>
      <c r="L8" s="31" t="s">
        <v>201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266</v>
      </c>
      <c r="H9" s="16"/>
      <c r="I9" s="16" t="s">
        <v>262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131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196</v>
      </c>
      <c r="C1" s="76" t="s" vm="1">
        <v>276</v>
      </c>
    </row>
    <row r="2" spans="2:51">
      <c r="B2" s="55" t="s">
        <v>195</v>
      </c>
      <c r="C2" s="76" t="s">
        <v>277</v>
      </c>
    </row>
    <row r="3" spans="2:51">
      <c r="B3" s="55" t="s">
        <v>197</v>
      </c>
      <c r="C3" s="76" t="s">
        <v>278</v>
      </c>
    </row>
    <row r="4" spans="2:51">
      <c r="B4" s="55" t="s">
        <v>198</v>
      </c>
      <c r="C4" s="76">
        <v>2102</v>
      </c>
    </row>
    <row r="6" spans="2:51" ht="26.25" customHeight="1">
      <c r="B6" s="221" t="s">
        <v>227</v>
      </c>
      <c r="C6" s="222"/>
      <c r="D6" s="222"/>
      <c r="E6" s="222"/>
      <c r="F6" s="222"/>
      <c r="G6" s="222"/>
      <c r="H6" s="222"/>
      <c r="I6" s="222"/>
      <c r="J6" s="222"/>
      <c r="K6" s="223"/>
    </row>
    <row r="7" spans="2:51" ht="26.25" customHeight="1">
      <c r="B7" s="221" t="s">
        <v>118</v>
      </c>
      <c r="C7" s="222"/>
      <c r="D7" s="222"/>
      <c r="E7" s="222"/>
      <c r="F7" s="222"/>
      <c r="G7" s="222"/>
      <c r="H7" s="222"/>
      <c r="I7" s="222"/>
      <c r="J7" s="222"/>
      <c r="K7" s="223"/>
    </row>
    <row r="8" spans="2:51" s="3" customFormat="1" ht="63">
      <c r="B8" s="22" t="s">
        <v>135</v>
      </c>
      <c r="C8" s="30" t="s">
        <v>52</v>
      </c>
      <c r="D8" s="30" t="s">
        <v>75</v>
      </c>
      <c r="E8" s="30" t="s">
        <v>120</v>
      </c>
      <c r="F8" s="30" t="s">
        <v>121</v>
      </c>
      <c r="G8" s="30" t="s">
        <v>259</v>
      </c>
      <c r="H8" s="30" t="s">
        <v>258</v>
      </c>
      <c r="I8" s="30" t="s">
        <v>129</v>
      </c>
      <c r="J8" s="30" t="s">
        <v>199</v>
      </c>
      <c r="K8" s="31" t="s">
        <v>201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266</v>
      </c>
      <c r="H9" s="16"/>
      <c r="I9" s="16" t="s">
        <v>262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77" t="s">
        <v>56</v>
      </c>
      <c r="C11" s="78"/>
      <c r="D11" s="78"/>
      <c r="E11" s="78"/>
      <c r="F11" s="78"/>
      <c r="G11" s="86"/>
      <c r="H11" s="88"/>
      <c r="I11" s="86">
        <v>-4395.5990300000012</v>
      </c>
      <c r="J11" s="87">
        <f>I11/$I$11</f>
        <v>1</v>
      </c>
      <c r="K11" s="87">
        <f>I11/'סכום נכסי הקרן'!$C$42</f>
        <v>-8.0194543178986502E-5</v>
      </c>
      <c r="AW11" s="1"/>
    </row>
    <row r="12" spans="2:51" ht="19.5" customHeight="1">
      <c r="B12" s="79" t="s">
        <v>38</v>
      </c>
      <c r="C12" s="80"/>
      <c r="D12" s="80"/>
      <c r="E12" s="80"/>
      <c r="F12" s="80"/>
      <c r="G12" s="89"/>
      <c r="H12" s="91"/>
      <c r="I12" s="89">
        <v>-4395.5990300000012</v>
      </c>
      <c r="J12" s="90">
        <f t="shared" ref="J12:J75" si="0">I12/$I$11</f>
        <v>1</v>
      </c>
      <c r="K12" s="90">
        <f>I12/'סכום נכסי הקרן'!$C$42</f>
        <v>-8.0194543178986502E-5</v>
      </c>
    </row>
    <row r="13" spans="2:51">
      <c r="B13" s="100" t="s">
        <v>2401</v>
      </c>
      <c r="C13" s="80"/>
      <c r="D13" s="80"/>
      <c r="E13" s="80"/>
      <c r="F13" s="80"/>
      <c r="G13" s="89"/>
      <c r="H13" s="91"/>
      <c r="I13" s="89">
        <v>-35254.738910000022</v>
      </c>
      <c r="J13" s="90">
        <f t="shared" si="0"/>
        <v>8.0204628924035433</v>
      </c>
      <c r="K13" s="90">
        <f>I13/'סכום נכסי הקרן'!$C$42</f>
        <v>-6.4319735774031499E-4</v>
      </c>
    </row>
    <row r="14" spans="2:51">
      <c r="B14" s="85" t="s">
        <v>2402</v>
      </c>
      <c r="C14" s="82" t="s">
        <v>2403</v>
      </c>
      <c r="D14" s="95" t="s">
        <v>1899</v>
      </c>
      <c r="E14" s="95" t="s">
        <v>180</v>
      </c>
      <c r="F14" s="104">
        <v>43262</v>
      </c>
      <c r="G14" s="92">
        <v>34800000</v>
      </c>
      <c r="H14" s="94">
        <v>-3.9257</v>
      </c>
      <c r="I14" s="92">
        <v>-1366.1286399999999</v>
      </c>
      <c r="J14" s="93">
        <f t="shared" si="0"/>
        <v>0.31079464497925313</v>
      </c>
      <c r="K14" s="93">
        <f>I14/'סכום נכסי הקרן'!$C$42</f>
        <v>-2.4924034576586498E-5</v>
      </c>
    </row>
    <row r="15" spans="2:51">
      <c r="B15" s="85" t="s">
        <v>2402</v>
      </c>
      <c r="C15" s="82" t="s">
        <v>2404</v>
      </c>
      <c r="D15" s="95" t="s">
        <v>1899</v>
      </c>
      <c r="E15" s="95" t="s">
        <v>180</v>
      </c>
      <c r="F15" s="104">
        <v>43249</v>
      </c>
      <c r="G15" s="92">
        <v>104820000</v>
      </c>
      <c r="H15" s="94">
        <v>-3.5575999999999999</v>
      </c>
      <c r="I15" s="92">
        <v>-3729.0346099999997</v>
      </c>
      <c r="J15" s="93">
        <f t="shared" si="0"/>
        <v>0.84835640934245971</v>
      </c>
      <c r="K15" s="93">
        <f>I15/'סכום נכסי הקרן'!$C$42</f>
        <v>-6.8033554700183834E-5</v>
      </c>
    </row>
    <row r="16" spans="2:51" s="7" customFormat="1">
      <c r="B16" s="85" t="s">
        <v>2402</v>
      </c>
      <c r="C16" s="82" t="s">
        <v>2405</v>
      </c>
      <c r="D16" s="95" t="s">
        <v>1899</v>
      </c>
      <c r="E16" s="95" t="s">
        <v>180</v>
      </c>
      <c r="F16" s="104">
        <v>43264</v>
      </c>
      <c r="G16" s="92">
        <v>35000000</v>
      </c>
      <c r="H16" s="94">
        <v>-3.2907000000000002</v>
      </c>
      <c r="I16" s="92">
        <v>-1151.7505700000002</v>
      </c>
      <c r="J16" s="93">
        <f t="shared" si="0"/>
        <v>0.2620235745206268</v>
      </c>
      <c r="K16" s="93">
        <f>I16/'סכום נכסי הקרן'!$C$42</f>
        <v>-2.1012860860806795E-5</v>
      </c>
      <c r="AW16" s="1"/>
      <c r="AY16" s="1"/>
    </row>
    <row r="17" spans="2:51" s="7" customFormat="1">
      <c r="B17" s="85" t="s">
        <v>2402</v>
      </c>
      <c r="C17" s="82" t="s">
        <v>2406</v>
      </c>
      <c r="D17" s="95" t="s">
        <v>1899</v>
      </c>
      <c r="E17" s="95" t="s">
        <v>180</v>
      </c>
      <c r="F17" s="104">
        <v>43290</v>
      </c>
      <c r="G17" s="92">
        <v>45760000</v>
      </c>
      <c r="H17" s="94">
        <v>-2.4981</v>
      </c>
      <c r="I17" s="92">
        <v>-1143.1432399999999</v>
      </c>
      <c r="J17" s="93">
        <f t="shared" si="0"/>
        <v>0.26006540455533761</v>
      </c>
      <c r="K17" s="93">
        <f>I17/'סכום נכסי הקרן'!$C$42</f>
        <v>-2.0855826314973615E-5</v>
      </c>
      <c r="AW17" s="1"/>
      <c r="AY17" s="1"/>
    </row>
    <row r="18" spans="2:51" s="7" customFormat="1">
      <c r="B18" s="85" t="s">
        <v>2402</v>
      </c>
      <c r="C18" s="82" t="s">
        <v>2407</v>
      </c>
      <c r="D18" s="95" t="s">
        <v>1899</v>
      </c>
      <c r="E18" s="95" t="s">
        <v>180</v>
      </c>
      <c r="F18" s="104">
        <v>43269</v>
      </c>
      <c r="G18" s="92">
        <v>95391000</v>
      </c>
      <c r="H18" s="94">
        <v>-2.2784</v>
      </c>
      <c r="I18" s="92">
        <v>-2173.3584799999999</v>
      </c>
      <c r="J18" s="93">
        <f t="shared" si="0"/>
        <v>0.49443965775012905</v>
      </c>
      <c r="K18" s="93">
        <f>I18/'סכום נכסי הקרן'!$C$42</f>
        <v>-3.9651362482846036E-5</v>
      </c>
      <c r="AW18" s="1"/>
      <c r="AY18" s="1"/>
    </row>
    <row r="19" spans="2:51">
      <c r="B19" s="85" t="s">
        <v>2402</v>
      </c>
      <c r="C19" s="82" t="s">
        <v>2408</v>
      </c>
      <c r="D19" s="95" t="s">
        <v>1899</v>
      </c>
      <c r="E19" s="95" t="s">
        <v>180</v>
      </c>
      <c r="F19" s="104">
        <v>43269</v>
      </c>
      <c r="G19" s="92">
        <v>141372000</v>
      </c>
      <c r="H19" s="94">
        <v>-2.2408000000000001</v>
      </c>
      <c r="I19" s="92">
        <v>-3167.81846</v>
      </c>
      <c r="J19" s="93">
        <f t="shared" si="0"/>
        <v>0.72067957936554539</v>
      </c>
      <c r="K19" s="93">
        <f>I19/'סכום נכסי הקרן'!$C$42</f>
        <v>-5.779456964564406E-5</v>
      </c>
    </row>
    <row r="20" spans="2:51">
      <c r="B20" s="85" t="s">
        <v>2402</v>
      </c>
      <c r="C20" s="82" t="s">
        <v>2409</v>
      </c>
      <c r="D20" s="95" t="s">
        <v>1899</v>
      </c>
      <c r="E20" s="95" t="s">
        <v>180</v>
      </c>
      <c r="F20" s="104">
        <v>43271</v>
      </c>
      <c r="G20" s="92">
        <v>53070000</v>
      </c>
      <c r="H20" s="94">
        <v>-2.0855999999999999</v>
      </c>
      <c r="I20" s="92">
        <v>-1106.85346</v>
      </c>
      <c r="J20" s="93">
        <f t="shared" si="0"/>
        <v>0.25180946952752414</v>
      </c>
      <c r="K20" s="93">
        <f>I20/'סכום נכסי הקרן'!$C$42</f>
        <v>-2.0193745376902722E-5</v>
      </c>
    </row>
    <row r="21" spans="2:51">
      <c r="B21" s="85" t="s">
        <v>2402</v>
      </c>
      <c r="C21" s="82" t="s">
        <v>2410</v>
      </c>
      <c r="D21" s="95" t="s">
        <v>1899</v>
      </c>
      <c r="E21" s="95" t="s">
        <v>180</v>
      </c>
      <c r="F21" s="104">
        <v>43271</v>
      </c>
      <c r="G21" s="92">
        <v>106146000</v>
      </c>
      <c r="H21" s="94">
        <v>-2.0798999999999999</v>
      </c>
      <c r="I21" s="92">
        <v>-2207.71045</v>
      </c>
      <c r="J21" s="93">
        <f t="shared" si="0"/>
        <v>0.50225474046480523</v>
      </c>
      <c r="K21" s="93">
        <f>I21/'סכום נכסי הקרן'!$C$42</f>
        <v>-4.0278089471055479E-5</v>
      </c>
    </row>
    <row r="22" spans="2:51">
      <c r="B22" s="85" t="s">
        <v>2402</v>
      </c>
      <c r="C22" s="82" t="s">
        <v>2411</v>
      </c>
      <c r="D22" s="95" t="s">
        <v>1899</v>
      </c>
      <c r="E22" s="95" t="s">
        <v>180</v>
      </c>
      <c r="F22" s="104">
        <v>43271</v>
      </c>
      <c r="G22" s="92">
        <v>53100000</v>
      </c>
      <c r="H22" s="94">
        <v>-2.028</v>
      </c>
      <c r="I22" s="92">
        <v>-1076.87112</v>
      </c>
      <c r="J22" s="93">
        <f t="shared" si="0"/>
        <v>0.24498847885131136</v>
      </c>
      <c r="K22" s="93">
        <f>I22/'סכום נכסי הקרן'!$C$42</f>
        <v>-1.964673914559571E-5</v>
      </c>
    </row>
    <row r="23" spans="2:51">
      <c r="B23" s="85" t="s">
        <v>2402</v>
      </c>
      <c r="C23" s="82" t="s">
        <v>2412</v>
      </c>
      <c r="D23" s="95" t="s">
        <v>1899</v>
      </c>
      <c r="E23" s="95" t="s">
        <v>180</v>
      </c>
      <c r="F23" s="104">
        <v>43307</v>
      </c>
      <c r="G23" s="92">
        <v>53149500</v>
      </c>
      <c r="H23" s="94">
        <v>-1.7775000000000001</v>
      </c>
      <c r="I23" s="92">
        <v>-944.73360000000002</v>
      </c>
      <c r="J23" s="93">
        <f t="shared" si="0"/>
        <v>0.21492715635620654</v>
      </c>
      <c r="K23" s="93">
        <f>I23/'סכום נכסי הקרן'!$C$42</f>
        <v>-1.7235985120744589E-5</v>
      </c>
    </row>
    <row r="24" spans="2:51">
      <c r="B24" s="85" t="s">
        <v>2402</v>
      </c>
      <c r="C24" s="82" t="s">
        <v>2413</v>
      </c>
      <c r="D24" s="95" t="s">
        <v>1899</v>
      </c>
      <c r="E24" s="95" t="s">
        <v>180</v>
      </c>
      <c r="F24" s="104">
        <v>43270</v>
      </c>
      <c r="G24" s="92">
        <v>17730000</v>
      </c>
      <c r="H24" s="94">
        <v>-1.8898999999999999</v>
      </c>
      <c r="I24" s="92">
        <v>-335.07615000000004</v>
      </c>
      <c r="J24" s="93">
        <f t="shared" si="0"/>
        <v>7.622991717695414E-2</v>
      </c>
      <c r="K24" s="93">
        <f>I24/'סכום נכסי הקרן'!$C$42</f>
        <v>-6.113223384577814E-6</v>
      </c>
    </row>
    <row r="25" spans="2:51">
      <c r="B25" s="85" t="s">
        <v>2402</v>
      </c>
      <c r="C25" s="82" t="s">
        <v>2414</v>
      </c>
      <c r="D25" s="95" t="s">
        <v>1899</v>
      </c>
      <c r="E25" s="95" t="s">
        <v>180</v>
      </c>
      <c r="F25" s="104">
        <v>43299</v>
      </c>
      <c r="G25" s="92">
        <v>141852000</v>
      </c>
      <c r="H25" s="94">
        <v>-1.7049000000000001</v>
      </c>
      <c r="I25" s="92">
        <v>-2418.4524200000001</v>
      </c>
      <c r="J25" s="93">
        <f t="shared" si="0"/>
        <v>0.55019859716367248</v>
      </c>
      <c r="K25" s="93">
        <f>I25/'סכום נכסי הקרן'!$C$42</f>
        <v>-4.4122925157259933E-5</v>
      </c>
    </row>
    <row r="26" spans="2:51">
      <c r="B26" s="85" t="s">
        <v>2402</v>
      </c>
      <c r="C26" s="82" t="s">
        <v>2415</v>
      </c>
      <c r="D26" s="95" t="s">
        <v>1899</v>
      </c>
      <c r="E26" s="95" t="s">
        <v>180</v>
      </c>
      <c r="F26" s="104">
        <v>43307</v>
      </c>
      <c r="G26" s="92">
        <v>53232000</v>
      </c>
      <c r="H26" s="94">
        <v>-1.6198999999999999</v>
      </c>
      <c r="I26" s="92">
        <v>-862.29568000000006</v>
      </c>
      <c r="J26" s="93">
        <f t="shared" si="0"/>
        <v>0.19617250666287453</v>
      </c>
      <c r="K26" s="93">
        <f>I26/'סכום נכסי הקרן'!$C$42</f>
        <v>-1.5731964556105908E-5</v>
      </c>
    </row>
    <row r="27" spans="2:51">
      <c r="B27" s="85" t="s">
        <v>2402</v>
      </c>
      <c r="C27" s="82" t="s">
        <v>2416</v>
      </c>
      <c r="D27" s="95" t="s">
        <v>1899</v>
      </c>
      <c r="E27" s="95" t="s">
        <v>180</v>
      </c>
      <c r="F27" s="104">
        <v>43278</v>
      </c>
      <c r="G27" s="92">
        <v>67469000</v>
      </c>
      <c r="H27" s="94">
        <v>-1.6641999999999999</v>
      </c>
      <c r="I27" s="92">
        <v>-1122.84159</v>
      </c>
      <c r="J27" s="93">
        <f t="shared" si="0"/>
        <v>0.25544677354249024</v>
      </c>
      <c r="K27" s="93">
        <f>I27/'סכום נכסי הקרן'!$C$42</f>
        <v>-2.0485437310786021E-5</v>
      </c>
    </row>
    <row r="28" spans="2:51">
      <c r="B28" s="85" t="s">
        <v>2402</v>
      </c>
      <c r="C28" s="82" t="s">
        <v>2417</v>
      </c>
      <c r="D28" s="95" t="s">
        <v>1899</v>
      </c>
      <c r="E28" s="95" t="s">
        <v>180</v>
      </c>
      <c r="F28" s="104">
        <v>43284</v>
      </c>
      <c r="G28" s="92">
        <v>178040000</v>
      </c>
      <c r="H28" s="94">
        <v>-1.3379000000000001</v>
      </c>
      <c r="I28" s="92">
        <v>-2381.9350199999999</v>
      </c>
      <c r="J28" s="93">
        <f t="shared" si="0"/>
        <v>0.54189087852264795</v>
      </c>
      <c r="K28" s="93">
        <f>I28/'סכום נכסי הקרן'!$C$42</f>
        <v>-4.3456691455983425E-5</v>
      </c>
    </row>
    <row r="29" spans="2:51">
      <c r="B29" s="85" t="s">
        <v>2402</v>
      </c>
      <c r="C29" s="82" t="s">
        <v>2418</v>
      </c>
      <c r="D29" s="95" t="s">
        <v>1899</v>
      </c>
      <c r="E29" s="95" t="s">
        <v>180</v>
      </c>
      <c r="F29" s="104">
        <v>43304</v>
      </c>
      <c r="G29" s="92">
        <v>3565000</v>
      </c>
      <c r="H29" s="94">
        <v>-1.8672</v>
      </c>
      <c r="I29" s="92">
        <v>-66.565679999999986</v>
      </c>
      <c r="J29" s="93">
        <f t="shared" si="0"/>
        <v>1.5143710685549034E-2</v>
      </c>
      <c r="K29" s="93">
        <f>I29/'סכום נכסי הקרן'!$C$42</f>
        <v>-1.2144429604623412E-6</v>
      </c>
    </row>
    <row r="30" spans="2:51">
      <c r="B30" s="85" t="s">
        <v>2402</v>
      </c>
      <c r="C30" s="82" t="s">
        <v>2419</v>
      </c>
      <c r="D30" s="95" t="s">
        <v>1899</v>
      </c>
      <c r="E30" s="95" t="s">
        <v>180</v>
      </c>
      <c r="F30" s="104">
        <v>43284</v>
      </c>
      <c r="G30" s="92">
        <v>53475000</v>
      </c>
      <c r="H30" s="94">
        <v>-1.2185999999999999</v>
      </c>
      <c r="I30" s="92">
        <v>-651.62381000000005</v>
      </c>
      <c r="J30" s="93">
        <f t="shared" si="0"/>
        <v>0.14824459773347431</v>
      </c>
      <c r="K30" s="93">
        <f>I30/'סכום נכסי הקרן'!$C$42</f>
        <v>-1.188840779398859E-5</v>
      </c>
    </row>
    <row r="31" spans="2:51">
      <c r="B31" s="85" t="s">
        <v>2402</v>
      </c>
      <c r="C31" s="82" t="s">
        <v>2420</v>
      </c>
      <c r="D31" s="95" t="s">
        <v>1899</v>
      </c>
      <c r="E31" s="95" t="s">
        <v>180</v>
      </c>
      <c r="F31" s="104">
        <v>43284</v>
      </c>
      <c r="G31" s="92">
        <v>17825000</v>
      </c>
      <c r="H31" s="94">
        <v>-1.2185999999999999</v>
      </c>
      <c r="I31" s="92">
        <v>-217.20794000000001</v>
      </c>
      <c r="J31" s="93">
        <f t="shared" si="0"/>
        <v>4.9414866669492359E-2</v>
      </c>
      <c r="K31" s="93">
        <f>I31/'סכום נכסי הקרן'!$C$42</f>
        <v>-3.9628026588104662E-6</v>
      </c>
    </row>
    <row r="32" spans="2:51">
      <c r="B32" s="85" t="s">
        <v>2402</v>
      </c>
      <c r="C32" s="82" t="s">
        <v>2421</v>
      </c>
      <c r="D32" s="95" t="s">
        <v>1899</v>
      </c>
      <c r="E32" s="95" t="s">
        <v>180</v>
      </c>
      <c r="F32" s="104">
        <v>43312</v>
      </c>
      <c r="G32" s="92">
        <v>164082000</v>
      </c>
      <c r="H32" s="94">
        <v>-1.0282</v>
      </c>
      <c r="I32" s="92">
        <v>-1687.0981499999998</v>
      </c>
      <c r="J32" s="93">
        <f t="shared" si="0"/>
        <v>0.38381529763873828</v>
      </c>
      <c r="K32" s="93">
        <f>I32/'סכום נכסי הקרן'!$C$42</f>
        <v>-3.0779892459245358E-5</v>
      </c>
    </row>
    <row r="33" spans="2:11">
      <c r="B33" s="85" t="s">
        <v>2402</v>
      </c>
      <c r="C33" s="82" t="s">
        <v>2422</v>
      </c>
      <c r="D33" s="95" t="s">
        <v>1899</v>
      </c>
      <c r="E33" s="95" t="s">
        <v>180</v>
      </c>
      <c r="F33" s="104">
        <v>43299</v>
      </c>
      <c r="G33" s="92">
        <v>142852000</v>
      </c>
      <c r="H33" s="94">
        <v>-1.6875</v>
      </c>
      <c r="I33" s="92">
        <v>-2410.6307900000002</v>
      </c>
      <c r="J33" s="93">
        <f t="shared" si="0"/>
        <v>0.54841917416657526</v>
      </c>
      <c r="K33" s="93">
        <f>I33/'סכום נכסי הקרן'!$C$42</f>
        <v>-4.3980225142885545E-5</v>
      </c>
    </row>
    <row r="34" spans="2:11">
      <c r="B34" s="85" t="s">
        <v>2402</v>
      </c>
      <c r="C34" s="82" t="s">
        <v>2423</v>
      </c>
      <c r="D34" s="95" t="s">
        <v>1899</v>
      </c>
      <c r="E34" s="95" t="s">
        <v>180</v>
      </c>
      <c r="F34" s="104">
        <v>43312</v>
      </c>
      <c r="G34" s="92">
        <v>82160600</v>
      </c>
      <c r="H34" s="94">
        <v>-0.88129999999999997</v>
      </c>
      <c r="I34" s="92">
        <v>-724.04865000000007</v>
      </c>
      <c r="J34" s="93">
        <f t="shared" si="0"/>
        <v>0.16472126894613495</v>
      </c>
      <c r="K34" s="93">
        <f>I34/'סכום נכסי הקרן'!$C$42</f>
        <v>-1.3209746914998267E-5</v>
      </c>
    </row>
    <row r="35" spans="2:11">
      <c r="B35" s="85" t="s">
        <v>2402</v>
      </c>
      <c r="C35" s="82" t="s">
        <v>2424</v>
      </c>
      <c r="D35" s="95" t="s">
        <v>1899</v>
      </c>
      <c r="E35" s="95" t="s">
        <v>180</v>
      </c>
      <c r="F35" s="104">
        <v>43328</v>
      </c>
      <c r="G35" s="92">
        <v>71500000</v>
      </c>
      <c r="H35" s="94">
        <v>-0.51400000000000001</v>
      </c>
      <c r="I35" s="92">
        <v>-367.53002000000004</v>
      </c>
      <c r="J35" s="93">
        <f t="shared" si="0"/>
        <v>8.3613181614520457E-2</v>
      </c>
      <c r="K35" s="93">
        <f>I35/'סכום נכסי הקרן'!$C$42</f>
        <v>-6.7053209033181008E-6</v>
      </c>
    </row>
    <row r="36" spans="2:11">
      <c r="B36" s="85" t="s">
        <v>2402</v>
      </c>
      <c r="C36" s="82" t="s">
        <v>2425</v>
      </c>
      <c r="D36" s="95" t="s">
        <v>1899</v>
      </c>
      <c r="E36" s="95" t="s">
        <v>180</v>
      </c>
      <c r="F36" s="104">
        <v>43328</v>
      </c>
      <c r="G36" s="92">
        <v>121597600</v>
      </c>
      <c r="H36" s="94">
        <v>-0.47470000000000001</v>
      </c>
      <c r="I36" s="92">
        <v>-577.25594999999998</v>
      </c>
      <c r="J36" s="93">
        <f t="shared" si="0"/>
        <v>0.13132588893122943</v>
      </c>
      <c r="K36" s="93">
        <f>I36/'סכום נכסי הקרן'!$C$42</f>
        <v>-1.0531619670414265E-5</v>
      </c>
    </row>
    <row r="37" spans="2:11">
      <c r="B37" s="85" t="s">
        <v>2402</v>
      </c>
      <c r="C37" s="82" t="s">
        <v>2426</v>
      </c>
      <c r="D37" s="95" t="s">
        <v>1899</v>
      </c>
      <c r="E37" s="95" t="s">
        <v>180</v>
      </c>
      <c r="F37" s="104">
        <v>43320</v>
      </c>
      <c r="G37" s="92">
        <v>53677500</v>
      </c>
      <c r="H37" s="94">
        <v>-0.60360000000000003</v>
      </c>
      <c r="I37" s="92">
        <v>-324.00009</v>
      </c>
      <c r="J37" s="93">
        <f t="shared" si="0"/>
        <v>7.371011045108905E-2</v>
      </c>
      <c r="K37" s="93">
        <f>I37/'סכום נכסי הקרן'!$C$42</f>
        <v>-5.9111486352977257E-6</v>
      </c>
    </row>
    <row r="38" spans="2:11">
      <c r="B38" s="85" t="s">
        <v>2402</v>
      </c>
      <c r="C38" s="82" t="s">
        <v>2427</v>
      </c>
      <c r="D38" s="95" t="s">
        <v>1899</v>
      </c>
      <c r="E38" s="95" t="s">
        <v>180</v>
      </c>
      <c r="F38" s="104">
        <v>43313</v>
      </c>
      <c r="G38" s="92">
        <v>89495000</v>
      </c>
      <c r="H38" s="94">
        <v>-0.64729999999999999</v>
      </c>
      <c r="I38" s="92">
        <v>-579.26013999999998</v>
      </c>
      <c r="J38" s="93">
        <f t="shared" si="0"/>
        <v>0.1317818427128008</v>
      </c>
      <c r="K38" s="93">
        <f>I38/'סכום נכסי הקרן'!$C$42</f>
        <v>-1.0568184675638113E-5</v>
      </c>
    </row>
    <row r="39" spans="2:11">
      <c r="B39" s="85" t="s">
        <v>2402</v>
      </c>
      <c r="C39" s="82" t="s">
        <v>2428</v>
      </c>
      <c r="D39" s="95" t="s">
        <v>1899</v>
      </c>
      <c r="E39" s="95" t="s">
        <v>180</v>
      </c>
      <c r="F39" s="104">
        <v>43318</v>
      </c>
      <c r="G39" s="92">
        <v>53745000</v>
      </c>
      <c r="H39" s="94">
        <v>-0.51080000000000003</v>
      </c>
      <c r="I39" s="92">
        <v>-274.50587999999999</v>
      </c>
      <c r="J39" s="93">
        <f t="shared" si="0"/>
        <v>6.2450163931353837E-2</v>
      </c>
      <c r="K39" s="93">
        <f>I39/'סכום נכסי הקרן'!$C$42</f>
        <v>-5.0081623679277409E-6</v>
      </c>
    </row>
    <row r="40" spans="2:11">
      <c r="B40" s="85" t="s">
        <v>2402</v>
      </c>
      <c r="C40" s="82" t="s">
        <v>2429</v>
      </c>
      <c r="D40" s="95" t="s">
        <v>1899</v>
      </c>
      <c r="E40" s="95" t="s">
        <v>180</v>
      </c>
      <c r="F40" s="104">
        <v>43318</v>
      </c>
      <c r="G40" s="92">
        <v>53772000</v>
      </c>
      <c r="H40" s="94">
        <v>-0.46029999999999999</v>
      </c>
      <c r="I40" s="92">
        <v>-247.53035</v>
      </c>
      <c r="J40" s="93">
        <f t="shared" si="0"/>
        <v>5.6313223365143918E-2</v>
      </c>
      <c r="K40" s="93">
        <f>I40/'סכום נכסי הקרן'!$C$42</f>
        <v>-4.5160132227039457E-6</v>
      </c>
    </row>
    <row r="41" spans="2:11">
      <c r="B41" s="85" t="s">
        <v>2402</v>
      </c>
      <c r="C41" s="82" t="s">
        <v>2430</v>
      </c>
      <c r="D41" s="95" t="s">
        <v>1899</v>
      </c>
      <c r="E41" s="95" t="s">
        <v>180</v>
      </c>
      <c r="F41" s="104">
        <v>43327</v>
      </c>
      <c r="G41" s="92">
        <v>209722500</v>
      </c>
      <c r="H41" s="94">
        <v>-0.26750000000000002</v>
      </c>
      <c r="I41" s="92">
        <v>-561.02562</v>
      </c>
      <c r="J41" s="93">
        <f t="shared" si="0"/>
        <v>0.12763348434900348</v>
      </c>
      <c r="K41" s="93">
        <f>I41/'סכום נכסי הקרן'!$C$42</f>
        <v>-1.0235508971710658E-5</v>
      </c>
    </row>
    <row r="42" spans="2:11">
      <c r="B42" s="85" t="s">
        <v>2402</v>
      </c>
      <c r="C42" s="82" t="s">
        <v>2431</v>
      </c>
      <c r="D42" s="95" t="s">
        <v>1899</v>
      </c>
      <c r="E42" s="95" t="s">
        <v>180</v>
      </c>
      <c r="F42" s="104">
        <v>43326</v>
      </c>
      <c r="G42" s="92">
        <v>35890000</v>
      </c>
      <c r="H42" s="94">
        <v>-0.16930000000000001</v>
      </c>
      <c r="I42" s="92">
        <v>-60.751410000000007</v>
      </c>
      <c r="J42" s="93">
        <f t="shared" si="0"/>
        <v>1.3820962645903576E-2</v>
      </c>
      <c r="K42" s="93">
        <f>I42/'סכום נכסי הקרן'!$C$42</f>
        <v>-1.1083657856820738E-6</v>
      </c>
    </row>
    <row r="43" spans="2:11">
      <c r="B43" s="85" t="s">
        <v>2402</v>
      </c>
      <c r="C43" s="82" t="s">
        <v>2432</v>
      </c>
      <c r="D43" s="95" t="s">
        <v>1899</v>
      </c>
      <c r="E43" s="95" t="s">
        <v>180</v>
      </c>
      <c r="F43" s="104">
        <v>43326</v>
      </c>
      <c r="G43" s="92">
        <v>107727000</v>
      </c>
      <c r="H43" s="94">
        <v>-0.1163</v>
      </c>
      <c r="I43" s="92">
        <v>-125.31696000000001</v>
      </c>
      <c r="J43" s="93">
        <f t="shared" si="0"/>
        <v>2.8509643201008707E-2</v>
      </c>
      <c r="K43" s="93">
        <f>I43/'סכום נכסי הקרן'!$C$42</f>
        <v>-2.2863178127007921E-6</v>
      </c>
    </row>
    <row r="44" spans="2:11">
      <c r="B44" s="85" t="s">
        <v>2402</v>
      </c>
      <c r="C44" s="82" t="s">
        <v>2433</v>
      </c>
      <c r="D44" s="95" t="s">
        <v>1899</v>
      </c>
      <c r="E44" s="95" t="s">
        <v>180</v>
      </c>
      <c r="F44" s="104">
        <v>43314</v>
      </c>
      <c r="G44" s="92">
        <v>150822000</v>
      </c>
      <c r="H44" s="94">
        <v>-0.3004</v>
      </c>
      <c r="I44" s="92">
        <v>-452.99824000000001</v>
      </c>
      <c r="J44" s="93">
        <f t="shared" si="0"/>
        <v>0.10305722539937859</v>
      </c>
      <c r="K44" s="93">
        <f>I44/'סכום נכסי הקרן'!$C$42</f>
        <v>-8.2646271121970111E-6</v>
      </c>
    </row>
    <row r="45" spans="2:11">
      <c r="B45" s="85" t="s">
        <v>2402</v>
      </c>
      <c r="C45" s="82" t="s">
        <v>2434</v>
      </c>
      <c r="D45" s="95" t="s">
        <v>1899</v>
      </c>
      <c r="E45" s="95" t="s">
        <v>180</v>
      </c>
      <c r="F45" s="104">
        <v>43326</v>
      </c>
      <c r="G45" s="92">
        <v>144484000</v>
      </c>
      <c r="H45" s="94">
        <v>-0.12</v>
      </c>
      <c r="I45" s="92">
        <v>-173.30957999999998</v>
      </c>
      <c r="J45" s="93">
        <f t="shared" si="0"/>
        <v>3.9427977578746519E-2</v>
      </c>
      <c r="K45" s="93">
        <f>I45/'סכום נכסי הקרן'!$C$42</f>
        <v>-3.1619086503988992E-6</v>
      </c>
    </row>
    <row r="46" spans="2:11">
      <c r="B46" s="85" t="s">
        <v>2402</v>
      </c>
      <c r="C46" s="82" t="s">
        <v>2435</v>
      </c>
      <c r="D46" s="95" t="s">
        <v>1899</v>
      </c>
      <c r="E46" s="95" t="s">
        <v>180</v>
      </c>
      <c r="F46" s="104">
        <v>43486</v>
      </c>
      <c r="G46" s="92">
        <v>91775000</v>
      </c>
      <c r="H46" s="94">
        <v>1.1649</v>
      </c>
      <c r="I46" s="92">
        <v>1069.1140800000001</v>
      </c>
      <c r="J46" s="93">
        <f t="shared" si="0"/>
        <v>-0.24322375009715111</v>
      </c>
      <c r="K46" s="93">
        <f>I46/'סכום נכסי הקרן'!$C$42</f>
        <v>1.9505217529321006E-5</v>
      </c>
    </row>
    <row r="47" spans="2:11">
      <c r="B47" s="85" t="s">
        <v>2402</v>
      </c>
      <c r="C47" s="82" t="s">
        <v>2436</v>
      </c>
      <c r="D47" s="95" t="s">
        <v>1899</v>
      </c>
      <c r="E47" s="95" t="s">
        <v>180</v>
      </c>
      <c r="F47" s="104">
        <v>43467</v>
      </c>
      <c r="G47" s="92">
        <v>74168000</v>
      </c>
      <c r="H47" s="94">
        <v>2.1616</v>
      </c>
      <c r="I47" s="92">
        <v>1603.20418</v>
      </c>
      <c r="J47" s="93">
        <f t="shared" si="0"/>
        <v>-0.36472939616605554</v>
      </c>
      <c r="K47" s="93">
        <f>I47/'סכום נכסי הקרן'!$C$42</f>
        <v>2.9249307309484416E-5</v>
      </c>
    </row>
    <row r="48" spans="2:11">
      <c r="B48" s="85" t="s">
        <v>2402</v>
      </c>
      <c r="C48" s="82" t="s">
        <v>2437</v>
      </c>
      <c r="D48" s="95" t="s">
        <v>1899</v>
      </c>
      <c r="E48" s="95" t="s">
        <v>180</v>
      </c>
      <c r="F48" s="104">
        <v>43458</v>
      </c>
      <c r="G48" s="92">
        <v>149820000</v>
      </c>
      <c r="H48" s="94">
        <v>3.1305999999999998</v>
      </c>
      <c r="I48" s="92">
        <v>4690.2355800000005</v>
      </c>
      <c r="J48" s="93">
        <f t="shared" si="0"/>
        <v>-1.0670298969467193</v>
      </c>
      <c r="K48" s="93">
        <f>I48/'סכום נכסי הקרן'!$C$42</f>
        <v>8.5569975143963198E-5</v>
      </c>
    </row>
    <row r="49" spans="2:11">
      <c r="B49" s="85" t="s">
        <v>2402</v>
      </c>
      <c r="C49" s="82" t="s">
        <v>2438</v>
      </c>
      <c r="D49" s="95" t="s">
        <v>1899</v>
      </c>
      <c r="E49" s="95" t="s">
        <v>180</v>
      </c>
      <c r="F49" s="104">
        <v>43395</v>
      </c>
      <c r="G49" s="92">
        <v>53865000</v>
      </c>
      <c r="H49" s="94">
        <v>-0.85419999999999996</v>
      </c>
      <c r="I49" s="92">
        <v>-460.10988000000003</v>
      </c>
      <c r="J49" s="93">
        <f t="shared" si="0"/>
        <v>0.10467512547430877</v>
      </c>
      <c r="K49" s="93">
        <f>I49/'סכום נכסי הקרן'!$C$42</f>
        <v>-8.3943738696152843E-6</v>
      </c>
    </row>
    <row r="50" spans="2:11">
      <c r="B50" s="85" t="s">
        <v>2402</v>
      </c>
      <c r="C50" s="82" t="s">
        <v>2439</v>
      </c>
      <c r="D50" s="95" t="s">
        <v>1899</v>
      </c>
      <c r="E50" s="95" t="s">
        <v>180</v>
      </c>
      <c r="F50" s="104">
        <v>43376</v>
      </c>
      <c r="G50" s="92">
        <v>71782000</v>
      </c>
      <c r="H50" s="94">
        <v>-1.1832</v>
      </c>
      <c r="I50" s="92">
        <v>-849.32027000000005</v>
      </c>
      <c r="J50" s="93">
        <f t="shared" si="0"/>
        <v>0.19322059728455254</v>
      </c>
      <c r="K50" s="93">
        <f>I50/'סכום נכסי הקרן'!$C$42</f>
        <v>-1.5495237532005614E-5</v>
      </c>
    </row>
    <row r="51" spans="2:11">
      <c r="B51" s="85" t="s">
        <v>2402</v>
      </c>
      <c r="C51" s="82" t="s">
        <v>2440</v>
      </c>
      <c r="D51" s="95" t="s">
        <v>1899</v>
      </c>
      <c r="E51" s="95" t="s">
        <v>180</v>
      </c>
      <c r="F51" s="104">
        <v>43397</v>
      </c>
      <c r="G51" s="92">
        <v>54312000</v>
      </c>
      <c r="H51" s="94">
        <v>1.4800000000000001E-2</v>
      </c>
      <c r="I51" s="92">
        <v>8.0599100000000004</v>
      </c>
      <c r="J51" s="93">
        <f t="shared" si="0"/>
        <v>-1.8336317632684522E-3</v>
      </c>
      <c r="K51" s="93">
        <f>I51/'סכום נכסי הקרן'!$C$42</f>
        <v>1.4704726161379306E-7</v>
      </c>
    </row>
    <row r="52" spans="2:11">
      <c r="B52" s="85" t="s">
        <v>2402</v>
      </c>
      <c r="C52" s="82" t="s">
        <v>2441</v>
      </c>
      <c r="D52" s="95" t="s">
        <v>1899</v>
      </c>
      <c r="E52" s="95" t="s">
        <v>180</v>
      </c>
      <c r="F52" s="104">
        <v>43438</v>
      </c>
      <c r="G52" s="92">
        <v>128898000</v>
      </c>
      <c r="H52" s="94">
        <v>1.6526000000000001</v>
      </c>
      <c r="I52" s="92">
        <v>2130.1846</v>
      </c>
      <c r="J52" s="93">
        <f t="shared" si="0"/>
        <v>-0.4846175880605742</v>
      </c>
      <c r="K52" s="93">
        <f>I52/'סכום נכסי הקרן'!$C$42</f>
        <v>3.8863686091020013E-5</v>
      </c>
    </row>
    <row r="53" spans="2:11">
      <c r="B53" s="85" t="s">
        <v>2402</v>
      </c>
      <c r="C53" s="82" t="s">
        <v>2442</v>
      </c>
      <c r="D53" s="95" t="s">
        <v>1899</v>
      </c>
      <c r="E53" s="95" t="s">
        <v>180</v>
      </c>
      <c r="F53" s="104">
        <v>43509</v>
      </c>
      <c r="G53" s="92">
        <v>90800000</v>
      </c>
      <c r="H53" s="94">
        <v>0.1166</v>
      </c>
      <c r="I53" s="92">
        <v>105.83641</v>
      </c>
      <c r="J53" s="93">
        <f t="shared" si="0"/>
        <v>-2.407781266618397E-2</v>
      </c>
      <c r="K53" s="93">
        <f>I53/'סכום נכסי הקרן'!$C$42</f>
        <v>1.9309091875138385E-6</v>
      </c>
    </row>
    <row r="54" spans="2:11">
      <c r="B54" s="85" t="s">
        <v>2402</v>
      </c>
      <c r="C54" s="82" t="s">
        <v>2443</v>
      </c>
      <c r="D54" s="95" t="s">
        <v>1899</v>
      </c>
      <c r="E54" s="95" t="s">
        <v>180</v>
      </c>
      <c r="F54" s="104">
        <v>43404</v>
      </c>
      <c r="G54" s="92">
        <v>131760000</v>
      </c>
      <c r="H54" s="94">
        <v>1.1767000000000001</v>
      </c>
      <c r="I54" s="92">
        <v>1550.39544</v>
      </c>
      <c r="J54" s="93">
        <f t="shared" si="0"/>
        <v>-0.35271539315086242</v>
      </c>
      <c r="K54" s="93">
        <f>I54/'סכום נכסי הקרן'!$C$42</f>
        <v>2.828584982593004E-5</v>
      </c>
    </row>
    <row r="55" spans="2:11">
      <c r="B55" s="85" t="s">
        <v>2402</v>
      </c>
      <c r="C55" s="82" t="s">
        <v>2444</v>
      </c>
      <c r="D55" s="95" t="s">
        <v>1899</v>
      </c>
      <c r="E55" s="95" t="s">
        <v>180</v>
      </c>
      <c r="F55" s="104">
        <v>43410</v>
      </c>
      <c r="G55" s="92">
        <v>54522000</v>
      </c>
      <c r="H55" s="94">
        <v>0.2707</v>
      </c>
      <c r="I55" s="92">
        <v>147.60398999999998</v>
      </c>
      <c r="J55" s="93">
        <f t="shared" si="0"/>
        <v>-3.3579948715203888E-2</v>
      </c>
      <c r="K55" s="93">
        <f>I55/'סכום נכסי הקרן'!$C$42</f>
        <v>2.6929286471895706E-6</v>
      </c>
    </row>
    <row r="56" spans="2:11">
      <c r="B56" s="85" t="s">
        <v>2402</v>
      </c>
      <c r="C56" s="82" t="s">
        <v>2445</v>
      </c>
      <c r="D56" s="95" t="s">
        <v>1899</v>
      </c>
      <c r="E56" s="95" t="s">
        <v>180</v>
      </c>
      <c r="F56" s="104">
        <v>43500</v>
      </c>
      <c r="G56" s="92">
        <v>98372500</v>
      </c>
      <c r="H56" s="94">
        <v>-0.4143</v>
      </c>
      <c r="I56" s="92">
        <v>-407.50928000000005</v>
      </c>
      <c r="J56" s="93">
        <f t="shared" si="0"/>
        <v>9.2708474366916926E-2</v>
      </c>
      <c r="K56" s="93">
        <f>I56/'סכום נכסי הקרן'!$C$42</f>
        <v>-7.4347137506756835E-6</v>
      </c>
    </row>
    <row r="57" spans="2:11">
      <c r="B57" s="85" t="s">
        <v>2402</v>
      </c>
      <c r="C57" s="82" t="s">
        <v>2446</v>
      </c>
      <c r="D57" s="95" t="s">
        <v>1899</v>
      </c>
      <c r="E57" s="95" t="s">
        <v>180</v>
      </c>
      <c r="F57" s="104">
        <v>43452</v>
      </c>
      <c r="G57" s="92">
        <v>38136000</v>
      </c>
      <c r="H57" s="94">
        <v>-2.7353999999999998</v>
      </c>
      <c r="I57" s="92">
        <v>-1043.1835899999999</v>
      </c>
      <c r="J57" s="93">
        <f t="shared" si="0"/>
        <v>0.23732455642115283</v>
      </c>
      <c r="K57" s="93">
        <f>I57/'סכום נכסי הקרן'!$C$42</f>
        <v>-1.9032134387349959E-5</v>
      </c>
    </row>
    <row r="58" spans="2:11">
      <c r="B58" s="85" t="s">
        <v>2402</v>
      </c>
      <c r="C58" s="82" t="s">
        <v>2447</v>
      </c>
      <c r="D58" s="95" t="s">
        <v>1899</v>
      </c>
      <c r="E58" s="95" t="s">
        <v>180</v>
      </c>
      <c r="F58" s="104">
        <v>43481</v>
      </c>
      <c r="G58" s="92">
        <v>21960000</v>
      </c>
      <c r="H58" s="94">
        <v>0.77690000000000003</v>
      </c>
      <c r="I58" s="92">
        <v>170.59808999999998</v>
      </c>
      <c r="J58" s="93">
        <f t="shared" si="0"/>
        <v>-3.8811112850755163E-2</v>
      </c>
      <c r="K58" s="93">
        <f>I58/'סכום נכסי הקרן'!$C$42</f>
        <v>3.1124394653344031E-6</v>
      </c>
    </row>
    <row r="59" spans="2:11">
      <c r="B59" s="85" t="s">
        <v>2402</v>
      </c>
      <c r="C59" s="82" t="s">
        <v>2448</v>
      </c>
      <c r="D59" s="95" t="s">
        <v>1899</v>
      </c>
      <c r="E59" s="95" t="s">
        <v>180</v>
      </c>
      <c r="F59" s="104">
        <v>43489</v>
      </c>
      <c r="G59" s="92">
        <v>109440000</v>
      </c>
      <c r="H59" s="94">
        <v>0.66339999999999999</v>
      </c>
      <c r="I59" s="92">
        <v>725.97242000000006</v>
      </c>
      <c r="J59" s="93">
        <f t="shared" si="0"/>
        <v>-0.16515892715537336</v>
      </c>
      <c r="K59" s="93">
        <f>I59/'סכום נכסי הקרן'!$C$42</f>
        <v>1.3244844715156678E-5</v>
      </c>
    </row>
    <row r="60" spans="2:11">
      <c r="B60" s="85" t="s">
        <v>2402</v>
      </c>
      <c r="C60" s="82" t="s">
        <v>2449</v>
      </c>
      <c r="D60" s="95" t="s">
        <v>1899</v>
      </c>
      <c r="E60" s="95" t="s">
        <v>180</v>
      </c>
      <c r="F60" s="104">
        <v>43376</v>
      </c>
      <c r="G60" s="92">
        <v>71666000</v>
      </c>
      <c r="H60" s="94">
        <v>-1.347</v>
      </c>
      <c r="I60" s="92">
        <v>-965.31868000000009</v>
      </c>
      <c r="J60" s="93">
        <f t="shared" si="0"/>
        <v>0.21961026777276357</v>
      </c>
      <c r="K60" s="93">
        <f>I60/'סכום נכסי הקרן'!$C$42</f>
        <v>-1.7611545101451676E-5</v>
      </c>
    </row>
    <row r="61" spans="2:11">
      <c r="B61" s="85" t="s">
        <v>2402</v>
      </c>
      <c r="C61" s="82" t="s">
        <v>2450</v>
      </c>
      <c r="D61" s="95" t="s">
        <v>1899</v>
      </c>
      <c r="E61" s="95" t="s">
        <v>180</v>
      </c>
      <c r="F61" s="104">
        <v>43502</v>
      </c>
      <c r="G61" s="92">
        <v>59317500</v>
      </c>
      <c r="H61" s="94">
        <v>-0.78779999999999994</v>
      </c>
      <c r="I61" s="92">
        <v>-467.28708</v>
      </c>
      <c r="J61" s="93">
        <f t="shared" si="0"/>
        <v>0.1063079404674452</v>
      </c>
      <c r="K61" s="93">
        <f>I61/'סכום נכסי הקרן'!$C$42</f>
        <v>-8.5253167220856619E-6</v>
      </c>
    </row>
    <row r="62" spans="2:11">
      <c r="B62" s="85" t="s">
        <v>2402</v>
      </c>
      <c r="C62" s="82" t="s">
        <v>2451</v>
      </c>
      <c r="D62" s="95" t="s">
        <v>1899</v>
      </c>
      <c r="E62" s="95" t="s">
        <v>180</v>
      </c>
      <c r="F62" s="104">
        <v>43481</v>
      </c>
      <c r="G62" s="92">
        <v>109875000</v>
      </c>
      <c r="H62" s="94">
        <v>0.8387</v>
      </c>
      <c r="I62" s="92">
        <v>921.48901000000001</v>
      </c>
      <c r="J62" s="93">
        <f t="shared" si="0"/>
        <v>-0.2096390056760932</v>
      </c>
      <c r="K62" s="93">
        <f>I62/'סכום נכסי הקרן'!$C$42</f>
        <v>1.6811904292691254E-5</v>
      </c>
    </row>
    <row r="63" spans="2:11">
      <c r="B63" s="85" t="s">
        <v>2402</v>
      </c>
      <c r="C63" s="82" t="s">
        <v>2452</v>
      </c>
      <c r="D63" s="95" t="s">
        <v>1899</v>
      </c>
      <c r="E63" s="95" t="s">
        <v>180</v>
      </c>
      <c r="F63" s="104">
        <v>43489</v>
      </c>
      <c r="G63" s="92">
        <v>102135600</v>
      </c>
      <c r="H63" s="94">
        <v>0.6552</v>
      </c>
      <c r="I63" s="92">
        <v>669.17633000000001</v>
      </c>
      <c r="J63" s="93">
        <f t="shared" si="0"/>
        <v>-0.15223780090787759</v>
      </c>
      <c r="K63" s="93">
        <f>I63/'סכום נכסי הקרן'!$C$42</f>
        <v>1.220864089838074E-5</v>
      </c>
    </row>
    <row r="64" spans="2:11">
      <c r="B64" s="85" t="s">
        <v>2402</v>
      </c>
      <c r="C64" s="82" t="s">
        <v>2453</v>
      </c>
      <c r="D64" s="95" t="s">
        <v>1899</v>
      </c>
      <c r="E64" s="95" t="s">
        <v>180</v>
      </c>
      <c r="F64" s="104">
        <v>43468</v>
      </c>
      <c r="G64" s="92">
        <v>55788000</v>
      </c>
      <c r="H64" s="94">
        <v>2.4457</v>
      </c>
      <c r="I64" s="92">
        <v>1364.38427</v>
      </c>
      <c r="J64" s="93">
        <f t="shared" si="0"/>
        <v>-0.31039780031983483</v>
      </c>
      <c r="K64" s="93">
        <f>I64/'סכום נכסי הקרן'!$C$42</f>
        <v>2.4892209800411424E-5</v>
      </c>
    </row>
    <row r="65" spans="2:11">
      <c r="B65" s="85" t="s">
        <v>2402</v>
      </c>
      <c r="C65" s="82" t="s">
        <v>2454</v>
      </c>
      <c r="D65" s="95" t="s">
        <v>1899</v>
      </c>
      <c r="E65" s="95" t="s">
        <v>180</v>
      </c>
      <c r="F65" s="104">
        <v>43489</v>
      </c>
      <c r="G65" s="92">
        <v>54714750</v>
      </c>
      <c r="H65" s="94">
        <v>0.65380000000000005</v>
      </c>
      <c r="I65" s="92">
        <v>357.73750999999999</v>
      </c>
      <c r="J65" s="93">
        <f t="shared" si="0"/>
        <v>-8.1385382870102205E-2</v>
      </c>
      <c r="K65" s="93">
        <f>I65/'סכום נכסי הקרן'!$C$42</f>
        <v>6.5266636007147601E-6</v>
      </c>
    </row>
    <row r="66" spans="2:11">
      <c r="B66" s="85" t="s">
        <v>2402</v>
      </c>
      <c r="C66" s="82" t="s">
        <v>2455</v>
      </c>
      <c r="D66" s="95" t="s">
        <v>1899</v>
      </c>
      <c r="E66" s="95" t="s">
        <v>180</v>
      </c>
      <c r="F66" s="104">
        <v>43493</v>
      </c>
      <c r="G66" s="92">
        <v>91425000</v>
      </c>
      <c r="H66" s="94">
        <v>0.69550000000000001</v>
      </c>
      <c r="I66" s="92">
        <v>635.82641000000001</v>
      </c>
      <c r="J66" s="93">
        <f t="shared" si="0"/>
        <v>-0.1446506848464747</v>
      </c>
      <c r="K66" s="93">
        <f>I66/'סכום נכסי הקרן'!$C$42</f>
        <v>1.1600195591790583E-5</v>
      </c>
    </row>
    <row r="67" spans="2:11">
      <c r="B67" s="85" t="s">
        <v>2402</v>
      </c>
      <c r="C67" s="82" t="s">
        <v>2456</v>
      </c>
      <c r="D67" s="95" t="s">
        <v>1899</v>
      </c>
      <c r="E67" s="95" t="s">
        <v>180</v>
      </c>
      <c r="F67" s="104">
        <v>43382</v>
      </c>
      <c r="G67" s="92">
        <v>89900000</v>
      </c>
      <c r="H67" s="94">
        <v>-0.99509999999999998</v>
      </c>
      <c r="I67" s="92">
        <v>-894.58109999999999</v>
      </c>
      <c r="J67" s="93">
        <f t="shared" si="0"/>
        <v>0.20351744867866162</v>
      </c>
      <c r="K67" s="93">
        <f>I67/'סכום נכסי הקרן'!$C$42</f>
        <v>-1.6320988825738097E-5</v>
      </c>
    </row>
    <row r="68" spans="2:11">
      <c r="B68" s="85" t="s">
        <v>2402</v>
      </c>
      <c r="C68" s="82" t="s">
        <v>2457</v>
      </c>
      <c r="D68" s="95" t="s">
        <v>1899</v>
      </c>
      <c r="E68" s="95" t="s">
        <v>180</v>
      </c>
      <c r="F68" s="104">
        <v>43426</v>
      </c>
      <c r="G68" s="92">
        <v>91850000</v>
      </c>
      <c r="H68" s="94">
        <v>1.4235</v>
      </c>
      <c r="I68" s="92">
        <v>1307.5108400000001</v>
      </c>
      <c r="J68" s="93">
        <f t="shared" si="0"/>
        <v>-0.29745907920086145</v>
      </c>
      <c r="K68" s="93">
        <f>I68/'סכום נכסי הקרן'!$C$42</f>
        <v>2.385459497095505E-5</v>
      </c>
    </row>
    <row r="69" spans="2:11">
      <c r="B69" s="85" t="s">
        <v>2402</v>
      </c>
      <c r="C69" s="82" t="s">
        <v>2458</v>
      </c>
      <c r="D69" s="95" t="s">
        <v>1899</v>
      </c>
      <c r="E69" s="95" t="s">
        <v>180</v>
      </c>
      <c r="F69" s="104">
        <v>43452</v>
      </c>
      <c r="G69" s="92">
        <v>41768000</v>
      </c>
      <c r="H69" s="94">
        <v>-2.7905000000000002</v>
      </c>
      <c r="I69" s="92">
        <v>-1165.52748</v>
      </c>
      <c r="J69" s="93">
        <f t="shared" si="0"/>
        <v>0.26515782537152838</v>
      </c>
      <c r="K69" s="93">
        <f>I69/'סכום נכסי הקרן'!$C$42</f>
        <v>-2.1264210676003198E-5</v>
      </c>
    </row>
    <row r="70" spans="2:11">
      <c r="B70" s="85" t="s">
        <v>2402</v>
      </c>
      <c r="C70" s="82" t="s">
        <v>2459</v>
      </c>
      <c r="D70" s="95" t="s">
        <v>1899</v>
      </c>
      <c r="E70" s="95" t="s">
        <v>180</v>
      </c>
      <c r="F70" s="104">
        <v>43397</v>
      </c>
      <c r="G70" s="92">
        <v>72410000</v>
      </c>
      <c r="H70" s="94">
        <v>6.6E-3</v>
      </c>
      <c r="I70" s="92">
        <v>4.7486499999999996</v>
      </c>
      <c r="J70" s="93">
        <f t="shared" si="0"/>
        <v>-1.0803191937186314E-3</v>
      </c>
      <c r="K70" s="93">
        <f>I70/'סכום נכסי הקרן'!$C$42</f>
        <v>8.6635704227756671E-8</v>
      </c>
    </row>
    <row r="71" spans="2:11">
      <c r="B71" s="85" t="s">
        <v>2402</v>
      </c>
      <c r="C71" s="82" t="s">
        <v>2460</v>
      </c>
      <c r="D71" s="95" t="s">
        <v>1899</v>
      </c>
      <c r="E71" s="95" t="s">
        <v>180</v>
      </c>
      <c r="F71" s="104">
        <v>43376</v>
      </c>
      <c r="G71" s="92">
        <v>89830000</v>
      </c>
      <c r="H71" s="94">
        <v>-1.0556000000000001</v>
      </c>
      <c r="I71" s="92">
        <v>-948.26549</v>
      </c>
      <c r="J71" s="93">
        <f t="shared" si="0"/>
        <v>0.21573066231202614</v>
      </c>
      <c r="K71" s="93">
        <f>I71/'סכום נכסי הקרן'!$C$42</f>
        <v>-1.7300421913813139E-5</v>
      </c>
    </row>
    <row r="72" spans="2:11">
      <c r="B72" s="85" t="s">
        <v>2402</v>
      </c>
      <c r="C72" s="82" t="s">
        <v>2461</v>
      </c>
      <c r="D72" s="95" t="s">
        <v>1899</v>
      </c>
      <c r="E72" s="95" t="s">
        <v>180</v>
      </c>
      <c r="F72" s="104">
        <v>43419</v>
      </c>
      <c r="G72" s="92">
        <v>72498000</v>
      </c>
      <c r="H72" s="94">
        <v>0.27989999999999998</v>
      </c>
      <c r="I72" s="92">
        <v>202.91476999999998</v>
      </c>
      <c r="J72" s="93">
        <f t="shared" si="0"/>
        <v>-4.616316652522328E-2</v>
      </c>
      <c r="K72" s="93">
        <f>I72/'סכום נכסי הקרן'!$C$42</f>
        <v>3.7020340511857626E-6</v>
      </c>
    </row>
    <row r="73" spans="2:11">
      <c r="B73" s="85" t="s">
        <v>2402</v>
      </c>
      <c r="C73" s="82" t="s">
        <v>2462</v>
      </c>
      <c r="D73" s="95" t="s">
        <v>1899</v>
      </c>
      <c r="E73" s="95" t="s">
        <v>182</v>
      </c>
      <c r="F73" s="104">
        <v>43423</v>
      </c>
      <c r="G73" s="92">
        <v>42380000</v>
      </c>
      <c r="H73" s="94">
        <v>3.6755</v>
      </c>
      <c r="I73" s="92">
        <v>1557.66976</v>
      </c>
      <c r="J73" s="93">
        <f t="shared" si="0"/>
        <v>-0.3543703029709695</v>
      </c>
      <c r="K73" s="93">
        <f>I73/'סכום נכסי הקרן'!$C$42</f>
        <v>2.8418564562955943E-5</v>
      </c>
    </row>
    <row r="74" spans="2:11">
      <c r="B74" s="85" t="s">
        <v>2402</v>
      </c>
      <c r="C74" s="82" t="s">
        <v>2463</v>
      </c>
      <c r="D74" s="95" t="s">
        <v>1899</v>
      </c>
      <c r="E74" s="95" t="s">
        <v>180</v>
      </c>
      <c r="F74" s="104">
        <v>43500</v>
      </c>
      <c r="G74" s="92">
        <v>53931000</v>
      </c>
      <c r="H74" s="94">
        <v>-0.6381</v>
      </c>
      <c r="I74" s="92">
        <v>-344.13171</v>
      </c>
      <c r="J74" s="93">
        <f t="shared" si="0"/>
        <v>7.8290059591718475E-2</v>
      </c>
      <c r="K74" s="93">
        <f>I74/'סכום נכסי הקרן'!$C$42</f>
        <v>-6.2784355644134933E-6</v>
      </c>
    </row>
    <row r="75" spans="2:11">
      <c r="B75" s="85" t="s">
        <v>2402</v>
      </c>
      <c r="C75" s="82" t="s">
        <v>2464</v>
      </c>
      <c r="D75" s="95" t="s">
        <v>1899</v>
      </c>
      <c r="E75" s="95" t="s">
        <v>180</v>
      </c>
      <c r="F75" s="104">
        <v>43375</v>
      </c>
      <c r="G75" s="92">
        <v>89865000</v>
      </c>
      <c r="H75" s="94">
        <v>-0.98570000000000002</v>
      </c>
      <c r="I75" s="92">
        <v>-885.78832999999997</v>
      </c>
      <c r="J75" s="93">
        <f t="shared" si="0"/>
        <v>0.20151709106187507</v>
      </c>
      <c r="K75" s="93">
        <f>I75/'סכום נכסי הקרן'!$C$42</f>
        <v>-1.6160571060465298E-5</v>
      </c>
    </row>
    <row r="76" spans="2:11">
      <c r="B76" s="85" t="s">
        <v>2402</v>
      </c>
      <c r="C76" s="82" t="s">
        <v>2465</v>
      </c>
      <c r="D76" s="95" t="s">
        <v>1899</v>
      </c>
      <c r="E76" s="95" t="s">
        <v>180</v>
      </c>
      <c r="F76" s="104">
        <v>43389</v>
      </c>
      <c r="G76" s="92">
        <v>41342500</v>
      </c>
      <c r="H76" s="94">
        <v>-0.92420000000000002</v>
      </c>
      <c r="I76" s="92">
        <v>-382.10577000000001</v>
      </c>
      <c r="J76" s="93">
        <f t="shared" ref="J76:J121" si="1">I76/$I$11</f>
        <v>8.6929168787263089E-2</v>
      </c>
      <c r="K76" s="93">
        <f>I76/'סכום נכסי הקרן'!$C$42</f>
        <v>-6.9712449798235753E-6</v>
      </c>
    </row>
    <row r="77" spans="2:11">
      <c r="B77" s="85" t="s">
        <v>2402</v>
      </c>
      <c r="C77" s="82" t="s">
        <v>2466</v>
      </c>
      <c r="D77" s="95" t="s">
        <v>1899</v>
      </c>
      <c r="E77" s="95" t="s">
        <v>180</v>
      </c>
      <c r="F77" s="104">
        <v>43486</v>
      </c>
      <c r="G77" s="92">
        <v>73340000</v>
      </c>
      <c r="H77" s="94">
        <v>1.1526000000000001</v>
      </c>
      <c r="I77" s="92">
        <v>845.30074000000002</v>
      </c>
      <c r="J77" s="93">
        <f t="shared" si="1"/>
        <v>-0.19230615309331336</v>
      </c>
      <c r="K77" s="93">
        <f>I77/'סכום נכסי הקרן'!$C$42</f>
        <v>1.5421904097826508E-5</v>
      </c>
    </row>
    <row r="78" spans="2:11">
      <c r="B78" s="85" t="s">
        <v>2402</v>
      </c>
      <c r="C78" s="82" t="s">
        <v>2467</v>
      </c>
      <c r="D78" s="95" t="s">
        <v>1899</v>
      </c>
      <c r="E78" s="95" t="s">
        <v>180</v>
      </c>
      <c r="F78" s="104">
        <v>43488</v>
      </c>
      <c r="G78" s="92">
        <v>91450000</v>
      </c>
      <c r="H78" s="94">
        <v>0.90939999999999999</v>
      </c>
      <c r="I78" s="92">
        <v>831.67522999999994</v>
      </c>
      <c r="J78" s="93">
        <f t="shared" si="1"/>
        <v>-0.18920634578445608</v>
      </c>
      <c r="K78" s="93">
        <f>I78/'סכום נכסי הקרן'!$C$42</f>
        <v>1.5173316466749814E-5</v>
      </c>
    </row>
    <row r="79" spans="2:11">
      <c r="B79" s="85" t="s">
        <v>2402</v>
      </c>
      <c r="C79" s="82" t="s">
        <v>2468</v>
      </c>
      <c r="D79" s="95" t="s">
        <v>1899</v>
      </c>
      <c r="E79" s="95" t="s">
        <v>180</v>
      </c>
      <c r="F79" s="104">
        <v>43479</v>
      </c>
      <c r="G79" s="92">
        <v>54690000</v>
      </c>
      <c r="H79" s="94">
        <v>0.38990000000000002</v>
      </c>
      <c r="I79" s="92">
        <v>213.24620000000002</v>
      </c>
      <c r="J79" s="93">
        <f t="shared" si="1"/>
        <v>-4.8513569719301708E-2</v>
      </c>
      <c r="K79" s="93">
        <f>I79/'סכום נכסי הקרן'!$C$42</f>
        <v>3.8905235616213127E-6</v>
      </c>
    </row>
    <row r="80" spans="2:11">
      <c r="B80" s="85" t="s">
        <v>2402</v>
      </c>
      <c r="C80" s="82" t="s">
        <v>2469</v>
      </c>
      <c r="D80" s="95" t="s">
        <v>1899</v>
      </c>
      <c r="E80" s="95" t="s">
        <v>180</v>
      </c>
      <c r="F80" s="104">
        <v>43383</v>
      </c>
      <c r="G80" s="92">
        <v>89330000</v>
      </c>
      <c r="H80" s="94">
        <v>-1.5780000000000001</v>
      </c>
      <c r="I80" s="92">
        <v>-1409.58851</v>
      </c>
      <c r="J80" s="93">
        <f t="shared" si="1"/>
        <v>0.32068177747322862</v>
      </c>
      <c r="K80" s="93">
        <f>I80/'סכום נכסי הקרן'!$C$42</f>
        <v>-2.5716928650290976E-5</v>
      </c>
    </row>
    <row r="81" spans="2:11">
      <c r="B81" s="85" t="s">
        <v>2402</v>
      </c>
      <c r="C81" s="82" t="s">
        <v>2470</v>
      </c>
      <c r="D81" s="95" t="s">
        <v>1899</v>
      </c>
      <c r="E81" s="95" t="s">
        <v>180</v>
      </c>
      <c r="F81" s="104">
        <v>43383</v>
      </c>
      <c r="G81" s="92">
        <v>96276600</v>
      </c>
      <c r="H81" s="94">
        <v>-1.5732999999999999</v>
      </c>
      <c r="I81" s="92">
        <v>-1514.7629899999999</v>
      </c>
      <c r="J81" s="93">
        <f t="shared" si="1"/>
        <v>0.34460900088059204</v>
      </c>
      <c r="K81" s="93">
        <f>I81/'סכום נכסי הקרן'!$C$42</f>
        <v>-2.7635761400986038E-5</v>
      </c>
    </row>
    <row r="82" spans="2:11">
      <c r="B82" s="85" t="s">
        <v>2402</v>
      </c>
      <c r="C82" s="82" t="s">
        <v>2471</v>
      </c>
      <c r="D82" s="95" t="s">
        <v>1899</v>
      </c>
      <c r="E82" s="95" t="s">
        <v>180</v>
      </c>
      <c r="F82" s="104">
        <v>43397</v>
      </c>
      <c r="G82" s="92">
        <v>72406000</v>
      </c>
      <c r="H82" s="94">
        <v>1E-3</v>
      </c>
      <c r="I82" s="92">
        <v>0.75003999999999993</v>
      </c>
      <c r="J82" s="93">
        <f t="shared" si="1"/>
        <v>-1.7063430828903421E-4</v>
      </c>
      <c r="K82" s="93">
        <f>I82/'סכום נכסי הקרן'!$C$42</f>
        <v>1.3683940403901448E-8</v>
      </c>
    </row>
    <row r="83" spans="2:11">
      <c r="B83" s="85" t="s">
        <v>2402</v>
      </c>
      <c r="C83" s="82" t="s">
        <v>2472</v>
      </c>
      <c r="D83" s="95" t="s">
        <v>1899</v>
      </c>
      <c r="E83" s="95" t="s">
        <v>180</v>
      </c>
      <c r="F83" s="104">
        <v>43383</v>
      </c>
      <c r="G83" s="92">
        <v>26737500</v>
      </c>
      <c r="H83" s="94">
        <v>-1.5961000000000001</v>
      </c>
      <c r="I83" s="92">
        <v>-426.76569000000001</v>
      </c>
      <c r="J83" s="93">
        <f t="shared" si="1"/>
        <v>9.7089312989497106E-2</v>
      </c>
      <c r="K83" s="93">
        <f>I83/'סכום נכסי הקרן'!$C$42</f>
        <v>-7.7860331027543613E-6</v>
      </c>
    </row>
    <row r="84" spans="2:11">
      <c r="B84" s="85" t="s">
        <v>2402</v>
      </c>
      <c r="C84" s="82" t="s">
        <v>2473</v>
      </c>
      <c r="D84" s="95" t="s">
        <v>1899</v>
      </c>
      <c r="E84" s="95" t="s">
        <v>180</v>
      </c>
      <c r="F84" s="104">
        <v>43500</v>
      </c>
      <c r="G84" s="92">
        <v>64980000</v>
      </c>
      <c r="H84" s="94">
        <v>-0.4143</v>
      </c>
      <c r="I84" s="92">
        <v>-269.18043999999998</v>
      </c>
      <c r="J84" s="93">
        <f t="shared" si="1"/>
        <v>6.1238624852458366E-2</v>
      </c>
      <c r="K84" s="93">
        <f>I84/'סכום נכסי הקרן'!$C$42</f>
        <v>-4.9110035449522287E-6</v>
      </c>
    </row>
    <row r="85" spans="2:11">
      <c r="B85" s="85" t="s">
        <v>2402</v>
      </c>
      <c r="C85" s="82" t="s">
        <v>2474</v>
      </c>
      <c r="D85" s="95" t="s">
        <v>1899</v>
      </c>
      <c r="E85" s="95" t="s">
        <v>180</v>
      </c>
      <c r="F85" s="104">
        <v>43410</v>
      </c>
      <c r="G85" s="92">
        <v>145164000</v>
      </c>
      <c r="H85" s="94">
        <v>0.11409999999999999</v>
      </c>
      <c r="I85" s="92">
        <v>165.65904999999998</v>
      </c>
      <c r="J85" s="93">
        <f t="shared" si="1"/>
        <v>-3.7687479879164487E-2</v>
      </c>
      <c r="K85" s="93">
        <f>I85/'סכום נכסי הקרן'!$C$42</f>
        <v>3.0223302324768417E-6</v>
      </c>
    </row>
    <row r="86" spans="2:11">
      <c r="B86" s="85" t="s">
        <v>2402</v>
      </c>
      <c r="C86" s="82" t="s">
        <v>2475</v>
      </c>
      <c r="D86" s="95" t="s">
        <v>1899</v>
      </c>
      <c r="E86" s="95" t="s">
        <v>180</v>
      </c>
      <c r="F86" s="104">
        <v>43486</v>
      </c>
      <c r="G86" s="92">
        <v>91650000</v>
      </c>
      <c r="H86" s="94">
        <v>1.1255999999999999</v>
      </c>
      <c r="I86" s="92">
        <v>1031.6314</v>
      </c>
      <c r="J86" s="93">
        <f t="shared" si="1"/>
        <v>-0.23469642998806461</v>
      </c>
      <c r="K86" s="93">
        <f>I86/'סכום נכסי הקרן'!$C$42</f>
        <v>1.882137298863183E-5</v>
      </c>
    </row>
    <row r="87" spans="2:11">
      <c r="B87" s="85" t="s">
        <v>2402</v>
      </c>
      <c r="C87" s="82" t="s">
        <v>2476</v>
      </c>
      <c r="D87" s="95" t="s">
        <v>1899</v>
      </c>
      <c r="E87" s="95" t="s">
        <v>180</v>
      </c>
      <c r="F87" s="104">
        <v>43445</v>
      </c>
      <c r="G87" s="92">
        <v>90800000</v>
      </c>
      <c r="H87" s="94">
        <v>-2.2244000000000002</v>
      </c>
      <c r="I87" s="92">
        <v>-2019.7913100000001</v>
      </c>
      <c r="J87" s="93">
        <f t="shared" si="1"/>
        <v>0.45950308392892686</v>
      </c>
      <c r="K87" s="93">
        <f>I87/'סכום נכסי הקרן'!$C$42</f>
        <v>-3.6849639905015788E-5</v>
      </c>
    </row>
    <row r="88" spans="2:11">
      <c r="B88" s="85" t="s">
        <v>2402</v>
      </c>
      <c r="C88" s="82" t="s">
        <v>2477</v>
      </c>
      <c r="D88" s="95" t="s">
        <v>1899</v>
      </c>
      <c r="E88" s="95" t="s">
        <v>180</v>
      </c>
      <c r="F88" s="104">
        <v>43396</v>
      </c>
      <c r="G88" s="92">
        <v>180475000</v>
      </c>
      <c r="H88" s="94">
        <v>-0.33090000000000003</v>
      </c>
      <c r="I88" s="92">
        <v>-597.17968000000008</v>
      </c>
      <c r="J88" s="93">
        <f t="shared" si="1"/>
        <v>0.13585854303912701</v>
      </c>
      <c r="K88" s="93">
        <f>I88/'סכום נכסי הקרן'!$C$42</f>
        <v>-1.0895113795985467E-5</v>
      </c>
    </row>
    <row r="89" spans="2:11">
      <c r="B89" s="85" t="s">
        <v>2402</v>
      </c>
      <c r="C89" s="82" t="s">
        <v>2478</v>
      </c>
      <c r="D89" s="95" t="s">
        <v>1899</v>
      </c>
      <c r="E89" s="95" t="s">
        <v>180</v>
      </c>
      <c r="F89" s="104">
        <v>43419</v>
      </c>
      <c r="G89" s="92">
        <v>72500000</v>
      </c>
      <c r="H89" s="94">
        <v>0.28260000000000002</v>
      </c>
      <c r="I89" s="92">
        <v>204.91376</v>
      </c>
      <c r="J89" s="93">
        <f t="shared" si="1"/>
        <v>-4.6617937305350604E-2</v>
      </c>
      <c r="K89" s="93">
        <f>I89/'סכום נכסי הקרן'!$C$42</f>
        <v>3.7385041861492252E-6</v>
      </c>
    </row>
    <row r="90" spans="2:11">
      <c r="B90" s="85" t="s">
        <v>2402</v>
      </c>
      <c r="C90" s="82" t="s">
        <v>2479</v>
      </c>
      <c r="D90" s="95" t="s">
        <v>1899</v>
      </c>
      <c r="E90" s="95" t="s">
        <v>180</v>
      </c>
      <c r="F90" s="104">
        <v>43502</v>
      </c>
      <c r="G90" s="92">
        <v>105513250</v>
      </c>
      <c r="H90" s="94">
        <v>-0.78779999999999994</v>
      </c>
      <c r="I90" s="92">
        <v>-831.20458999999994</v>
      </c>
      <c r="J90" s="93">
        <f t="shared" si="1"/>
        <v>0.18909927505375751</v>
      </c>
      <c r="K90" s="93">
        <f>I90/'סכום נכסי הקרן'!$C$42</f>
        <v>-1.5164729978413602E-5</v>
      </c>
    </row>
    <row r="91" spans="2:11">
      <c r="B91" s="85" t="s">
        <v>2402</v>
      </c>
      <c r="C91" s="82" t="s">
        <v>2480</v>
      </c>
      <c r="D91" s="95" t="s">
        <v>1899</v>
      </c>
      <c r="E91" s="95" t="s">
        <v>182</v>
      </c>
      <c r="F91" s="104">
        <v>43514</v>
      </c>
      <c r="G91" s="92">
        <v>40782000</v>
      </c>
      <c r="H91" s="94">
        <v>-0.69199999999999995</v>
      </c>
      <c r="I91" s="92">
        <v>-282.19392999999997</v>
      </c>
      <c r="J91" s="93">
        <f t="shared" si="1"/>
        <v>6.4199197441355313E-2</v>
      </c>
      <c r="K91" s="93">
        <f>I91/'סכום נכסי הקרן'!$C$42</f>
        <v>-5.1484253112670489E-6</v>
      </c>
    </row>
    <row r="92" spans="2:11">
      <c r="B92" s="85" t="s">
        <v>2402</v>
      </c>
      <c r="C92" s="82" t="s">
        <v>2481</v>
      </c>
      <c r="D92" s="95" t="s">
        <v>1899</v>
      </c>
      <c r="E92" s="95" t="s">
        <v>180</v>
      </c>
      <c r="F92" s="104">
        <v>43514</v>
      </c>
      <c r="G92" s="92">
        <v>20386330</v>
      </c>
      <c r="H92" s="94">
        <v>-0.63549999999999995</v>
      </c>
      <c r="I92" s="92">
        <v>-129.56032000000002</v>
      </c>
      <c r="J92" s="93">
        <f t="shared" si="1"/>
        <v>2.9475008779406339E-2</v>
      </c>
      <c r="K92" s="93">
        <f>I92/'סכום נכסי הקרן'!$C$42</f>
        <v>-2.3637348642611078E-6</v>
      </c>
    </row>
    <row r="93" spans="2:11">
      <c r="B93" s="85" t="s">
        <v>2402</v>
      </c>
      <c r="C93" s="82" t="s">
        <v>2482</v>
      </c>
      <c r="D93" s="95" t="s">
        <v>1899</v>
      </c>
      <c r="E93" s="95" t="s">
        <v>180</v>
      </c>
      <c r="F93" s="104">
        <v>43521</v>
      </c>
      <c r="G93" s="92">
        <v>71640000</v>
      </c>
      <c r="H93" s="94">
        <v>-1.0077</v>
      </c>
      <c r="I93" s="92">
        <v>-721.92683</v>
      </c>
      <c r="J93" s="93">
        <f t="shared" si="1"/>
        <v>0.16423855430689724</v>
      </c>
      <c r="K93" s="93">
        <f>I93/'סכום נכסי הקרן'!$C$42</f>
        <v>-1.317103583501879E-5</v>
      </c>
    </row>
    <row r="94" spans="2:11">
      <c r="B94" s="85" t="s">
        <v>2402</v>
      </c>
      <c r="C94" s="82" t="s">
        <v>2483</v>
      </c>
      <c r="D94" s="95" t="s">
        <v>1899</v>
      </c>
      <c r="E94" s="95" t="s">
        <v>180</v>
      </c>
      <c r="F94" s="104">
        <v>43523</v>
      </c>
      <c r="G94" s="92">
        <v>32384700</v>
      </c>
      <c r="H94" s="94">
        <v>-0.55030000000000001</v>
      </c>
      <c r="I94" s="92">
        <v>-178.22734</v>
      </c>
      <c r="J94" s="93">
        <f t="shared" si="1"/>
        <v>4.0546769344427656E-2</v>
      </c>
      <c r="K94" s="93">
        <f>I94/'סכום נכסי הקרן'!$C$42</f>
        <v>-3.25162964496011E-6</v>
      </c>
    </row>
    <row r="95" spans="2:11">
      <c r="B95" s="85" t="s">
        <v>2402</v>
      </c>
      <c r="C95" s="82" t="s">
        <v>2484</v>
      </c>
      <c r="D95" s="95" t="s">
        <v>1899</v>
      </c>
      <c r="E95" s="95" t="s">
        <v>180</v>
      </c>
      <c r="F95" s="104">
        <v>43523</v>
      </c>
      <c r="G95" s="92">
        <v>94637920</v>
      </c>
      <c r="H95" s="94">
        <v>-0.54759999999999998</v>
      </c>
      <c r="I95" s="92">
        <v>-518.19096999999999</v>
      </c>
      <c r="J95" s="93">
        <f t="shared" si="1"/>
        <v>0.11788858957865404</v>
      </c>
      <c r="K95" s="93">
        <f>I95/'סכום נכסי הקרן'!$C$42</f>
        <v>-9.4540215872751901E-6</v>
      </c>
    </row>
    <row r="96" spans="2:11">
      <c r="B96" s="85" t="s">
        <v>2402</v>
      </c>
      <c r="C96" s="82" t="s">
        <v>2485</v>
      </c>
      <c r="D96" s="95" t="s">
        <v>1899</v>
      </c>
      <c r="E96" s="95" t="s">
        <v>180</v>
      </c>
      <c r="F96" s="104">
        <v>43528</v>
      </c>
      <c r="G96" s="92">
        <v>7228000</v>
      </c>
      <c r="H96" s="94">
        <v>-0.27100000000000002</v>
      </c>
      <c r="I96" s="92">
        <v>-19.585080000000001</v>
      </c>
      <c r="J96" s="93">
        <f t="shared" si="1"/>
        <v>4.455611138853126E-3</v>
      </c>
      <c r="K96" s="93">
        <f>I96/'סכום נכסי הקרן'!$C$42</f>
        <v>-3.5731569986353028E-7</v>
      </c>
    </row>
    <row r="97" spans="2:11">
      <c r="B97" s="85" t="s">
        <v>2402</v>
      </c>
      <c r="C97" s="82" t="s">
        <v>2486</v>
      </c>
      <c r="D97" s="95" t="s">
        <v>1899</v>
      </c>
      <c r="E97" s="95" t="s">
        <v>180</v>
      </c>
      <c r="F97" s="104">
        <v>43530</v>
      </c>
      <c r="G97" s="92">
        <v>36021000</v>
      </c>
      <c r="H97" s="94">
        <v>-0.55659999999999998</v>
      </c>
      <c r="I97" s="92">
        <v>-200.48835</v>
      </c>
      <c r="J97" s="93">
        <f t="shared" si="1"/>
        <v>4.5611155301396984E-2</v>
      </c>
      <c r="K97" s="93">
        <f>I97/'סכום נכסי הקרן'!$C$42</f>
        <v>-3.6577657632613397E-6</v>
      </c>
    </row>
    <row r="98" spans="2:11">
      <c r="B98" s="85" t="s">
        <v>2402</v>
      </c>
      <c r="C98" s="82" t="s">
        <v>2487</v>
      </c>
      <c r="D98" s="95" t="s">
        <v>1899</v>
      </c>
      <c r="E98" s="95" t="s">
        <v>180</v>
      </c>
      <c r="F98" s="104">
        <v>43530</v>
      </c>
      <c r="G98" s="92">
        <v>36000000</v>
      </c>
      <c r="H98" s="94">
        <v>-0.61519999999999997</v>
      </c>
      <c r="I98" s="92">
        <v>-221.48217000000002</v>
      </c>
      <c r="J98" s="93">
        <f t="shared" si="1"/>
        <v>5.0387255181462712E-2</v>
      </c>
      <c r="K98" s="93">
        <f>I98/'סכום נכסי הקרן'!$C$42</f>
        <v>-4.0407829113204231E-6</v>
      </c>
    </row>
    <row r="99" spans="2:11">
      <c r="B99" s="85" t="s">
        <v>2402</v>
      </c>
      <c r="C99" s="82" t="s">
        <v>2488</v>
      </c>
      <c r="D99" s="95" t="s">
        <v>1899</v>
      </c>
      <c r="E99" s="95" t="s">
        <v>180</v>
      </c>
      <c r="F99" s="104">
        <v>43530</v>
      </c>
      <c r="G99" s="92">
        <v>48061335</v>
      </c>
      <c r="H99" s="94">
        <v>-0.61240000000000006</v>
      </c>
      <c r="I99" s="92">
        <v>-294.34408000000002</v>
      </c>
      <c r="J99" s="93">
        <f t="shared" si="1"/>
        <v>6.6963359940499387E-2</v>
      </c>
      <c r="K99" s="93">
        <f>I99/'סכום נכסי הקרן'!$C$42</f>
        <v>-5.3700960601583928E-6</v>
      </c>
    </row>
    <row r="100" spans="2:11">
      <c r="B100" s="85" t="s">
        <v>2402</v>
      </c>
      <c r="C100" s="82" t="s">
        <v>2489</v>
      </c>
      <c r="D100" s="95" t="s">
        <v>1899</v>
      </c>
      <c r="E100" s="95" t="s">
        <v>180</v>
      </c>
      <c r="F100" s="104">
        <v>43531</v>
      </c>
      <c r="G100" s="92">
        <v>53730000</v>
      </c>
      <c r="H100" s="94">
        <v>-0.69199999999999995</v>
      </c>
      <c r="I100" s="92">
        <v>-371.81483000000003</v>
      </c>
      <c r="J100" s="93">
        <f t="shared" si="1"/>
        <v>8.4587977079428903E-2</v>
      </c>
      <c r="K100" s="93">
        <f>I100/'סכום נכסי הקרן'!$C$42</f>
        <v>-6.7834941803193822E-6</v>
      </c>
    </row>
    <row r="101" spans="2:11">
      <c r="B101" s="85" t="s">
        <v>2402</v>
      </c>
      <c r="C101" s="82" t="s">
        <v>2490</v>
      </c>
      <c r="D101" s="95" t="s">
        <v>1899</v>
      </c>
      <c r="E101" s="95" t="s">
        <v>180</v>
      </c>
      <c r="F101" s="104">
        <v>43531</v>
      </c>
      <c r="G101" s="92">
        <v>53764500</v>
      </c>
      <c r="H101" s="94">
        <v>-0.62739999999999996</v>
      </c>
      <c r="I101" s="92">
        <v>-337.34028000000001</v>
      </c>
      <c r="J101" s="93">
        <f t="shared" si="1"/>
        <v>7.6745007380711869E-2</v>
      </c>
      <c r="K101" s="93">
        <f>I101/'סכום נכסי הקרן'!$C$42</f>
        <v>-6.1545308081641356E-6</v>
      </c>
    </row>
    <row r="102" spans="2:11">
      <c r="B102" s="85" t="s">
        <v>2402</v>
      </c>
      <c r="C102" s="82" t="s">
        <v>2491</v>
      </c>
      <c r="D102" s="95" t="s">
        <v>1899</v>
      </c>
      <c r="E102" s="95" t="s">
        <v>180</v>
      </c>
      <c r="F102" s="104">
        <v>43535</v>
      </c>
      <c r="G102" s="92">
        <v>46787000</v>
      </c>
      <c r="H102" s="94">
        <v>-0.48420000000000002</v>
      </c>
      <c r="I102" s="92">
        <v>-226.54750000000001</v>
      </c>
      <c r="J102" s="93">
        <f t="shared" si="1"/>
        <v>5.1539619163124613E-2</v>
      </c>
      <c r="K102" s="93">
        <f>I102/'סכום נכסי הקרן'!$C$42</f>
        <v>-4.1331962144057166E-6</v>
      </c>
    </row>
    <row r="103" spans="2:11">
      <c r="B103" s="85" t="s">
        <v>2402</v>
      </c>
      <c r="C103" s="82" t="s">
        <v>2492</v>
      </c>
      <c r="D103" s="95" t="s">
        <v>1899</v>
      </c>
      <c r="E103" s="95" t="s">
        <v>180</v>
      </c>
      <c r="F103" s="104">
        <v>43535</v>
      </c>
      <c r="G103" s="92">
        <v>89875000</v>
      </c>
      <c r="H103" s="94">
        <v>-0.36120000000000002</v>
      </c>
      <c r="I103" s="92">
        <v>-324.66828000000004</v>
      </c>
      <c r="J103" s="93">
        <f t="shared" si="1"/>
        <v>7.3862123861648032E-2</v>
      </c>
      <c r="K103" s="93">
        <f>I103/'סכום נכסי הקרן'!$C$42</f>
        <v>-5.9233392813145823E-6</v>
      </c>
    </row>
    <row r="104" spans="2:11">
      <c r="B104" s="85" t="s">
        <v>2402</v>
      </c>
      <c r="C104" s="82" t="s">
        <v>2493</v>
      </c>
      <c r="D104" s="95" t="s">
        <v>1899</v>
      </c>
      <c r="E104" s="95" t="s">
        <v>180</v>
      </c>
      <c r="F104" s="104">
        <v>43536</v>
      </c>
      <c r="G104" s="92">
        <v>152617562.5</v>
      </c>
      <c r="H104" s="94">
        <v>-0.47989999999999999</v>
      </c>
      <c r="I104" s="92">
        <v>-732.46636999999998</v>
      </c>
      <c r="J104" s="93">
        <f t="shared" si="1"/>
        <v>0.1666363025837686</v>
      </c>
      <c r="K104" s="93">
        <f>I104/'סכום נכסי הקרן'!$C$42</f>
        <v>-1.3363322162740692E-5</v>
      </c>
    </row>
    <row r="105" spans="2:11">
      <c r="B105" s="85" t="s">
        <v>2402</v>
      </c>
      <c r="C105" s="82" t="s">
        <v>2494</v>
      </c>
      <c r="D105" s="95" t="s">
        <v>1899</v>
      </c>
      <c r="E105" s="95" t="s">
        <v>180</v>
      </c>
      <c r="F105" s="104">
        <v>43538</v>
      </c>
      <c r="G105" s="92">
        <v>46436000</v>
      </c>
      <c r="H105" s="94">
        <v>-1.0069999999999999</v>
      </c>
      <c r="I105" s="92">
        <v>-467.61766</v>
      </c>
      <c r="J105" s="93">
        <f t="shared" si="1"/>
        <v>0.10638314750924856</v>
      </c>
      <c r="K105" s="93">
        <f>I105/'סכום נכסי הקרן'!$C$42</f>
        <v>-8.5313479164469239E-6</v>
      </c>
    </row>
    <row r="106" spans="2:11">
      <c r="B106" s="85" t="s">
        <v>2402</v>
      </c>
      <c r="C106" s="82" t="s">
        <v>2495</v>
      </c>
      <c r="D106" s="95" t="s">
        <v>1899</v>
      </c>
      <c r="E106" s="95" t="s">
        <v>180</v>
      </c>
      <c r="F106" s="104">
        <v>43538</v>
      </c>
      <c r="G106" s="92">
        <v>46628400</v>
      </c>
      <c r="H106" s="94">
        <v>-0.9657</v>
      </c>
      <c r="I106" s="92">
        <v>-450.27377000000001</v>
      </c>
      <c r="J106" s="93">
        <f t="shared" si="1"/>
        <v>0.10243740771778265</v>
      </c>
      <c r="K106" s="93">
        <f>I106/'סכום נכסי הקרן'!$C$42</f>
        <v>-8.2149211163671658E-6</v>
      </c>
    </row>
    <row r="107" spans="2:11">
      <c r="B107" s="85" t="s">
        <v>2402</v>
      </c>
      <c r="C107" s="82" t="s">
        <v>2496</v>
      </c>
      <c r="D107" s="95" t="s">
        <v>1899</v>
      </c>
      <c r="E107" s="95" t="s">
        <v>180</v>
      </c>
      <c r="F107" s="104">
        <v>43549</v>
      </c>
      <c r="G107" s="92">
        <v>86517600</v>
      </c>
      <c r="H107" s="94">
        <v>-0.28649999999999998</v>
      </c>
      <c r="I107" s="92">
        <v>-247.84231</v>
      </c>
      <c r="J107" s="93">
        <f t="shared" si="1"/>
        <v>5.6384194351776426E-2</v>
      </c>
      <c r="K107" s="93">
        <f>I107/'סכום נכסי הקרן'!$C$42</f>
        <v>-4.5217047085559018E-6</v>
      </c>
    </row>
    <row r="108" spans="2:11">
      <c r="B108" s="85" t="s">
        <v>2402</v>
      </c>
      <c r="C108" s="82" t="s">
        <v>2497</v>
      </c>
      <c r="D108" s="95" t="s">
        <v>1899</v>
      </c>
      <c r="E108" s="95" t="s">
        <v>180</v>
      </c>
      <c r="F108" s="104">
        <v>43550</v>
      </c>
      <c r="G108" s="92">
        <v>54007500</v>
      </c>
      <c r="H108" s="94">
        <v>-0.45569999999999999</v>
      </c>
      <c r="I108" s="92">
        <v>-246.10473000000002</v>
      </c>
      <c r="J108" s="93">
        <f t="shared" si="1"/>
        <v>5.5988894419243686E-2</v>
      </c>
      <c r="K108" s="93">
        <f>I108/'סכום נכסי הקרן'!$C$42</f>
        <v>-4.4900038110477546E-6</v>
      </c>
    </row>
    <row r="109" spans="2:11">
      <c r="B109" s="85" t="s">
        <v>2402</v>
      </c>
      <c r="C109" s="82" t="s">
        <v>2498</v>
      </c>
      <c r="D109" s="95" t="s">
        <v>1899</v>
      </c>
      <c r="E109" s="95" t="s">
        <v>180</v>
      </c>
      <c r="F109" s="104">
        <v>43550</v>
      </c>
      <c r="G109" s="92">
        <v>54038250</v>
      </c>
      <c r="H109" s="94">
        <v>-0.39190000000000003</v>
      </c>
      <c r="I109" s="92">
        <v>-211.77357999999998</v>
      </c>
      <c r="J109" s="93">
        <f t="shared" si="1"/>
        <v>4.8178548260349383E-2</v>
      </c>
      <c r="K109" s="93">
        <f>I109/'סכום נכסי הקרן'!$C$42</f>
        <v>-3.8636566687654737E-6</v>
      </c>
    </row>
    <row r="110" spans="2:11">
      <c r="B110" s="85" t="s">
        <v>2402</v>
      </c>
      <c r="C110" s="82" t="s">
        <v>2499</v>
      </c>
      <c r="D110" s="95" t="s">
        <v>1899</v>
      </c>
      <c r="E110" s="95" t="s">
        <v>180</v>
      </c>
      <c r="F110" s="104">
        <v>43550</v>
      </c>
      <c r="G110" s="92">
        <v>43224000</v>
      </c>
      <c r="H110" s="94">
        <v>-0.40720000000000001</v>
      </c>
      <c r="I110" s="92">
        <v>-176.01588000000001</v>
      </c>
      <c r="J110" s="93">
        <f t="shared" si="1"/>
        <v>4.004366158029659E-2</v>
      </c>
      <c r="K110" s="93">
        <f>I110/'סכום נכסי הקרן'!$C$42</f>
        <v>-3.2112831476458182E-6</v>
      </c>
    </row>
    <row r="111" spans="2:11">
      <c r="B111" s="85" t="s">
        <v>2402</v>
      </c>
      <c r="C111" s="82" t="s">
        <v>2500</v>
      </c>
      <c r="D111" s="95" t="s">
        <v>1899</v>
      </c>
      <c r="E111" s="95" t="s">
        <v>180</v>
      </c>
      <c r="F111" s="104">
        <v>43550</v>
      </c>
      <c r="G111" s="92">
        <v>59375250</v>
      </c>
      <c r="H111" s="94">
        <v>-0.50480000000000003</v>
      </c>
      <c r="I111" s="92">
        <v>-299.74574000000001</v>
      </c>
      <c r="J111" s="93">
        <f t="shared" si="1"/>
        <v>6.8192239090561435E-2</v>
      </c>
      <c r="K111" s="93">
        <f>I111/'סכום נכסי הקרן'!$C$42</f>
        <v>-5.4686454622198004E-6</v>
      </c>
    </row>
    <row r="112" spans="2:11">
      <c r="B112" s="85" t="s">
        <v>2402</v>
      </c>
      <c r="C112" s="82" t="s">
        <v>2501</v>
      </c>
      <c r="D112" s="95" t="s">
        <v>1899</v>
      </c>
      <c r="E112" s="95" t="s">
        <v>180</v>
      </c>
      <c r="F112" s="104">
        <v>43551</v>
      </c>
      <c r="G112" s="92">
        <v>144176000</v>
      </c>
      <c r="H112" s="94">
        <v>-2.7099999999999999E-2</v>
      </c>
      <c r="I112" s="92">
        <v>-39.029440000000001</v>
      </c>
      <c r="J112" s="93">
        <f t="shared" si="1"/>
        <v>8.8792084386277587E-3</v>
      </c>
      <c r="K112" s="93">
        <f>I112/'סכום נכסי הקרן'!$C$42</f>
        <v>-7.1206406452675519E-7</v>
      </c>
    </row>
    <row r="113" spans="2:11">
      <c r="B113" s="85" t="s">
        <v>2402</v>
      </c>
      <c r="C113" s="82" t="s">
        <v>2502</v>
      </c>
      <c r="D113" s="95" t="s">
        <v>1899</v>
      </c>
      <c r="E113" s="95" t="s">
        <v>180</v>
      </c>
      <c r="F113" s="104">
        <v>43551</v>
      </c>
      <c r="G113" s="92">
        <v>126413000</v>
      </c>
      <c r="H113" s="94">
        <v>-3.4700000000000002E-2</v>
      </c>
      <c r="I113" s="92">
        <v>-43.81</v>
      </c>
      <c r="J113" s="93">
        <f t="shared" si="1"/>
        <v>9.9667871662079219E-3</v>
      </c>
      <c r="K113" s="93">
        <f>I113/'סכום נכסי הקרן'!$C$42</f>
        <v>-7.992819437562298E-7</v>
      </c>
    </row>
    <row r="114" spans="2:11">
      <c r="B114" s="85" t="s">
        <v>2402</v>
      </c>
      <c r="C114" s="82" t="s">
        <v>2503</v>
      </c>
      <c r="D114" s="95" t="s">
        <v>1899</v>
      </c>
      <c r="E114" s="95" t="s">
        <v>180</v>
      </c>
      <c r="F114" s="104">
        <v>43551</v>
      </c>
      <c r="G114" s="92">
        <v>86640000</v>
      </c>
      <c r="H114" s="94">
        <v>-8.4500000000000006E-2</v>
      </c>
      <c r="I114" s="92">
        <v>-73.217190000000002</v>
      </c>
      <c r="J114" s="93">
        <f t="shared" si="1"/>
        <v>1.6656931057699314E-2</v>
      </c>
      <c r="K114" s="93">
        <f>I114/'סכום נכסי הקרן'!$C$42</f>
        <v>-1.335794976936069E-6</v>
      </c>
    </row>
    <row r="115" spans="2:11">
      <c r="B115" s="85" t="s">
        <v>2402</v>
      </c>
      <c r="C115" s="82" t="s">
        <v>2504</v>
      </c>
      <c r="D115" s="95" t="s">
        <v>1899</v>
      </c>
      <c r="E115" s="95" t="s">
        <v>180</v>
      </c>
      <c r="F115" s="104">
        <v>43552</v>
      </c>
      <c r="G115" s="92">
        <v>54480000</v>
      </c>
      <c r="H115" s="94">
        <v>-9.4100000000000003E-2</v>
      </c>
      <c r="I115" s="92">
        <v>-51.247309999999999</v>
      </c>
      <c r="J115" s="93">
        <f t="shared" si="1"/>
        <v>1.1658777256577924E-2</v>
      </c>
      <c r="K115" s="93">
        <f>I115/'סכום נכסי הקרן'!$C$42</f>
        <v>-9.3497031611682421E-7</v>
      </c>
    </row>
    <row r="116" spans="2:11">
      <c r="B116" s="85" t="s">
        <v>2402</v>
      </c>
      <c r="C116" s="82" t="s">
        <v>2505</v>
      </c>
      <c r="D116" s="95" t="s">
        <v>1899</v>
      </c>
      <c r="E116" s="95" t="s">
        <v>180</v>
      </c>
      <c r="F116" s="104">
        <v>43552</v>
      </c>
      <c r="G116" s="92">
        <v>90800000</v>
      </c>
      <c r="H116" s="94">
        <v>-0.12989999999999999</v>
      </c>
      <c r="I116" s="92">
        <v>-117.91196000000001</v>
      </c>
      <c r="J116" s="93">
        <f t="shared" si="1"/>
        <v>2.6825003644611319E-2</v>
      </c>
      <c r="K116" s="93">
        <f>I116/'סכום נכסי הקרן'!$C$42</f>
        <v>-2.1512189130542526E-6</v>
      </c>
    </row>
    <row r="117" spans="2:11">
      <c r="B117" s="85" t="s">
        <v>2402</v>
      </c>
      <c r="C117" s="82" t="s">
        <v>2506</v>
      </c>
      <c r="D117" s="95" t="s">
        <v>1899</v>
      </c>
      <c r="E117" s="95" t="s">
        <v>180</v>
      </c>
      <c r="F117" s="104">
        <v>43552</v>
      </c>
      <c r="G117" s="92">
        <v>108210000</v>
      </c>
      <c r="H117" s="94">
        <v>5.8200000000000002E-2</v>
      </c>
      <c r="I117" s="92">
        <v>62.961010000000002</v>
      </c>
      <c r="J117" s="93">
        <f t="shared" si="1"/>
        <v>-1.4323647259518115E-2</v>
      </c>
      <c r="K117" s="93">
        <f>I117/'סכום נכסי הקרן'!$C$42</f>
        <v>1.1486783486339973E-6</v>
      </c>
    </row>
    <row r="118" spans="2:11">
      <c r="B118" s="85" t="s">
        <v>2402</v>
      </c>
      <c r="C118" s="82" t="s">
        <v>2507</v>
      </c>
      <c r="D118" s="95" t="s">
        <v>1899</v>
      </c>
      <c r="E118" s="95" t="s">
        <v>180</v>
      </c>
      <c r="F118" s="104">
        <v>43552</v>
      </c>
      <c r="G118" s="92">
        <v>90185000</v>
      </c>
      <c r="H118" s="94">
        <v>6.93E-2</v>
      </c>
      <c r="I118" s="92">
        <v>62.45955</v>
      </c>
      <c r="J118" s="93">
        <f t="shared" si="1"/>
        <v>-1.4209564970260716E-2</v>
      </c>
      <c r="K118" s="93">
        <f>I118/'סכום נכסי הקרן'!$C$42</f>
        <v>1.1395295715621871E-6</v>
      </c>
    </row>
    <row r="119" spans="2:11">
      <c r="B119" s="85" t="s">
        <v>2402</v>
      </c>
      <c r="C119" s="82" t="s">
        <v>2508</v>
      </c>
      <c r="D119" s="95" t="s">
        <v>1899</v>
      </c>
      <c r="E119" s="95" t="s">
        <v>180</v>
      </c>
      <c r="F119" s="104">
        <v>43552</v>
      </c>
      <c r="G119" s="92">
        <v>89890000</v>
      </c>
      <c r="H119" s="94">
        <v>-0.25840000000000002</v>
      </c>
      <c r="I119" s="92">
        <v>-232.30560999999997</v>
      </c>
      <c r="J119" s="93">
        <f t="shared" si="1"/>
        <v>5.2849590787174217E-2</v>
      </c>
      <c r="K119" s="93">
        <f>I119/'סכום נכסי הקרן'!$C$42</f>
        <v>-4.2382487903738097E-6</v>
      </c>
    </row>
    <row r="120" spans="2:11">
      <c r="B120" s="85" t="s">
        <v>2402</v>
      </c>
      <c r="C120" s="82" t="s">
        <v>2509</v>
      </c>
      <c r="D120" s="95" t="s">
        <v>1899</v>
      </c>
      <c r="E120" s="95" t="s">
        <v>180</v>
      </c>
      <c r="F120" s="104">
        <v>43552</v>
      </c>
      <c r="G120" s="92">
        <v>54090000</v>
      </c>
      <c r="H120" s="94">
        <v>3.0499999999999999E-2</v>
      </c>
      <c r="I120" s="92">
        <v>16.492450000000002</v>
      </c>
      <c r="J120" s="93">
        <f t="shared" si="1"/>
        <v>-3.7520369550177093E-3</v>
      </c>
      <c r="K120" s="93">
        <f>I120/'סכום נכסי הקרן'!$C$42</f>
        <v>3.0089288959832077E-7</v>
      </c>
    </row>
    <row r="121" spans="2:11">
      <c r="B121" s="85" t="s">
        <v>2402</v>
      </c>
      <c r="C121" s="82" t="s">
        <v>2510</v>
      </c>
      <c r="D121" s="95" t="s">
        <v>1899</v>
      </c>
      <c r="E121" s="95" t="s">
        <v>180</v>
      </c>
      <c r="F121" s="104">
        <v>43552</v>
      </c>
      <c r="G121" s="92">
        <v>108960000</v>
      </c>
      <c r="H121" s="94">
        <v>-0.11609999999999999</v>
      </c>
      <c r="I121" s="92">
        <v>-126.49446</v>
      </c>
      <c r="J121" s="93">
        <f t="shared" si="1"/>
        <v>2.8777524778005052E-2</v>
      </c>
      <c r="K121" s="93">
        <f>I121/'סכום נכסי הקרן'!$C$42</f>
        <v>-2.30780045339408E-6</v>
      </c>
    </row>
    <row r="122" spans="2:11">
      <c r="B122" s="81"/>
      <c r="C122" s="82"/>
      <c r="D122" s="82"/>
      <c r="E122" s="82"/>
      <c r="F122" s="82"/>
      <c r="G122" s="92"/>
      <c r="H122" s="94"/>
      <c r="I122" s="82"/>
      <c r="J122" s="93"/>
      <c r="K122" s="82"/>
    </row>
    <row r="123" spans="2:11">
      <c r="B123" s="100" t="s">
        <v>248</v>
      </c>
      <c r="C123" s="80"/>
      <c r="D123" s="80"/>
      <c r="E123" s="80"/>
      <c r="F123" s="80"/>
      <c r="G123" s="89"/>
      <c r="H123" s="91"/>
      <c r="I123" s="89">
        <v>31317.524100000002</v>
      </c>
      <c r="J123" s="90">
        <f t="shared" ref="J123:J186" si="2">I123/$I$11</f>
        <v>-7.1247454297486259</v>
      </c>
      <c r="K123" s="90">
        <f>I123/'סכום נכסי הקרן'!$C$42</f>
        <v>5.7136570500526294E-4</v>
      </c>
    </row>
    <row r="124" spans="2:11">
      <c r="B124" s="85" t="s">
        <v>2511</v>
      </c>
      <c r="C124" s="82" t="s">
        <v>2512</v>
      </c>
      <c r="D124" s="95" t="s">
        <v>1899</v>
      </c>
      <c r="E124" s="95" t="s">
        <v>182</v>
      </c>
      <c r="F124" s="104">
        <v>43431</v>
      </c>
      <c r="G124" s="92">
        <v>29293532.800000001</v>
      </c>
      <c r="H124" s="94">
        <v>1.9081999999999999</v>
      </c>
      <c r="I124" s="92">
        <v>558.98806999999999</v>
      </c>
      <c r="J124" s="93">
        <f t="shared" si="2"/>
        <v>-0.12716994115816788</v>
      </c>
      <c r="K124" s="93">
        <f>I124/'סכום נכסי הקרן'!$C$42</f>
        <v>1.0198335337277868E-5</v>
      </c>
    </row>
    <row r="125" spans="2:11">
      <c r="B125" s="85" t="s">
        <v>2511</v>
      </c>
      <c r="C125" s="82" t="s">
        <v>2513</v>
      </c>
      <c r="D125" s="95" t="s">
        <v>1899</v>
      </c>
      <c r="E125" s="95" t="s">
        <v>180</v>
      </c>
      <c r="F125" s="104">
        <v>43507</v>
      </c>
      <c r="G125" s="92">
        <v>23426400</v>
      </c>
      <c r="H125" s="94">
        <v>0.69889999999999997</v>
      </c>
      <c r="I125" s="92">
        <v>163.73294000000001</v>
      </c>
      <c r="J125" s="93">
        <f t="shared" si="2"/>
        <v>-3.7249289319276235E-2</v>
      </c>
      <c r="K125" s="93">
        <f>I125/'סכום נכסי הקרן'!$C$42</f>
        <v>2.9871897407012586E-6</v>
      </c>
    </row>
    <row r="126" spans="2:11">
      <c r="B126" s="85" t="s">
        <v>2511</v>
      </c>
      <c r="C126" s="82" t="s">
        <v>2514</v>
      </c>
      <c r="D126" s="95" t="s">
        <v>1899</v>
      </c>
      <c r="E126" s="95" t="s">
        <v>183</v>
      </c>
      <c r="F126" s="104">
        <v>43460</v>
      </c>
      <c r="G126" s="92">
        <v>41853715.200000003</v>
      </c>
      <c r="H126" s="94">
        <v>-2.2088000000000001</v>
      </c>
      <c r="I126" s="92">
        <v>-924.47609</v>
      </c>
      <c r="J126" s="93">
        <f t="shared" si="2"/>
        <v>0.21031856720561695</v>
      </c>
      <c r="K126" s="93">
        <f>I126/'סכום נכסי הקרן'!$C$42</f>
        <v>-1.6866401419113425E-5</v>
      </c>
    </row>
    <row r="127" spans="2:11">
      <c r="B127" s="85" t="s">
        <v>2511</v>
      </c>
      <c r="C127" s="82" t="s">
        <v>2515</v>
      </c>
      <c r="D127" s="95" t="s">
        <v>1899</v>
      </c>
      <c r="E127" s="95" t="s">
        <v>183</v>
      </c>
      <c r="F127" s="104">
        <v>43384</v>
      </c>
      <c r="G127" s="92">
        <v>65288559.600000001</v>
      </c>
      <c r="H127" s="94">
        <v>2.0642999999999998</v>
      </c>
      <c r="I127" s="92">
        <v>1347.7437500000001</v>
      </c>
      <c r="J127" s="93">
        <f t="shared" si="2"/>
        <v>-0.3066120773986975</v>
      </c>
      <c r="K127" s="93">
        <f>I127/'סכום נכסי הקרן'!$C$42</f>
        <v>2.45886154801486E-5</v>
      </c>
    </row>
    <row r="128" spans="2:11">
      <c r="B128" s="85" t="s">
        <v>2511</v>
      </c>
      <c r="C128" s="82" t="s">
        <v>2516</v>
      </c>
      <c r="D128" s="95" t="s">
        <v>1899</v>
      </c>
      <c r="E128" s="95" t="s">
        <v>180</v>
      </c>
      <c r="F128" s="104">
        <v>43375</v>
      </c>
      <c r="G128" s="92">
        <v>41895848.869999997</v>
      </c>
      <c r="H128" s="94">
        <v>4.8516000000000004</v>
      </c>
      <c r="I128" s="92">
        <v>2032.60727</v>
      </c>
      <c r="J128" s="93">
        <f t="shared" si="2"/>
        <v>-0.46241871838796894</v>
      </c>
      <c r="K128" s="93">
        <f>I128/'סכום נכסי הקרן'!$C$42</f>
        <v>3.7083457878535574E-5</v>
      </c>
    </row>
    <row r="129" spans="2:11">
      <c r="B129" s="85" t="s">
        <v>2511</v>
      </c>
      <c r="C129" s="82" t="s">
        <v>2517</v>
      </c>
      <c r="D129" s="95" t="s">
        <v>1899</v>
      </c>
      <c r="E129" s="95" t="s">
        <v>180</v>
      </c>
      <c r="F129" s="104">
        <v>43444</v>
      </c>
      <c r="G129" s="92">
        <v>18737768.390000001</v>
      </c>
      <c r="H129" s="94">
        <v>1.0571999999999999</v>
      </c>
      <c r="I129" s="92">
        <v>198.10503</v>
      </c>
      <c r="J129" s="93">
        <f t="shared" si="2"/>
        <v>-4.506894933953972E-2</v>
      </c>
      <c r="K129" s="93">
        <f>I129/'סכום נכסי הקרן'!$C$42</f>
        <v>3.6142838038412736E-6</v>
      </c>
    </row>
    <row r="130" spans="2:11">
      <c r="B130" s="85" t="s">
        <v>2511</v>
      </c>
      <c r="C130" s="82" t="s">
        <v>2518</v>
      </c>
      <c r="D130" s="95" t="s">
        <v>1899</v>
      </c>
      <c r="E130" s="95" t="s">
        <v>180</v>
      </c>
      <c r="F130" s="104">
        <v>43501</v>
      </c>
      <c r="G130" s="92">
        <v>28417244.239999998</v>
      </c>
      <c r="H130" s="94">
        <v>-1.3018000000000001</v>
      </c>
      <c r="I130" s="92">
        <v>-369.92291999999998</v>
      </c>
      <c r="J130" s="93">
        <f t="shared" si="2"/>
        <v>8.4157567029038108E-2</v>
      </c>
      <c r="K130" s="93">
        <f>I130/'סכום נכסי הקרן'!$C$42</f>
        <v>-6.7489776429486474E-6</v>
      </c>
    </row>
    <row r="131" spans="2:11">
      <c r="B131" s="85" t="s">
        <v>2511</v>
      </c>
      <c r="C131" s="82" t="s">
        <v>2519</v>
      </c>
      <c r="D131" s="95" t="s">
        <v>1899</v>
      </c>
      <c r="E131" s="95" t="s">
        <v>183</v>
      </c>
      <c r="F131" s="104">
        <v>43494</v>
      </c>
      <c r="G131" s="92">
        <v>12723985.6</v>
      </c>
      <c r="H131" s="94">
        <v>1.3476999999999999</v>
      </c>
      <c r="I131" s="92">
        <v>171.47729999999999</v>
      </c>
      <c r="J131" s="93">
        <f t="shared" si="2"/>
        <v>-3.9011133369915213E-2</v>
      </c>
      <c r="K131" s="93">
        <f>I131/'סכום נכסי הקרן'!$C$42</f>
        <v>3.128480019494867E-6</v>
      </c>
    </row>
    <row r="132" spans="2:11">
      <c r="B132" s="85" t="s">
        <v>2511</v>
      </c>
      <c r="C132" s="82" t="s">
        <v>2520</v>
      </c>
      <c r="D132" s="95" t="s">
        <v>1899</v>
      </c>
      <c r="E132" s="95" t="s">
        <v>183</v>
      </c>
      <c r="F132" s="104">
        <v>43384</v>
      </c>
      <c r="G132" s="92">
        <v>44990074.32</v>
      </c>
      <c r="H132" s="94">
        <v>2.0937000000000001</v>
      </c>
      <c r="I132" s="92">
        <v>941.94207999999992</v>
      </c>
      <c r="J132" s="93">
        <f t="shared" si="2"/>
        <v>-0.21429208478099052</v>
      </c>
      <c r="K132" s="93">
        <f>I132/'סכום נכסי הקרן'!$C$42</f>
        <v>1.718505584588418E-5</v>
      </c>
    </row>
    <row r="133" spans="2:11">
      <c r="B133" s="85" t="s">
        <v>2511</v>
      </c>
      <c r="C133" s="82" t="s">
        <v>2521</v>
      </c>
      <c r="D133" s="95" t="s">
        <v>1899</v>
      </c>
      <c r="E133" s="95" t="s">
        <v>180</v>
      </c>
      <c r="F133" s="104">
        <v>43444</v>
      </c>
      <c r="G133" s="92">
        <v>3209941.95</v>
      </c>
      <c r="H133" s="94">
        <v>1.0794999999999999</v>
      </c>
      <c r="I133" s="92">
        <v>34.650580000000005</v>
      </c>
      <c r="J133" s="93">
        <f t="shared" si="2"/>
        <v>-7.8830165726012542E-3</v>
      </c>
      <c r="K133" s="93">
        <f>I133/'סכום נכסי הקרן'!$C$42</f>
        <v>6.3217491291213749E-7</v>
      </c>
    </row>
    <row r="134" spans="2:11">
      <c r="B134" s="85" t="s">
        <v>2511</v>
      </c>
      <c r="C134" s="82" t="s">
        <v>2522</v>
      </c>
      <c r="D134" s="95" t="s">
        <v>1899</v>
      </c>
      <c r="E134" s="95" t="s">
        <v>183</v>
      </c>
      <c r="F134" s="104">
        <v>43430</v>
      </c>
      <c r="G134" s="92">
        <v>109583647.09</v>
      </c>
      <c r="H134" s="94">
        <v>-0.83220000000000005</v>
      </c>
      <c r="I134" s="92">
        <v>-911.99007999999992</v>
      </c>
      <c r="J134" s="93">
        <f t="shared" si="2"/>
        <v>0.20747799646320325</v>
      </c>
      <c r="K134" s="93">
        <f>I134/'סכום נכסי הקרן'!$C$42</f>
        <v>-1.6638603146057962E-5</v>
      </c>
    </row>
    <row r="135" spans="2:11">
      <c r="B135" s="85" t="s">
        <v>2511</v>
      </c>
      <c r="C135" s="82" t="s">
        <v>2523</v>
      </c>
      <c r="D135" s="95" t="s">
        <v>1899</v>
      </c>
      <c r="E135" s="95" t="s">
        <v>182</v>
      </c>
      <c r="F135" s="104">
        <v>43426</v>
      </c>
      <c r="G135" s="92">
        <v>42500421.859999999</v>
      </c>
      <c r="H135" s="94">
        <v>2.6861999999999999</v>
      </c>
      <c r="I135" s="92">
        <v>1141.6483700000001</v>
      </c>
      <c r="J135" s="93">
        <f t="shared" si="2"/>
        <v>-0.25972532121520642</v>
      </c>
      <c r="K135" s="93">
        <f>I135/'סכום נכסי הקרן'!$C$42</f>
        <v>2.0828553486869013E-5</v>
      </c>
    </row>
    <row r="136" spans="2:11">
      <c r="B136" s="85" t="s">
        <v>2511</v>
      </c>
      <c r="C136" s="82" t="s">
        <v>2524</v>
      </c>
      <c r="D136" s="95" t="s">
        <v>1899</v>
      </c>
      <c r="E136" s="95" t="s">
        <v>180</v>
      </c>
      <c r="F136" s="104">
        <v>43474</v>
      </c>
      <c r="G136" s="92">
        <v>7692637.0499999998</v>
      </c>
      <c r="H136" s="94">
        <v>4.7670000000000003</v>
      </c>
      <c r="I136" s="92">
        <v>366.70481999999998</v>
      </c>
      <c r="J136" s="93">
        <f t="shared" si="2"/>
        <v>-8.3425448385359174E-2</v>
      </c>
      <c r="K136" s="93">
        <f>I136/'סכום נכסי הקרן'!$C$42</f>
        <v>6.6902657227659965E-6</v>
      </c>
    </row>
    <row r="137" spans="2:11">
      <c r="B137" s="85" t="s">
        <v>2511</v>
      </c>
      <c r="C137" s="82" t="s">
        <v>2525</v>
      </c>
      <c r="D137" s="95" t="s">
        <v>1899</v>
      </c>
      <c r="E137" s="95" t="s">
        <v>182</v>
      </c>
      <c r="F137" s="104">
        <v>43417</v>
      </c>
      <c r="G137" s="92">
        <v>45269021</v>
      </c>
      <c r="H137" s="94">
        <v>1.6717</v>
      </c>
      <c r="I137" s="92">
        <v>756.75960999999995</v>
      </c>
      <c r="J137" s="93">
        <f t="shared" si="2"/>
        <v>-0.17216302143009612</v>
      </c>
      <c r="K137" s="93">
        <f>I137/'סכום נכסי הקרן'!$C$42</f>
        <v>1.3806534855900624E-5</v>
      </c>
    </row>
    <row r="138" spans="2:11">
      <c r="B138" s="85" t="s">
        <v>2511</v>
      </c>
      <c r="C138" s="82" t="s">
        <v>2526</v>
      </c>
      <c r="D138" s="95" t="s">
        <v>1899</v>
      </c>
      <c r="E138" s="95" t="s">
        <v>182</v>
      </c>
      <c r="F138" s="104">
        <v>43432</v>
      </c>
      <c r="G138" s="92">
        <v>41726232</v>
      </c>
      <c r="H138" s="94">
        <v>1.5835999999999999</v>
      </c>
      <c r="I138" s="92">
        <v>660.76085</v>
      </c>
      <c r="J138" s="93">
        <f t="shared" si="2"/>
        <v>-0.15032327687086594</v>
      </c>
      <c r="K138" s="93">
        <f>I138/'סכום נכסי הקרן'!$C$42</f>
        <v>1.2055106517827403E-5</v>
      </c>
    </row>
    <row r="139" spans="2:11">
      <c r="B139" s="85" t="s">
        <v>2511</v>
      </c>
      <c r="C139" s="82" t="s">
        <v>2527</v>
      </c>
      <c r="D139" s="95" t="s">
        <v>1899</v>
      </c>
      <c r="E139" s="95" t="s">
        <v>182</v>
      </c>
      <c r="F139" s="104">
        <v>43417</v>
      </c>
      <c r="G139" s="92">
        <v>79691553.420000002</v>
      </c>
      <c r="H139" s="94">
        <v>1.6734</v>
      </c>
      <c r="I139" s="92">
        <v>1333.5561499999999</v>
      </c>
      <c r="J139" s="93">
        <f t="shared" si="2"/>
        <v>-0.3033843944587456</v>
      </c>
      <c r="K139" s="93">
        <f>I139/'סכום נכסי הקרן'!$C$42</f>
        <v>2.4329772921252548E-5</v>
      </c>
    </row>
    <row r="140" spans="2:11">
      <c r="B140" s="85" t="s">
        <v>2511</v>
      </c>
      <c r="C140" s="82" t="s">
        <v>2528</v>
      </c>
      <c r="D140" s="95" t="s">
        <v>1899</v>
      </c>
      <c r="E140" s="95" t="s">
        <v>182</v>
      </c>
      <c r="F140" s="104">
        <v>43489</v>
      </c>
      <c r="G140" s="92">
        <v>52744630.399999999</v>
      </c>
      <c r="H140" s="94">
        <v>1.8967000000000001</v>
      </c>
      <c r="I140" s="92">
        <v>1000.38665</v>
      </c>
      <c r="J140" s="93">
        <f t="shared" si="2"/>
        <v>-0.22758824068627564</v>
      </c>
      <c r="K140" s="93">
        <f>I140/'סכום נכסי הקרן'!$C$42</f>
        <v>1.8251334994745104E-5</v>
      </c>
    </row>
    <row r="141" spans="2:11">
      <c r="B141" s="85" t="s">
        <v>2511</v>
      </c>
      <c r="C141" s="82" t="s">
        <v>2529</v>
      </c>
      <c r="D141" s="95" t="s">
        <v>1899</v>
      </c>
      <c r="E141" s="95" t="s">
        <v>180</v>
      </c>
      <c r="F141" s="104">
        <v>43417</v>
      </c>
      <c r="G141" s="92">
        <v>10575239.189999999</v>
      </c>
      <c r="H141" s="94">
        <v>1.5888</v>
      </c>
      <c r="I141" s="92">
        <v>168.01979</v>
      </c>
      <c r="J141" s="93">
        <f t="shared" si="2"/>
        <v>-3.82245488847512E-2</v>
      </c>
      <c r="K141" s="93">
        <f>I141/'סכום נכסי הקרן'!$C$42</f>
        <v>3.0654002360354605E-6</v>
      </c>
    </row>
    <row r="142" spans="2:11">
      <c r="B142" s="85" t="s">
        <v>2511</v>
      </c>
      <c r="C142" s="82" t="s">
        <v>2530</v>
      </c>
      <c r="D142" s="95" t="s">
        <v>1899</v>
      </c>
      <c r="E142" s="95" t="s">
        <v>183</v>
      </c>
      <c r="F142" s="104">
        <v>43409</v>
      </c>
      <c r="G142" s="92">
        <v>61892149.280000001</v>
      </c>
      <c r="H142" s="94">
        <v>0.4476</v>
      </c>
      <c r="I142" s="92">
        <v>277.04096000000004</v>
      </c>
      <c r="J142" s="93">
        <f t="shared" si="2"/>
        <v>-6.3026895335355451E-2</v>
      </c>
      <c r="K142" s="93">
        <f>I142/'סכום נכסי הקרן'!$C$42</f>
        <v>5.0544130794086264E-6</v>
      </c>
    </row>
    <row r="143" spans="2:11">
      <c r="B143" s="85" t="s">
        <v>2511</v>
      </c>
      <c r="C143" s="82" t="s">
        <v>2531</v>
      </c>
      <c r="D143" s="95" t="s">
        <v>1899</v>
      </c>
      <c r="E143" s="95" t="s">
        <v>180</v>
      </c>
      <c r="F143" s="104">
        <v>43412</v>
      </c>
      <c r="G143" s="92">
        <v>28378408.920000002</v>
      </c>
      <c r="H143" s="94">
        <v>4.5498000000000003</v>
      </c>
      <c r="I143" s="92">
        <v>1291.1472800000001</v>
      </c>
      <c r="J143" s="93">
        <f t="shared" si="2"/>
        <v>-0.293736364756637</v>
      </c>
      <c r="K143" s="93">
        <f>I143/'סכום נכסי הקרן'!$C$42</f>
        <v>2.3556053586714655E-5</v>
      </c>
    </row>
    <row r="144" spans="2:11">
      <c r="B144" s="85" t="s">
        <v>2511</v>
      </c>
      <c r="C144" s="82" t="s">
        <v>2532</v>
      </c>
      <c r="D144" s="95" t="s">
        <v>1899</v>
      </c>
      <c r="E144" s="95" t="s">
        <v>182</v>
      </c>
      <c r="F144" s="104">
        <v>43472</v>
      </c>
      <c r="G144" s="92">
        <v>19992480.199999999</v>
      </c>
      <c r="H144" s="94">
        <v>2.5242</v>
      </c>
      <c r="I144" s="92">
        <v>504.64278999999999</v>
      </c>
      <c r="J144" s="93">
        <f t="shared" si="2"/>
        <v>-0.11480637486627161</v>
      </c>
      <c r="K144" s="93">
        <f>I144/'סכום נכסי הקרן'!$C$42</f>
        <v>9.2068447864361289E-6</v>
      </c>
    </row>
    <row r="145" spans="2:11">
      <c r="B145" s="85" t="s">
        <v>2511</v>
      </c>
      <c r="C145" s="82" t="s">
        <v>2533</v>
      </c>
      <c r="D145" s="95" t="s">
        <v>1899</v>
      </c>
      <c r="E145" s="95" t="s">
        <v>183</v>
      </c>
      <c r="F145" s="104">
        <v>43487</v>
      </c>
      <c r="G145" s="92">
        <v>67986590.799999997</v>
      </c>
      <c r="H145" s="94">
        <v>-0.98319999999999996</v>
      </c>
      <c r="I145" s="92">
        <v>-668.43592000000001</v>
      </c>
      <c r="J145" s="93">
        <f t="shared" si="2"/>
        <v>0.15206935742726282</v>
      </c>
      <c r="K145" s="93">
        <f>I145/'סכום נכסי הקרן'!$C$42</f>
        <v>-1.2195132650401362E-5</v>
      </c>
    </row>
    <row r="146" spans="2:11">
      <c r="B146" s="85" t="s">
        <v>2511</v>
      </c>
      <c r="C146" s="82" t="s">
        <v>2534</v>
      </c>
      <c r="D146" s="95" t="s">
        <v>1899</v>
      </c>
      <c r="E146" s="95" t="s">
        <v>182</v>
      </c>
      <c r="F146" s="104">
        <v>43433</v>
      </c>
      <c r="G146" s="92">
        <v>90560215.359999999</v>
      </c>
      <c r="H146" s="94">
        <v>2.4842</v>
      </c>
      <c r="I146" s="92">
        <v>2249.7092900000002</v>
      </c>
      <c r="J146" s="93">
        <f t="shared" si="2"/>
        <v>-0.51180948822804695</v>
      </c>
      <c r="K146" s="93">
        <f>I146/'סכום נכסי הקרן'!$C$42</f>
        <v>4.1044328103119098E-5</v>
      </c>
    </row>
    <row r="147" spans="2:11">
      <c r="B147" s="85" t="s">
        <v>2511</v>
      </c>
      <c r="C147" s="82" t="s">
        <v>2535</v>
      </c>
      <c r="D147" s="95" t="s">
        <v>1899</v>
      </c>
      <c r="E147" s="95" t="s">
        <v>180</v>
      </c>
      <c r="F147" s="104">
        <v>43417</v>
      </c>
      <c r="G147" s="92">
        <v>17625319.41</v>
      </c>
      <c r="H147" s="94">
        <v>1.6411</v>
      </c>
      <c r="I147" s="92">
        <v>289.25153</v>
      </c>
      <c r="J147" s="93">
        <f t="shared" si="2"/>
        <v>-6.5804803401278381E-2</v>
      </c>
      <c r="K147" s="93">
        <f>I147/'סכום נכסי הקרן'!$C$42</f>
        <v>5.2771861477485365E-6</v>
      </c>
    </row>
    <row r="148" spans="2:11">
      <c r="B148" s="85" t="s">
        <v>2511</v>
      </c>
      <c r="C148" s="82" t="s">
        <v>2536</v>
      </c>
      <c r="D148" s="95" t="s">
        <v>1899</v>
      </c>
      <c r="E148" s="95" t="s">
        <v>183</v>
      </c>
      <c r="F148" s="104">
        <v>43460</v>
      </c>
      <c r="G148" s="92">
        <v>60920407.68</v>
      </c>
      <c r="H148" s="94">
        <v>-2.2088000000000001</v>
      </c>
      <c r="I148" s="92">
        <v>-1345.6263200000001</v>
      </c>
      <c r="J148" s="93">
        <f t="shared" si="2"/>
        <v>0.30613036148567896</v>
      </c>
      <c r="K148" s="93">
        <f>I148/'סכום נכסי הקרן'!$C$42</f>
        <v>-2.4549984492562029E-5</v>
      </c>
    </row>
    <row r="149" spans="2:11">
      <c r="B149" s="85" t="s">
        <v>2511</v>
      </c>
      <c r="C149" s="82" t="s">
        <v>2537</v>
      </c>
      <c r="D149" s="95" t="s">
        <v>1899</v>
      </c>
      <c r="E149" s="95" t="s">
        <v>180</v>
      </c>
      <c r="F149" s="104">
        <v>43417</v>
      </c>
      <c r="G149" s="92">
        <v>44085005.890000001</v>
      </c>
      <c r="H149" s="94">
        <v>1.6395999999999999</v>
      </c>
      <c r="I149" s="92">
        <v>722.83087999999998</v>
      </c>
      <c r="J149" s="93">
        <f t="shared" si="2"/>
        <v>-0.16444422593295543</v>
      </c>
      <c r="K149" s="93">
        <f>I149/'סכום נכסי הקרן'!$C$42</f>
        <v>1.3187529577115407E-5</v>
      </c>
    </row>
    <row r="150" spans="2:11">
      <c r="B150" s="85" t="s">
        <v>2511</v>
      </c>
      <c r="C150" s="82" t="s">
        <v>2538</v>
      </c>
      <c r="D150" s="95" t="s">
        <v>1899</v>
      </c>
      <c r="E150" s="95" t="s">
        <v>182</v>
      </c>
      <c r="F150" s="104">
        <v>43410</v>
      </c>
      <c r="G150" s="92">
        <v>31617468</v>
      </c>
      <c r="H150" s="94">
        <v>2.9672999999999998</v>
      </c>
      <c r="I150" s="92">
        <v>938.17141000000004</v>
      </c>
      <c r="J150" s="93">
        <f t="shared" si="2"/>
        <v>-0.21343425630886076</v>
      </c>
      <c r="K150" s="93">
        <f>I150/'סכום נכסי הקרן'!$C$42</f>
        <v>1.7116262683435808E-5</v>
      </c>
    </row>
    <row r="151" spans="2:11">
      <c r="B151" s="85" t="s">
        <v>2511</v>
      </c>
      <c r="C151" s="82" t="s">
        <v>2539</v>
      </c>
      <c r="D151" s="95" t="s">
        <v>1899</v>
      </c>
      <c r="E151" s="95" t="s">
        <v>182</v>
      </c>
      <c r="F151" s="104">
        <v>43402</v>
      </c>
      <c r="G151" s="92">
        <v>69660906.480000004</v>
      </c>
      <c r="H151" s="94">
        <v>2.8934000000000002</v>
      </c>
      <c r="I151" s="92">
        <v>2015.5409299999999</v>
      </c>
      <c r="J151" s="93">
        <f t="shared" si="2"/>
        <v>-0.45853612129857974</v>
      </c>
      <c r="K151" s="93">
        <f>I151/'סכום נכסי הקרן'!$C$42</f>
        <v>3.6772094778603944E-5</v>
      </c>
    </row>
    <row r="152" spans="2:11">
      <c r="B152" s="85" t="s">
        <v>2511</v>
      </c>
      <c r="C152" s="82" t="s">
        <v>2540</v>
      </c>
      <c r="D152" s="95" t="s">
        <v>1899</v>
      </c>
      <c r="E152" s="95" t="s">
        <v>182</v>
      </c>
      <c r="F152" s="104">
        <v>43503</v>
      </c>
      <c r="G152" s="92">
        <v>22929451.600000001</v>
      </c>
      <c r="H152" s="94">
        <v>1.4984</v>
      </c>
      <c r="I152" s="92">
        <v>343.56359999999995</v>
      </c>
      <c r="J152" s="93">
        <f t="shared" si="2"/>
        <v>-7.816081440895209E-2</v>
      </c>
      <c r="K152" s="93">
        <f>I152/'סכום נכסי הקרן'!$C$42</f>
        <v>6.2680708060234598E-6</v>
      </c>
    </row>
    <row r="153" spans="2:11">
      <c r="B153" s="85" t="s">
        <v>2511</v>
      </c>
      <c r="C153" s="82" t="s">
        <v>2541</v>
      </c>
      <c r="D153" s="95" t="s">
        <v>1899</v>
      </c>
      <c r="E153" s="95" t="s">
        <v>180</v>
      </c>
      <c r="F153" s="104">
        <v>43412</v>
      </c>
      <c r="G153" s="92">
        <v>12391939.77</v>
      </c>
      <c r="H153" s="94">
        <v>4.5476000000000001</v>
      </c>
      <c r="I153" s="92">
        <v>563.53579000000002</v>
      </c>
      <c r="J153" s="93">
        <f t="shared" si="2"/>
        <v>-0.12820454872108747</v>
      </c>
      <c r="K153" s="93">
        <f>I153/'סכום נכסי הקרן'!$C$42</f>
        <v>1.0281305218155729E-5</v>
      </c>
    </row>
    <row r="154" spans="2:11">
      <c r="B154" s="85" t="s">
        <v>2511</v>
      </c>
      <c r="C154" s="82" t="s">
        <v>2542</v>
      </c>
      <c r="D154" s="95" t="s">
        <v>1899</v>
      </c>
      <c r="E154" s="95" t="s">
        <v>183</v>
      </c>
      <c r="F154" s="104">
        <v>43433</v>
      </c>
      <c r="G154" s="92">
        <v>18038916.379999999</v>
      </c>
      <c r="H154" s="94">
        <v>-1.4154</v>
      </c>
      <c r="I154" s="92">
        <v>-255.32742999999999</v>
      </c>
      <c r="J154" s="93">
        <f t="shared" si="2"/>
        <v>5.8087061230423447E-2</v>
      </c>
      <c r="K154" s="93">
        <f>I154/'סכום נכסי הקרן'!$C$42</f>
        <v>-4.658265339983626E-6</v>
      </c>
    </row>
    <row r="155" spans="2:11">
      <c r="B155" s="85" t="s">
        <v>2511</v>
      </c>
      <c r="C155" s="82" t="s">
        <v>2543</v>
      </c>
      <c r="D155" s="95" t="s">
        <v>1899</v>
      </c>
      <c r="E155" s="95" t="s">
        <v>180</v>
      </c>
      <c r="F155" s="104">
        <v>43377</v>
      </c>
      <c r="G155" s="92">
        <v>9627086.3399999999</v>
      </c>
      <c r="H155" s="94">
        <v>4.1986999999999997</v>
      </c>
      <c r="I155" s="92">
        <v>404.21172999999999</v>
      </c>
      <c r="J155" s="93">
        <f t="shared" si="2"/>
        <v>-9.1958280826174424E-2</v>
      </c>
      <c r="K155" s="93">
        <f>I155/'סכום נכסי הקרן'!$C$42</f>
        <v>7.3745523223800113E-6</v>
      </c>
    </row>
    <row r="156" spans="2:11">
      <c r="B156" s="85" t="s">
        <v>2511</v>
      </c>
      <c r="C156" s="82" t="s">
        <v>2544</v>
      </c>
      <c r="D156" s="95" t="s">
        <v>1899</v>
      </c>
      <c r="E156" s="95" t="s">
        <v>182</v>
      </c>
      <c r="F156" s="104">
        <v>43433</v>
      </c>
      <c r="G156" s="92">
        <v>42121393.600000001</v>
      </c>
      <c r="H156" s="94">
        <v>2.4849999999999999</v>
      </c>
      <c r="I156" s="92">
        <v>1046.7373600000001</v>
      </c>
      <c r="J156" s="93">
        <f t="shared" si="2"/>
        <v>-0.23813304008304867</v>
      </c>
      <c r="K156" s="93">
        <f>I156/'סכום נכסי הקרן'!$C$42</f>
        <v>1.909697036528337E-5</v>
      </c>
    </row>
    <row r="157" spans="2:11">
      <c r="B157" s="85" t="s">
        <v>2511</v>
      </c>
      <c r="C157" s="82" t="s">
        <v>2545</v>
      </c>
      <c r="D157" s="95" t="s">
        <v>1899</v>
      </c>
      <c r="E157" s="95" t="s">
        <v>182</v>
      </c>
      <c r="F157" s="104">
        <v>43474</v>
      </c>
      <c r="G157" s="92">
        <v>48897470.719999999</v>
      </c>
      <c r="H157" s="94">
        <v>2.7425999999999999</v>
      </c>
      <c r="I157" s="92">
        <v>1341.0738700000002</v>
      </c>
      <c r="J157" s="93">
        <f t="shared" si="2"/>
        <v>-0.30509467784644584</v>
      </c>
      <c r="K157" s="93">
        <f>I157/'סכום נכסי הקרן'!$C$42</f>
        <v>2.4466928316235778E-5</v>
      </c>
    </row>
    <row r="158" spans="2:11">
      <c r="B158" s="85" t="s">
        <v>2511</v>
      </c>
      <c r="C158" s="82" t="s">
        <v>2546</v>
      </c>
      <c r="D158" s="95" t="s">
        <v>1899</v>
      </c>
      <c r="E158" s="95" t="s">
        <v>182</v>
      </c>
      <c r="F158" s="104">
        <v>43396</v>
      </c>
      <c r="G158" s="92">
        <v>1697930.94</v>
      </c>
      <c r="H158" s="94">
        <v>3.5283000000000002</v>
      </c>
      <c r="I158" s="92">
        <v>59.907989999999998</v>
      </c>
      <c r="J158" s="93">
        <f t="shared" si="2"/>
        <v>-1.3629084361682548E-2</v>
      </c>
      <c r="K158" s="93">
        <f>I158/'סכום נכסי הקרן'!$C$42</f>
        <v>1.0929781943330009E-6</v>
      </c>
    </row>
    <row r="159" spans="2:11">
      <c r="B159" s="85" t="s">
        <v>2511</v>
      </c>
      <c r="C159" s="82" t="s">
        <v>2547</v>
      </c>
      <c r="D159" s="95" t="s">
        <v>1899</v>
      </c>
      <c r="E159" s="95" t="s">
        <v>183</v>
      </c>
      <c r="F159" s="104">
        <v>43503</v>
      </c>
      <c r="G159" s="92">
        <v>33128200</v>
      </c>
      <c r="H159" s="94">
        <v>0.93400000000000005</v>
      </c>
      <c r="I159" s="92">
        <v>309.40809000000002</v>
      </c>
      <c r="J159" s="93">
        <f t="shared" si="2"/>
        <v>-7.0390426398833722E-2</v>
      </c>
      <c r="K159" s="93">
        <f>I159/'סכום נכסי הקרן'!$C$42</f>
        <v>5.6449280892285427E-6</v>
      </c>
    </row>
    <row r="160" spans="2:11">
      <c r="B160" s="85" t="s">
        <v>2511</v>
      </c>
      <c r="C160" s="82" t="s">
        <v>2548</v>
      </c>
      <c r="D160" s="95" t="s">
        <v>1899</v>
      </c>
      <c r="E160" s="95" t="s">
        <v>183</v>
      </c>
      <c r="F160" s="104">
        <v>43430</v>
      </c>
      <c r="G160" s="92">
        <v>113006338.56</v>
      </c>
      <c r="H160" s="94">
        <v>-0.88870000000000005</v>
      </c>
      <c r="I160" s="92">
        <v>-1004.2840200000001</v>
      </c>
      <c r="J160" s="93">
        <f t="shared" si="2"/>
        <v>0.22847489344359051</v>
      </c>
      <c r="K160" s="93">
        <f>I160/'סכום נכסי הקרן'!$C$42</f>
        <v>-1.8322439707576361E-5</v>
      </c>
    </row>
    <row r="161" spans="2:11">
      <c r="B161" s="85" t="s">
        <v>2511</v>
      </c>
      <c r="C161" s="82" t="s">
        <v>2549</v>
      </c>
      <c r="D161" s="95" t="s">
        <v>1899</v>
      </c>
      <c r="E161" s="95" t="s">
        <v>182</v>
      </c>
      <c r="F161" s="104">
        <v>43410</v>
      </c>
      <c r="G161" s="92">
        <v>41074378.799999997</v>
      </c>
      <c r="H161" s="94">
        <v>2.9005000000000001</v>
      </c>
      <c r="I161" s="92">
        <v>1191.3662099999999</v>
      </c>
      <c r="J161" s="93">
        <f t="shared" si="2"/>
        <v>-0.27103614362204453</v>
      </c>
      <c r="K161" s="93">
        <f>I161/'סכום נכסי הקרן'!$C$42</f>
        <v>2.1735619722764036E-5</v>
      </c>
    </row>
    <row r="162" spans="2:11">
      <c r="B162" s="85" t="s">
        <v>2511</v>
      </c>
      <c r="C162" s="82" t="s">
        <v>2550</v>
      </c>
      <c r="D162" s="95" t="s">
        <v>1899</v>
      </c>
      <c r="E162" s="95" t="s">
        <v>180</v>
      </c>
      <c r="F162" s="104">
        <v>43383</v>
      </c>
      <c r="G162" s="92">
        <v>58874720</v>
      </c>
      <c r="H162" s="94">
        <v>-0.54920000000000002</v>
      </c>
      <c r="I162" s="92">
        <v>-323.36846000000003</v>
      </c>
      <c r="J162" s="93">
        <f t="shared" si="2"/>
        <v>7.3566414450682946E-2</v>
      </c>
      <c r="K162" s="93">
        <f>I162/'סכום נכסי הקרן'!$C$42</f>
        <v>-5.89962500018851E-6</v>
      </c>
    </row>
    <row r="163" spans="2:11">
      <c r="B163" s="85" t="s">
        <v>2511</v>
      </c>
      <c r="C163" s="82" t="s">
        <v>2551</v>
      </c>
      <c r="D163" s="95" t="s">
        <v>1899</v>
      </c>
      <c r="E163" s="95" t="s">
        <v>182</v>
      </c>
      <c r="F163" s="104">
        <v>43410</v>
      </c>
      <c r="G163" s="92">
        <v>68253132.379999995</v>
      </c>
      <c r="H163" s="94">
        <v>2.9097</v>
      </c>
      <c r="I163" s="92">
        <v>1985.95633</v>
      </c>
      <c r="J163" s="93">
        <f t="shared" si="2"/>
        <v>-0.45180561658282087</v>
      </c>
      <c r="K163" s="93">
        <f>I163/'סכום נכסי הקרן'!$C$42</f>
        <v>3.6232345027559652E-5</v>
      </c>
    </row>
    <row r="164" spans="2:11">
      <c r="B164" s="85" t="s">
        <v>2511</v>
      </c>
      <c r="C164" s="82" t="s">
        <v>2552</v>
      </c>
      <c r="D164" s="95" t="s">
        <v>1899</v>
      </c>
      <c r="E164" s="95" t="s">
        <v>183</v>
      </c>
      <c r="F164" s="104">
        <v>43487</v>
      </c>
      <c r="G164" s="92">
        <v>9384724.8000000007</v>
      </c>
      <c r="H164" s="94">
        <v>-0.90510000000000002</v>
      </c>
      <c r="I164" s="92">
        <v>-84.938929999999999</v>
      </c>
      <c r="J164" s="93">
        <f t="shared" si="2"/>
        <v>1.9323630162872245E-2</v>
      </c>
      <c r="K164" s="93">
        <f>I164/'סכום נכסי הקרן'!$C$42</f>
        <v>-1.5496496934712242E-6</v>
      </c>
    </row>
    <row r="165" spans="2:11">
      <c r="B165" s="85" t="s">
        <v>2511</v>
      </c>
      <c r="C165" s="82" t="s">
        <v>2553</v>
      </c>
      <c r="D165" s="95" t="s">
        <v>1899</v>
      </c>
      <c r="E165" s="95" t="s">
        <v>182</v>
      </c>
      <c r="F165" s="104">
        <v>43432</v>
      </c>
      <c r="G165" s="92">
        <v>112667690.88</v>
      </c>
      <c r="H165" s="94">
        <v>1.5894999999999999</v>
      </c>
      <c r="I165" s="92">
        <v>1790.8771499999998</v>
      </c>
      <c r="J165" s="93">
        <f t="shared" si="2"/>
        <v>-0.40742504895857146</v>
      </c>
      <c r="K165" s="93">
        <f>I165/'סכום נכסי הקרן'!$C$42</f>
        <v>3.267326568090885E-5</v>
      </c>
    </row>
    <row r="166" spans="2:11">
      <c r="B166" s="85" t="s">
        <v>2511</v>
      </c>
      <c r="C166" s="82" t="s">
        <v>2554</v>
      </c>
      <c r="D166" s="95" t="s">
        <v>1899</v>
      </c>
      <c r="E166" s="95" t="s">
        <v>183</v>
      </c>
      <c r="F166" s="104">
        <v>43460</v>
      </c>
      <c r="G166" s="92">
        <v>70007867.810000002</v>
      </c>
      <c r="H166" s="94">
        <v>-2.2484999999999999</v>
      </c>
      <c r="I166" s="92">
        <v>-1574.12564</v>
      </c>
      <c r="J166" s="93">
        <f t="shared" si="2"/>
        <v>0.35811402024083155</v>
      </c>
      <c r="K166" s="93">
        <f>I166/'סכום נכסי הקרן'!$C$42</f>
        <v>-2.8718790259203814E-5</v>
      </c>
    </row>
    <row r="167" spans="2:11">
      <c r="B167" s="85" t="s">
        <v>2511</v>
      </c>
      <c r="C167" s="82" t="s">
        <v>2555</v>
      </c>
      <c r="D167" s="95" t="s">
        <v>1899</v>
      </c>
      <c r="E167" s="95" t="s">
        <v>183</v>
      </c>
      <c r="F167" s="104">
        <v>43389</v>
      </c>
      <c r="G167" s="92">
        <v>142974560.75999999</v>
      </c>
      <c r="H167" s="94">
        <v>2.2644000000000002</v>
      </c>
      <c r="I167" s="92">
        <v>3237.46279</v>
      </c>
      <c r="J167" s="93">
        <f t="shared" si="2"/>
        <v>-0.73652368378104749</v>
      </c>
      <c r="K167" s="93">
        <f>I167/'סכום נכסי הקרן'!$C$42</f>
        <v>5.9065180361325414E-5</v>
      </c>
    </row>
    <row r="168" spans="2:11">
      <c r="B168" s="85" t="s">
        <v>2511</v>
      </c>
      <c r="C168" s="82" t="s">
        <v>2556</v>
      </c>
      <c r="D168" s="95" t="s">
        <v>1899</v>
      </c>
      <c r="E168" s="95" t="s">
        <v>183</v>
      </c>
      <c r="F168" s="104">
        <v>43409</v>
      </c>
      <c r="G168" s="92">
        <v>25583154.68</v>
      </c>
      <c r="H168" s="94">
        <v>0.47639999999999999</v>
      </c>
      <c r="I168" s="92">
        <v>121.88064</v>
      </c>
      <c r="J168" s="93">
        <f t="shared" si="2"/>
        <v>-2.7727879446729237E-2</v>
      </c>
      <c r="K168" s="93">
        <f>I168/'סכום נכסי הקרן'!$C$42</f>
        <v>2.2236246255524603E-6</v>
      </c>
    </row>
    <row r="169" spans="2:11">
      <c r="B169" s="85" t="s">
        <v>2511</v>
      </c>
      <c r="C169" s="82" t="s">
        <v>2557</v>
      </c>
      <c r="D169" s="95" t="s">
        <v>1899</v>
      </c>
      <c r="E169" s="95" t="s">
        <v>182</v>
      </c>
      <c r="F169" s="104">
        <v>43508</v>
      </c>
      <c r="G169" s="92">
        <v>16533590.4</v>
      </c>
      <c r="H169" s="94">
        <v>0.82450000000000001</v>
      </c>
      <c r="I169" s="92">
        <v>136.31495999999999</v>
      </c>
      <c r="J169" s="93">
        <f t="shared" si="2"/>
        <v>-3.1011691255196212E-2</v>
      </c>
      <c r="K169" s="93">
        <f>I169/'סכום נכסי הקרן'!$C$42</f>
        <v>2.4869684134182307E-6</v>
      </c>
    </row>
    <row r="170" spans="2:11">
      <c r="B170" s="85" t="s">
        <v>2511</v>
      </c>
      <c r="C170" s="82" t="s">
        <v>2558</v>
      </c>
      <c r="D170" s="95" t="s">
        <v>1899</v>
      </c>
      <c r="E170" s="95" t="s">
        <v>182</v>
      </c>
      <c r="F170" s="104">
        <v>43482</v>
      </c>
      <c r="G170" s="92">
        <v>3467286.62</v>
      </c>
      <c r="H170" s="94">
        <v>2.0821000000000001</v>
      </c>
      <c r="I170" s="92">
        <v>72.192830000000001</v>
      </c>
      <c r="J170" s="93">
        <f t="shared" si="2"/>
        <v>-1.6423888873230544E-2</v>
      </c>
      <c r="K170" s="93">
        <f>I170/'סכום נכסי הקרן'!$C$42</f>
        <v>1.3171062654111629E-6</v>
      </c>
    </row>
    <row r="171" spans="2:11">
      <c r="B171" s="85" t="s">
        <v>2511</v>
      </c>
      <c r="C171" s="82" t="s">
        <v>2559</v>
      </c>
      <c r="D171" s="95" t="s">
        <v>1899</v>
      </c>
      <c r="E171" s="95" t="s">
        <v>182</v>
      </c>
      <c r="F171" s="104">
        <v>43503</v>
      </c>
      <c r="G171" s="92">
        <v>16262040.289999999</v>
      </c>
      <c r="H171" s="94">
        <v>1.5163</v>
      </c>
      <c r="I171" s="92">
        <v>246.57439000000002</v>
      </c>
      <c r="J171" s="93">
        <f t="shared" si="2"/>
        <v>-5.6095742199670097E-2</v>
      </c>
      <c r="K171" s="93">
        <f>I171/'סכום נכסי הקרן'!$C$42</f>
        <v>4.4985724199887395E-6</v>
      </c>
    </row>
    <row r="172" spans="2:11">
      <c r="B172" s="85" t="s">
        <v>2511</v>
      </c>
      <c r="C172" s="82" t="s">
        <v>2560</v>
      </c>
      <c r="D172" s="95" t="s">
        <v>1899</v>
      </c>
      <c r="E172" s="95" t="s">
        <v>183</v>
      </c>
      <c r="F172" s="104">
        <v>43487</v>
      </c>
      <c r="G172" s="92">
        <v>6346872.9299999997</v>
      </c>
      <c r="H172" s="94">
        <v>-0.86060000000000003</v>
      </c>
      <c r="I172" s="92">
        <v>-54.621629999999996</v>
      </c>
      <c r="J172" s="93">
        <f t="shared" si="2"/>
        <v>1.2426435993639752E-2</v>
      </c>
      <c r="K172" s="93">
        <f>I172/'סכום נכסי הקרן'!$C$42</f>
        <v>-9.965323578528551E-7</v>
      </c>
    </row>
    <row r="173" spans="2:11">
      <c r="B173" s="85" t="s">
        <v>2511</v>
      </c>
      <c r="C173" s="82" t="s">
        <v>2561</v>
      </c>
      <c r="D173" s="95" t="s">
        <v>1899</v>
      </c>
      <c r="E173" s="95" t="s">
        <v>180</v>
      </c>
      <c r="F173" s="104">
        <v>43451</v>
      </c>
      <c r="G173" s="92">
        <v>9272153.1799999997</v>
      </c>
      <c r="H173" s="94">
        <v>3.4605000000000001</v>
      </c>
      <c r="I173" s="92">
        <v>320.85948999999999</v>
      </c>
      <c r="J173" s="93">
        <f t="shared" si="2"/>
        <v>-7.2995623078932176E-2</v>
      </c>
      <c r="K173" s="93">
        <f>I173/'סכום נכסי הקרן'!$C$42</f>
        <v>5.8538506468804508E-6</v>
      </c>
    </row>
    <row r="174" spans="2:11">
      <c r="B174" s="85" t="s">
        <v>2511</v>
      </c>
      <c r="C174" s="82" t="s">
        <v>2562</v>
      </c>
      <c r="D174" s="95" t="s">
        <v>1899</v>
      </c>
      <c r="E174" s="95" t="s">
        <v>182</v>
      </c>
      <c r="F174" s="104">
        <v>43514</v>
      </c>
      <c r="G174" s="92">
        <v>20740536</v>
      </c>
      <c r="H174" s="94">
        <v>1.0458000000000001</v>
      </c>
      <c r="I174" s="92">
        <v>216.90570000000002</v>
      </c>
      <c r="J174" s="93">
        <f t="shared" si="2"/>
        <v>-4.9346106985559135E-2</v>
      </c>
      <c r="K174" s="93">
        <f>I174/'סכום נכסי הקרן'!$C$42</f>
        <v>3.9572885073683095E-6</v>
      </c>
    </row>
    <row r="175" spans="2:11">
      <c r="B175" s="85" t="s">
        <v>2511</v>
      </c>
      <c r="C175" s="82" t="s">
        <v>2563</v>
      </c>
      <c r="D175" s="95" t="s">
        <v>1899</v>
      </c>
      <c r="E175" s="95" t="s">
        <v>182</v>
      </c>
      <c r="F175" s="104">
        <v>43514</v>
      </c>
      <c r="G175" s="92">
        <v>41550080</v>
      </c>
      <c r="H175" s="94">
        <v>1.1689000000000001</v>
      </c>
      <c r="I175" s="92">
        <v>485.67700000000002</v>
      </c>
      <c r="J175" s="93">
        <f t="shared" si="2"/>
        <v>-0.11049165237439773</v>
      </c>
      <c r="K175" s="93">
        <f>I175/'סכום נכסי הקרן'!$C$42</f>
        <v>8.8608275872562065E-6</v>
      </c>
    </row>
    <row r="176" spans="2:11">
      <c r="B176" s="85" t="s">
        <v>2511</v>
      </c>
      <c r="C176" s="82" t="s">
        <v>2564</v>
      </c>
      <c r="D176" s="95" t="s">
        <v>1899</v>
      </c>
      <c r="E176" s="95" t="s">
        <v>182</v>
      </c>
      <c r="F176" s="104">
        <v>43517</v>
      </c>
      <c r="G176" s="92">
        <v>18539242.539999999</v>
      </c>
      <c r="H176" s="94">
        <v>1.4148000000000001</v>
      </c>
      <c r="I176" s="92">
        <v>262.29257000000001</v>
      </c>
      <c r="J176" s="93">
        <f t="shared" si="2"/>
        <v>-5.9671632514670003E-2</v>
      </c>
      <c r="K176" s="93">
        <f>I176/'סכום נכסי הקרן'!$C$42</f>
        <v>4.785339310258319E-6</v>
      </c>
    </row>
    <row r="177" spans="2:11">
      <c r="B177" s="85" t="s">
        <v>2511</v>
      </c>
      <c r="C177" s="82" t="s">
        <v>2565</v>
      </c>
      <c r="D177" s="95" t="s">
        <v>1899</v>
      </c>
      <c r="E177" s="95" t="s">
        <v>182</v>
      </c>
      <c r="F177" s="104">
        <v>43521</v>
      </c>
      <c r="G177" s="92">
        <v>78869243.200000003</v>
      </c>
      <c r="H177" s="94">
        <v>1.3559000000000001</v>
      </c>
      <c r="I177" s="92">
        <v>1069.40525</v>
      </c>
      <c r="J177" s="93">
        <f t="shared" si="2"/>
        <v>-0.24328999135301013</v>
      </c>
      <c r="K177" s="93">
        <f>I177/'סכום נכסי הקרן'!$C$42</f>
        <v>1.9510529716574225E-5</v>
      </c>
    </row>
    <row r="178" spans="2:11">
      <c r="B178" s="85" t="s">
        <v>2511</v>
      </c>
      <c r="C178" s="82" t="s">
        <v>2566</v>
      </c>
      <c r="D178" s="95" t="s">
        <v>1899</v>
      </c>
      <c r="E178" s="95" t="s">
        <v>180</v>
      </c>
      <c r="F178" s="104">
        <v>43522</v>
      </c>
      <c r="G178" s="92">
        <v>13112000</v>
      </c>
      <c r="H178" s="94">
        <v>-0.33939999999999998</v>
      </c>
      <c r="I178" s="92">
        <v>-44.502660000000006</v>
      </c>
      <c r="J178" s="93">
        <f t="shared" si="2"/>
        <v>1.0124367508562307E-2</v>
      </c>
      <c r="K178" s="93">
        <f>I178/'סכום נכסי הקרן'!$C$42</f>
        <v>-8.1191902732532799E-7</v>
      </c>
    </row>
    <row r="179" spans="2:11">
      <c r="B179" s="85" t="s">
        <v>2511</v>
      </c>
      <c r="C179" s="82" t="s">
        <v>2567</v>
      </c>
      <c r="D179" s="95" t="s">
        <v>1899</v>
      </c>
      <c r="E179" s="95" t="s">
        <v>180</v>
      </c>
      <c r="F179" s="104">
        <v>43522</v>
      </c>
      <c r="G179" s="92">
        <v>8146356</v>
      </c>
      <c r="H179" s="94">
        <v>-5.8200000000000002E-2</v>
      </c>
      <c r="I179" s="92">
        <v>-4.7433199999999998</v>
      </c>
      <c r="J179" s="93">
        <f t="shared" si="2"/>
        <v>1.0791066172384696E-3</v>
      </c>
      <c r="K179" s="93">
        <f>I179/'סכום נכסי הקרן'!$C$42</f>
        <v>-8.6538462210860513E-8</v>
      </c>
    </row>
    <row r="180" spans="2:11">
      <c r="B180" s="85" t="s">
        <v>2511</v>
      </c>
      <c r="C180" s="82" t="s">
        <v>2568</v>
      </c>
      <c r="D180" s="95" t="s">
        <v>1899</v>
      </c>
      <c r="E180" s="95" t="s">
        <v>180</v>
      </c>
      <c r="F180" s="104">
        <v>43524</v>
      </c>
      <c r="G180" s="92">
        <v>22193947.989999998</v>
      </c>
      <c r="H180" s="94">
        <v>0.311</v>
      </c>
      <c r="I180" s="92">
        <v>69.02297999999999</v>
      </c>
      <c r="J180" s="93">
        <f t="shared" si="2"/>
        <v>-1.5702747117950833E-2</v>
      </c>
      <c r="K180" s="93">
        <f>I180/'סכום נכסי הקרן'!$C$42</f>
        <v>1.2592746317792139E-6</v>
      </c>
    </row>
    <row r="181" spans="2:11">
      <c r="B181" s="85" t="s">
        <v>2511</v>
      </c>
      <c r="C181" s="82" t="s">
        <v>2569</v>
      </c>
      <c r="D181" s="95" t="s">
        <v>1899</v>
      </c>
      <c r="E181" s="95" t="s">
        <v>180</v>
      </c>
      <c r="F181" s="104">
        <v>43524</v>
      </c>
      <c r="G181" s="92">
        <v>7511596.1299999999</v>
      </c>
      <c r="H181" s="94">
        <v>0.33</v>
      </c>
      <c r="I181" s="92">
        <v>24.784680000000002</v>
      </c>
      <c r="J181" s="93">
        <f t="shared" si="2"/>
        <v>-5.6385215828023321E-3</v>
      </c>
      <c r="K181" s="93">
        <f>I181/'סכום נכסי הקרן'!$C$42</f>
        <v>4.5217866253768892E-7</v>
      </c>
    </row>
    <row r="182" spans="2:11">
      <c r="B182" s="85" t="s">
        <v>2511</v>
      </c>
      <c r="C182" s="82" t="s">
        <v>2570</v>
      </c>
      <c r="D182" s="95" t="s">
        <v>1899</v>
      </c>
      <c r="E182" s="95" t="s">
        <v>182</v>
      </c>
      <c r="F182" s="104">
        <v>43529</v>
      </c>
      <c r="G182" s="92">
        <v>82821222.400000006</v>
      </c>
      <c r="H182" s="94">
        <v>1.0955999999999999</v>
      </c>
      <c r="I182" s="92">
        <v>907.40206999999998</v>
      </c>
      <c r="J182" s="93">
        <f t="shared" si="2"/>
        <v>-0.20643422291409499</v>
      </c>
      <c r="K182" s="93">
        <f>I182/'סכום נכסי הקרן'!$C$42</f>
        <v>1.6554898203104915E-5</v>
      </c>
    </row>
    <row r="183" spans="2:11">
      <c r="B183" s="85" t="s">
        <v>2511</v>
      </c>
      <c r="C183" s="82" t="s">
        <v>2571</v>
      </c>
      <c r="D183" s="95" t="s">
        <v>1899</v>
      </c>
      <c r="E183" s="95" t="s">
        <v>182</v>
      </c>
      <c r="F183" s="104">
        <v>43529</v>
      </c>
      <c r="G183" s="92">
        <v>154032611.52000001</v>
      </c>
      <c r="H183" s="94">
        <v>1.0861000000000001</v>
      </c>
      <c r="I183" s="92">
        <v>1672.9610700000001</v>
      </c>
      <c r="J183" s="93">
        <f t="shared" si="2"/>
        <v>-0.3805991080128161</v>
      </c>
      <c r="K183" s="93">
        <f>I183/'סכום נכסי הקרן'!$C$42</f>
        <v>3.0521971601417527E-5</v>
      </c>
    </row>
    <row r="184" spans="2:11">
      <c r="B184" s="85" t="s">
        <v>2511</v>
      </c>
      <c r="C184" s="82" t="s">
        <v>2572</v>
      </c>
      <c r="D184" s="95" t="s">
        <v>1899</v>
      </c>
      <c r="E184" s="95" t="s">
        <v>183</v>
      </c>
      <c r="F184" s="104">
        <v>43536</v>
      </c>
      <c r="G184" s="92">
        <v>37860800</v>
      </c>
      <c r="H184" s="94">
        <v>-0.90110000000000001</v>
      </c>
      <c r="I184" s="92">
        <v>-341.15019999999998</v>
      </c>
      <c r="J184" s="93">
        <f t="shared" si="2"/>
        <v>7.7611765238741512E-2</v>
      </c>
      <c r="K184" s="93">
        <f>I184/'סכום נכסי הקרן'!$C$42</f>
        <v>-6.2240400586356197E-6</v>
      </c>
    </row>
    <row r="185" spans="2:11">
      <c r="B185" s="85" t="s">
        <v>2511</v>
      </c>
      <c r="C185" s="82" t="s">
        <v>2573</v>
      </c>
      <c r="D185" s="95" t="s">
        <v>1899</v>
      </c>
      <c r="E185" s="95" t="s">
        <v>182</v>
      </c>
      <c r="F185" s="104">
        <v>43537</v>
      </c>
      <c r="G185" s="92">
        <v>34755624.960000001</v>
      </c>
      <c r="H185" s="94">
        <v>0.7954</v>
      </c>
      <c r="I185" s="92">
        <v>276.42990000000003</v>
      </c>
      <c r="J185" s="93">
        <f t="shared" si="2"/>
        <v>-6.2887879015661702E-2</v>
      </c>
      <c r="K185" s="93">
        <f>I185/'סכום נכסי הקרן'!$C$42</f>
        <v>5.0432647291563622E-6</v>
      </c>
    </row>
    <row r="186" spans="2:11">
      <c r="B186" s="85" t="s">
        <v>2511</v>
      </c>
      <c r="C186" s="82" t="s">
        <v>2574</v>
      </c>
      <c r="D186" s="95" t="s">
        <v>1899</v>
      </c>
      <c r="E186" s="95" t="s">
        <v>182</v>
      </c>
      <c r="F186" s="104">
        <v>43538</v>
      </c>
      <c r="G186" s="92">
        <v>124407259.2</v>
      </c>
      <c r="H186" s="94">
        <v>1.0174000000000001</v>
      </c>
      <c r="I186" s="92">
        <v>1265.6821599999998</v>
      </c>
      <c r="J186" s="93">
        <f t="shared" si="2"/>
        <v>-0.28794304288487377</v>
      </c>
      <c r="K186" s="93">
        <f>I186/'סכום נכסי הקרן'!$C$42</f>
        <v>2.3091460785719771E-5</v>
      </c>
    </row>
    <row r="187" spans="2:11">
      <c r="B187" s="85" t="s">
        <v>2511</v>
      </c>
      <c r="C187" s="82" t="s">
        <v>2575</v>
      </c>
      <c r="D187" s="95" t="s">
        <v>1899</v>
      </c>
      <c r="E187" s="95" t="s">
        <v>183</v>
      </c>
      <c r="F187" s="104">
        <v>43542</v>
      </c>
      <c r="G187" s="92">
        <v>30761900</v>
      </c>
      <c r="H187" s="94">
        <v>-1.6112</v>
      </c>
      <c r="I187" s="92">
        <v>-495.64790999999997</v>
      </c>
      <c r="J187" s="93">
        <f t="shared" ref="J187:J194" si="3">I187/$I$11</f>
        <v>0.11276003716835833</v>
      </c>
      <c r="K187" s="93">
        <f>I187/'סכום נכסי הקרן'!$C$42</f>
        <v>-9.0427396695620356E-6</v>
      </c>
    </row>
    <row r="188" spans="2:11">
      <c r="B188" s="85" t="s">
        <v>2511</v>
      </c>
      <c r="C188" s="82" t="s">
        <v>2576</v>
      </c>
      <c r="D188" s="95" t="s">
        <v>1899</v>
      </c>
      <c r="E188" s="95" t="s">
        <v>183</v>
      </c>
      <c r="F188" s="104">
        <v>43542</v>
      </c>
      <c r="G188" s="92">
        <v>33828624.799999997</v>
      </c>
      <c r="H188" s="94">
        <v>-1.5843</v>
      </c>
      <c r="I188" s="92">
        <v>-535.96169999999995</v>
      </c>
      <c r="J188" s="93">
        <f t="shared" si="3"/>
        <v>0.12193143558865509</v>
      </c>
      <c r="K188" s="93">
        <f>I188/'סכום נכסי הקרן'!$C$42</f>
        <v>-9.7782357761902131E-6</v>
      </c>
    </row>
    <row r="189" spans="2:11">
      <c r="B189" s="85" t="s">
        <v>2511</v>
      </c>
      <c r="C189" s="82" t="s">
        <v>2577</v>
      </c>
      <c r="D189" s="95" t="s">
        <v>1899</v>
      </c>
      <c r="E189" s="95" t="s">
        <v>183</v>
      </c>
      <c r="F189" s="104">
        <v>43542</v>
      </c>
      <c r="G189" s="92">
        <v>6398475.2000000002</v>
      </c>
      <c r="H189" s="94">
        <v>-1.6963999999999999</v>
      </c>
      <c r="I189" s="92">
        <v>-108.54172</v>
      </c>
      <c r="J189" s="93">
        <f t="shared" si="3"/>
        <v>2.469327144245911E-2</v>
      </c>
      <c r="K189" s="93">
        <f>I189/'סכום נכסי הקרן'!$C$42</f>
        <v>-1.9802656229227216E-6</v>
      </c>
    </row>
    <row r="190" spans="2:11">
      <c r="B190" s="85" t="s">
        <v>2511</v>
      </c>
      <c r="C190" s="82" t="s">
        <v>2578</v>
      </c>
      <c r="D190" s="95" t="s">
        <v>1899</v>
      </c>
      <c r="E190" s="95" t="s">
        <v>183</v>
      </c>
      <c r="F190" s="104">
        <v>43542</v>
      </c>
      <c r="G190" s="92">
        <v>9465200</v>
      </c>
      <c r="H190" s="94">
        <v>-1.579</v>
      </c>
      <c r="I190" s="92">
        <v>-149.45822000000001</v>
      </c>
      <c r="J190" s="93">
        <f t="shared" si="3"/>
        <v>3.4001786555130795E-2</v>
      </c>
      <c r="K190" s="93">
        <f>I190/'סכום נכסי הקרן'!$C$42</f>
        <v>-2.7267577400581195E-6</v>
      </c>
    </row>
    <row r="191" spans="2:11">
      <c r="B191" s="85" t="s">
        <v>2511</v>
      </c>
      <c r="C191" s="82" t="s">
        <v>2579</v>
      </c>
      <c r="D191" s="95" t="s">
        <v>1899</v>
      </c>
      <c r="E191" s="95" t="s">
        <v>182</v>
      </c>
      <c r="F191" s="104">
        <v>43543</v>
      </c>
      <c r="G191" s="92">
        <v>103632764</v>
      </c>
      <c r="H191" s="94">
        <v>1.2206999999999999</v>
      </c>
      <c r="I191" s="92">
        <v>1265.05619</v>
      </c>
      <c r="J191" s="93">
        <f t="shared" si="3"/>
        <v>-0.28780063453603949</v>
      </c>
      <c r="K191" s="93">
        <f>I191/'סכום נכסי הקרן'!$C$42</f>
        <v>2.3080040413240133E-5</v>
      </c>
    </row>
    <row r="192" spans="2:11">
      <c r="B192" s="85" t="s">
        <v>2511</v>
      </c>
      <c r="C192" s="82" t="s">
        <v>2580</v>
      </c>
      <c r="D192" s="95" t="s">
        <v>1899</v>
      </c>
      <c r="E192" s="95" t="s">
        <v>180</v>
      </c>
      <c r="F192" s="104">
        <v>43543</v>
      </c>
      <c r="G192" s="92">
        <v>4952277.07</v>
      </c>
      <c r="H192" s="94">
        <v>-0.42</v>
      </c>
      <c r="I192" s="92">
        <v>-20.802029999999998</v>
      </c>
      <c r="J192" s="93">
        <f t="shared" si="3"/>
        <v>4.7324676018048878E-3</v>
      </c>
      <c r="K192" s="93">
        <f>I192/'סכום נכסי הקרן'!$C$42</f>
        <v>-3.7951807743609683E-7</v>
      </c>
    </row>
    <row r="193" spans="2:12">
      <c r="B193" s="85" t="s">
        <v>2511</v>
      </c>
      <c r="C193" s="82" t="s">
        <v>2581</v>
      </c>
      <c r="D193" s="95" t="s">
        <v>1899</v>
      </c>
      <c r="E193" s="95" t="s">
        <v>180</v>
      </c>
      <c r="F193" s="104">
        <v>43543</v>
      </c>
      <c r="G193" s="92">
        <v>14692820.810000001</v>
      </c>
      <c r="H193" s="94">
        <v>-0.49509999999999998</v>
      </c>
      <c r="I193" s="92">
        <v>-72.743800000000007</v>
      </c>
      <c r="J193" s="93">
        <f t="shared" si="3"/>
        <v>1.6549234701237064E-2</v>
      </c>
      <c r="K193" s="93">
        <f>I193/'סכום נכסי הקרן'!$C$42</f>
        <v>-1.3271583168275378E-6</v>
      </c>
    </row>
    <row r="194" spans="2:12">
      <c r="B194" s="85" t="s">
        <v>2511</v>
      </c>
      <c r="C194" s="82" t="s">
        <v>2582</v>
      </c>
      <c r="D194" s="95" t="s">
        <v>1899</v>
      </c>
      <c r="E194" s="95" t="s">
        <v>182</v>
      </c>
      <c r="F194" s="104">
        <v>43543</v>
      </c>
      <c r="G194" s="92">
        <v>62246124</v>
      </c>
      <c r="H194" s="94">
        <v>1.2133</v>
      </c>
      <c r="I194" s="92">
        <v>755.23198000000002</v>
      </c>
      <c r="J194" s="93">
        <f t="shared" si="3"/>
        <v>-0.17181548518086734</v>
      </c>
      <c r="K194" s="93">
        <f>I194/'סכום נכסי הקרן'!$C$42</f>
        <v>1.3778664345155581E-5</v>
      </c>
    </row>
    <row r="195" spans="2:12">
      <c r="B195" s="81"/>
      <c r="C195" s="82"/>
      <c r="D195" s="82"/>
      <c r="E195" s="82"/>
      <c r="F195" s="82"/>
      <c r="G195" s="92"/>
      <c r="H195" s="94"/>
      <c r="I195" s="82"/>
      <c r="J195" s="93"/>
      <c r="K195" s="82"/>
    </row>
    <row r="196" spans="2:12">
      <c r="B196" s="100" t="s">
        <v>246</v>
      </c>
      <c r="C196" s="80"/>
      <c r="D196" s="80"/>
      <c r="E196" s="80"/>
      <c r="F196" s="80"/>
      <c r="G196" s="89"/>
      <c r="H196" s="91"/>
      <c r="I196" s="89">
        <v>-458.38421999999997</v>
      </c>
      <c r="J196" s="90">
        <f t="shared" ref="J196:J197" si="4">I196/$I$11</f>
        <v>0.10428253734508623</v>
      </c>
      <c r="K196" s="90">
        <f>I196/'סכום נכסי הקרן'!$C$42</f>
        <v>-8.3628904439347908E-6</v>
      </c>
    </row>
    <row r="197" spans="2:12" s="132" customFormat="1">
      <c r="B197" s="85" t="s">
        <v>2856</v>
      </c>
      <c r="C197" s="82" t="s">
        <v>2583</v>
      </c>
      <c r="D197" s="95" t="s">
        <v>1899</v>
      </c>
      <c r="E197" s="95" t="s">
        <v>181</v>
      </c>
      <c r="F197" s="104">
        <v>43108</v>
      </c>
      <c r="G197" s="92">
        <v>26095.21</v>
      </c>
      <c r="H197" s="94">
        <v>995.43420000000003</v>
      </c>
      <c r="I197" s="92">
        <v>-458.38421999999997</v>
      </c>
      <c r="J197" s="93">
        <f t="shared" si="4"/>
        <v>0.10428253734508623</v>
      </c>
      <c r="K197" s="93">
        <f>I197/'סכום נכסי הקרן'!$C$42</f>
        <v>-8.3628904439347908E-6</v>
      </c>
      <c r="L197" s="85"/>
    </row>
    <row r="198" spans="2:12">
      <c r="C198" s="1"/>
      <c r="D198" s="1"/>
    </row>
    <row r="199" spans="2:12">
      <c r="C199" s="1"/>
      <c r="D199" s="1"/>
    </row>
    <row r="200" spans="2:12">
      <c r="C200" s="1"/>
      <c r="D200" s="1"/>
    </row>
    <row r="201" spans="2:12">
      <c r="B201" s="97" t="s">
        <v>275</v>
      </c>
      <c r="C201" s="1"/>
      <c r="D201" s="1"/>
    </row>
    <row r="202" spans="2:12">
      <c r="B202" s="97" t="s">
        <v>131</v>
      </c>
      <c r="C202" s="1"/>
      <c r="D202" s="1"/>
    </row>
    <row r="203" spans="2:12">
      <c r="B203" s="97" t="s">
        <v>257</v>
      </c>
      <c r="C203" s="1"/>
      <c r="D203" s="1"/>
    </row>
    <row r="204" spans="2:12">
      <c r="B204" s="97" t="s">
        <v>265</v>
      </c>
      <c r="C204" s="1"/>
      <c r="D204" s="1"/>
    </row>
    <row r="205" spans="2:12">
      <c r="C205" s="1"/>
      <c r="D205" s="1"/>
    </row>
    <row r="206" spans="2:12">
      <c r="C206" s="1"/>
      <c r="D206" s="1"/>
    </row>
    <row r="207" spans="2:12">
      <c r="C207" s="1"/>
      <c r="D207" s="1"/>
    </row>
    <row r="208" spans="2:12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40 AH41:XFD44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U56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29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6.140625" style="1" bestFit="1" customWidth="1"/>
    <col min="9" max="9" width="12" style="1" bestFit="1" customWidth="1"/>
    <col min="10" max="10" width="6.85546875" style="1" bestFit="1" customWidth="1"/>
    <col min="11" max="11" width="8" style="1" bestFit="1" customWidth="1"/>
    <col min="12" max="12" width="13.140625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73">
      <c r="B1" s="55" t="s">
        <v>196</v>
      </c>
      <c r="C1" s="76" t="s" vm="1">
        <v>276</v>
      </c>
    </row>
    <row r="2" spans="2:73">
      <c r="B2" s="55" t="s">
        <v>195</v>
      </c>
      <c r="C2" s="76" t="s">
        <v>277</v>
      </c>
    </row>
    <row r="3" spans="2:73">
      <c r="B3" s="55" t="s">
        <v>197</v>
      </c>
      <c r="C3" s="76" t="s">
        <v>278</v>
      </c>
    </row>
    <row r="4" spans="2:73">
      <c r="B4" s="55" t="s">
        <v>198</v>
      </c>
      <c r="C4" s="76">
        <v>2102</v>
      </c>
    </row>
    <row r="6" spans="2:73" ht="26.25" customHeight="1">
      <c r="B6" s="221" t="s">
        <v>227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2:73" ht="26.25" customHeight="1">
      <c r="B7" s="221" t="s">
        <v>119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2:73" s="3" customFormat="1" ht="47.25">
      <c r="B8" s="22" t="s">
        <v>135</v>
      </c>
      <c r="C8" s="30" t="s">
        <v>52</v>
      </c>
      <c r="D8" s="30" t="s">
        <v>58</v>
      </c>
      <c r="E8" s="30" t="s">
        <v>15</v>
      </c>
      <c r="F8" s="30" t="s">
        <v>76</v>
      </c>
      <c r="G8" s="30" t="s">
        <v>121</v>
      </c>
      <c r="H8" s="30" t="s">
        <v>18</v>
      </c>
      <c r="I8" s="30" t="s">
        <v>120</v>
      </c>
      <c r="J8" s="30" t="s">
        <v>17</v>
      </c>
      <c r="K8" s="30" t="s">
        <v>19</v>
      </c>
      <c r="L8" s="30" t="s">
        <v>259</v>
      </c>
      <c r="M8" s="30" t="s">
        <v>258</v>
      </c>
      <c r="N8" s="30" t="s">
        <v>129</v>
      </c>
      <c r="O8" s="30" t="s">
        <v>67</v>
      </c>
      <c r="P8" s="30" t="s">
        <v>199</v>
      </c>
      <c r="Q8" s="31" t="s">
        <v>201</v>
      </c>
    </row>
    <row r="9" spans="2:73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266</v>
      </c>
      <c r="M9" s="16"/>
      <c r="N9" s="16" t="s">
        <v>262</v>
      </c>
      <c r="O9" s="16" t="s">
        <v>20</v>
      </c>
      <c r="P9" s="32" t="s">
        <v>20</v>
      </c>
      <c r="Q9" s="17" t="s">
        <v>20</v>
      </c>
    </row>
    <row r="10" spans="2:7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132</v>
      </c>
    </row>
    <row r="11" spans="2:73" s="4" customFormat="1" ht="18" customHeight="1">
      <c r="B11" s="122" t="s">
        <v>57</v>
      </c>
      <c r="C11" s="123"/>
      <c r="D11" s="123"/>
      <c r="E11" s="123"/>
      <c r="F11" s="123"/>
      <c r="G11" s="123"/>
      <c r="H11" s="125">
        <v>28.470000000000002</v>
      </c>
      <c r="I11" s="123"/>
      <c r="J11" s="123"/>
      <c r="K11" s="128">
        <v>0.38200000000000001</v>
      </c>
      <c r="L11" s="125"/>
      <c r="M11" s="127"/>
      <c r="N11" s="125">
        <v>0.32662000000000002</v>
      </c>
      <c r="O11" s="123"/>
      <c r="P11" s="124">
        <f>N11/$N$11</f>
        <v>1</v>
      </c>
      <c r="Q11" s="124">
        <f>N11/'סכום נכסי הקרן'!$C$42</f>
        <v>5.9589470091225691E-9</v>
      </c>
      <c r="BU11" s="98"/>
    </row>
    <row r="12" spans="2:73" s="98" customFormat="1" ht="18" customHeight="1">
      <c r="B12" s="126" t="s">
        <v>252</v>
      </c>
      <c r="C12" s="123"/>
      <c r="D12" s="123"/>
      <c r="E12" s="123"/>
      <c r="F12" s="123"/>
      <c r="G12" s="123"/>
      <c r="H12" s="125">
        <v>28.470000000000002</v>
      </c>
      <c r="I12" s="123"/>
      <c r="J12" s="123"/>
      <c r="K12" s="128">
        <v>0.38200000000000001</v>
      </c>
      <c r="L12" s="125"/>
      <c r="M12" s="127"/>
      <c r="N12" s="125">
        <v>0.32662000000000002</v>
      </c>
      <c r="O12" s="123"/>
      <c r="P12" s="124">
        <f t="shared" ref="P12:P16" si="0">N12/$N$11</f>
        <v>1</v>
      </c>
      <c r="Q12" s="124">
        <f>N12/'סכום נכסי הקרן'!$C$42</f>
        <v>5.9589470091225691E-9</v>
      </c>
    </row>
    <row r="13" spans="2:73" s="132" customFormat="1">
      <c r="B13" s="100" t="s">
        <v>71</v>
      </c>
      <c r="C13" s="80"/>
      <c r="D13" s="80"/>
      <c r="E13" s="80"/>
      <c r="F13" s="80"/>
      <c r="G13" s="80"/>
      <c r="H13" s="89">
        <v>28.470000000000002</v>
      </c>
      <c r="I13" s="80"/>
      <c r="J13" s="80"/>
      <c r="K13" s="102">
        <v>0.38200000000000001</v>
      </c>
      <c r="L13" s="89"/>
      <c r="M13" s="91"/>
      <c r="N13" s="89">
        <v>0.32662000000000002</v>
      </c>
      <c r="O13" s="80"/>
      <c r="P13" s="90">
        <f t="shared" si="0"/>
        <v>1</v>
      </c>
      <c r="Q13" s="90">
        <f>N13/'סכום נכסי הקרן'!$C$42</f>
        <v>5.9589470091225691E-9</v>
      </c>
    </row>
    <row r="14" spans="2:73" s="132" customFormat="1">
      <c r="B14" s="137" t="s">
        <v>70</v>
      </c>
      <c r="C14" s="123"/>
      <c r="D14" s="123"/>
      <c r="E14" s="123"/>
      <c r="F14" s="123"/>
      <c r="G14" s="123"/>
      <c r="H14" s="125">
        <v>28.470000000000002</v>
      </c>
      <c r="I14" s="123"/>
      <c r="J14" s="123"/>
      <c r="K14" s="128">
        <v>0.38200000000000001</v>
      </c>
      <c r="L14" s="125"/>
      <c r="M14" s="127"/>
      <c r="N14" s="125">
        <v>0.32662000000000002</v>
      </c>
      <c r="O14" s="123"/>
      <c r="P14" s="124">
        <f t="shared" si="0"/>
        <v>1</v>
      </c>
      <c r="Q14" s="124">
        <f>N14/'סכום נכסי הקרן'!$C$42</f>
        <v>5.9589470091225691E-9</v>
      </c>
    </row>
    <row r="15" spans="2:73" s="132" customFormat="1">
      <c r="B15" s="84" t="s">
        <v>2584</v>
      </c>
      <c r="C15" s="82" t="s">
        <v>2585</v>
      </c>
      <c r="D15" s="95" t="s">
        <v>2586</v>
      </c>
      <c r="E15" s="82" t="s">
        <v>1865</v>
      </c>
      <c r="F15" s="82"/>
      <c r="G15" s="104">
        <v>39071</v>
      </c>
      <c r="H15" s="94">
        <v>0</v>
      </c>
      <c r="I15" s="95" t="s">
        <v>182</v>
      </c>
      <c r="J15" s="96">
        <v>0</v>
      </c>
      <c r="K15" s="96">
        <v>0</v>
      </c>
      <c r="L15" s="92">
        <v>800000</v>
      </c>
      <c r="M15" s="94">
        <v>0.01</v>
      </c>
      <c r="N15" s="92">
        <v>0.32625999999999999</v>
      </c>
      <c r="O15" s="93">
        <v>2.7027027027027029E-2</v>
      </c>
      <c r="P15" s="93">
        <f t="shared" si="0"/>
        <v>0.99889780172677722</v>
      </c>
      <c r="Q15" s="93">
        <f>N15/'סכום נכסי הקרן'!$C$42</f>
        <v>5.9523790680188882E-9</v>
      </c>
    </row>
    <row r="16" spans="2:73" s="132" customFormat="1">
      <c r="B16" s="84" t="s">
        <v>2587</v>
      </c>
      <c r="C16" s="82" t="s">
        <v>2588</v>
      </c>
      <c r="D16" s="95" t="s">
        <v>2586</v>
      </c>
      <c r="E16" s="82" t="s">
        <v>1865</v>
      </c>
      <c r="F16" s="82"/>
      <c r="G16" s="104">
        <v>38472</v>
      </c>
      <c r="H16" s="92">
        <v>28.470000000000002</v>
      </c>
      <c r="I16" s="95" t="s">
        <v>180</v>
      </c>
      <c r="J16" s="96">
        <v>0</v>
      </c>
      <c r="K16" s="96">
        <v>0.38200000000000001</v>
      </c>
      <c r="L16" s="92">
        <v>1000000</v>
      </c>
      <c r="M16" s="94">
        <v>0</v>
      </c>
      <c r="N16" s="92">
        <v>3.5999999999999997E-4</v>
      </c>
      <c r="O16" s="96">
        <v>0</v>
      </c>
      <c r="P16" s="93">
        <f t="shared" si="0"/>
        <v>1.1021982732227051E-3</v>
      </c>
      <c r="Q16" s="93">
        <f>N16/'סכום נכסי הקרן'!$C$42</f>
        <v>6.5679411036804992E-12</v>
      </c>
    </row>
    <row r="17" spans="2:17" s="132" customFormat="1">
      <c r="B17" s="85"/>
      <c r="C17" s="82"/>
      <c r="D17" s="82"/>
      <c r="E17" s="82"/>
      <c r="F17" s="82"/>
      <c r="G17" s="82"/>
      <c r="H17" s="82"/>
      <c r="I17" s="82"/>
      <c r="J17" s="82"/>
      <c r="K17" s="82"/>
      <c r="L17" s="92"/>
      <c r="M17" s="94"/>
      <c r="N17" s="82"/>
      <c r="O17" s="82"/>
      <c r="P17" s="93"/>
      <c r="Q17" s="82"/>
    </row>
    <row r="18" spans="2:17" s="132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7" t="s">
        <v>275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7" t="s">
        <v>131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7" t="s">
        <v>257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7" t="s">
        <v>265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</row>
    <row r="112" spans="2:17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</row>
    <row r="113" spans="2:17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</row>
    <row r="114" spans="2:17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  <row r="115" spans="2:17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</row>
    <row r="116" spans="2:17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</row>
    <row r="117" spans="2:17">
      <c r="D117" s="1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2:B19 B24:B116">
    <cfRule type="cellIs" dxfId="138" priority="1" operator="equal">
      <formula>"NR3"</formula>
    </cfRule>
  </conditionalFormatting>
  <dataValidations count="1">
    <dataValidation allowBlank="1" showInputMessage="1" showErrorMessage="1" sqref="C5:C1048576 A1:B1048576 AC36:XFD39 D1:XFD35 D36:AA39 D40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282"/>
  <sheetViews>
    <sheetView rightToLeft="1"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41.7109375" style="2" bestFit="1" customWidth="1"/>
    <col min="4" max="5" width="11.28515625" style="2" bestFit="1" customWidth="1"/>
    <col min="6" max="6" width="8.7109375" style="1" bestFit="1" customWidth="1"/>
    <col min="7" max="7" width="12.42578125" style="1" bestFit="1" customWidth="1"/>
    <col min="8" max="8" width="11.140625" style="1" bestFit="1" customWidth="1"/>
    <col min="9" max="9" width="8.140625" style="1" customWidth="1"/>
    <col min="10" max="10" width="12.28515625" style="1" bestFit="1" customWidth="1"/>
    <col min="11" max="11" width="7.42578125" style="1" bestFit="1" customWidth="1"/>
    <col min="12" max="12" width="7.5703125" style="1" customWidth="1"/>
    <col min="13" max="13" width="17" style="1" customWidth="1"/>
    <col min="14" max="14" width="8.140625" style="1" bestFit="1" customWidth="1"/>
    <col min="15" max="15" width="14.28515625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17">
      <c r="B1" s="55" t="s">
        <v>196</v>
      </c>
      <c r="C1" s="76" t="s" vm="1">
        <v>276</v>
      </c>
    </row>
    <row r="2" spans="2:17">
      <c r="B2" s="55" t="s">
        <v>195</v>
      </c>
      <c r="C2" s="76" t="s">
        <v>277</v>
      </c>
    </row>
    <row r="3" spans="2:17">
      <c r="B3" s="55" t="s">
        <v>197</v>
      </c>
      <c r="C3" s="76" t="s">
        <v>278</v>
      </c>
    </row>
    <row r="4" spans="2:17">
      <c r="B4" s="55" t="s">
        <v>198</v>
      </c>
      <c r="C4" s="76">
        <v>2102</v>
      </c>
    </row>
    <row r="6" spans="2:17" ht="26.25" customHeight="1">
      <c r="B6" s="221" t="s">
        <v>228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2:17" s="3" customFormat="1" ht="63">
      <c r="B7" s="22" t="s">
        <v>135</v>
      </c>
      <c r="C7" s="30" t="s">
        <v>242</v>
      </c>
      <c r="D7" s="30" t="s">
        <v>52</v>
      </c>
      <c r="E7" s="30" t="s">
        <v>136</v>
      </c>
      <c r="F7" s="30" t="s">
        <v>15</v>
      </c>
      <c r="G7" s="30" t="s">
        <v>121</v>
      </c>
      <c r="H7" s="30" t="s">
        <v>76</v>
      </c>
      <c r="I7" s="30" t="s">
        <v>18</v>
      </c>
      <c r="J7" s="30" t="s">
        <v>120</v>
      </c>
      <c r="K7" s="13" t="s">
        <v>39</v>
      </c>
      <c r="L7" s="69" t="s">
        <v>19</v>
      </c>
      <c r="M7" s="30" t="s">
        <v>259</v>
      </c>
      <c r="N7" s="30" t="s">
        <v>258</v>
      </c>
      <c r="O7" s="30" t="s">
        <v>129</v>
      </c>
      <c r="P7" s="30" t="s">
        <v>199</v>
      </c>
      <c r="Q7" s="31" t="s">
        <v>201</v>
      </c>
    </row>
    <row r="8" spans="2:17" s="3" customFormat="1" ht="24" customHeight="1">
      <c r="B8" s="15"/>
      <c r="C8" s="68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266</v>
      </c>
      <c r="N8" s="16"/>
      <c r="O8" s="16" t="s">
        <v>262</v>
      </c>
      <c r="P8" s="32" t="s">
        <v>20</v>
      </c>
      <c r="Q8" s="17" t="s">
        <v>20</v>
      </c>
    </row>
    <row r="9" spans="2:1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132</v>
      </c>
    </row>
    <row r="10" spans="2:17" s="131" customFormat="1" ht="18" customHeight="1">
      <c r="B10" s="77" t="s">
        <v>45</v>
      </c>
      <c r="C10" s="78"/>
      <c r="D10" s="78"/>
      <c r="E10" s="78"/>
      <c r="F10" s="78"/>
      <c r="G10" s="78"/>
      <c r="H10" s="78"/>
      <c r="I10" s="86">
        <v>5.0973788895492014</v>
      </c>
      <c r="J10" s="78"/>
      <c r="K10" s="78"/>
      <c r="L10" s="101">
        <v>3.3540800290420419E-2</v>
      </c>
      <c r="M10" s="86"/>
      <c r="N10" s="88"/>
      <c r="O10" s="86">
        <f>O11+O212</f>
        <v>4756162.2072919151</v>
      </c>
      <c r="P10" s="87">
        <f>O10/$O$10</f>
        <v>1</v>
      </c>
      <c r="Q10" s="87">
        <f>O10/'סכום נכסי הקרן'!$C$42</f>
        <v>8.6772759047345396E-2</v>
      </c>
    </row>
    <row r="11" spans="2:17" s="132" customFormat="1" ht="21.75" customHeight="1">
      <c r="B11" s="79" t="s">
        <v>43</v>
      </c>
      <c r="C11" s="80"/>
      <c r="D11" s="80"/>
      <c r="E11" s="80"/>
      <c r="F11" s="80"/>
      <c r="G11" s="80"/>
      <c r="H11" s="80"/>
      <c r="I11" s="89">
        <v>5.3455425405234385</v>
      </c>
      <c r="J11" s="80"/>
      <c r="K11" s="80"/>
      <c r="L11" s="102">
        <v>2.5348670833084654E-2</v>
      </c>
      <c r="M11" s="89"/>
      <c r="N11" s="91"/>
      <c r="O11" s="89">
        <f>O12+O37+O208+O16</f>
        <v>3079094.0965619152</v>
      </c>
      <c r="P11" s="90">
        <f t="shared" ref="P11:P14" si="0">O11/$O$10</f>
        <v>0.64739047205774414</v>
      </c>
      <c r="Q11" s="90">
        <f>O11/'סכום נכסי הקרן'!$C$42</f>
        <v>5.6175857441413825E-2</v>
      </c>
    </row>
    <row r="12" spans="2:17" s="132" customFormat="1">
      <c r="B12" s="100" t="s">
        <v>101</v>
      </c>
      <c r="C12" s="80"/>
      <c r="D12" s="80"/>
      <c r="E12" s="80"/>
      <c r="F12" s="80"/>
      <c r="G12" s="80"/>
      <c r="H12" s="80"/>
      <c r="I12" s="89">
        <v>2.6656450710735164</v>
      </c>
      <c r="J12" s="80"/>
      <c r="K12" s="80"/>
      <c r="L12" s="102">
        <v>2.3884403352914651E-2</v>
      </c>
      <c r="M12" s="89"/>
      <c r="N12" s="91"/>
      <c r="O12" s="89">
        <f>SUM(O13:O14)</f>
        <v>237458.05860999998</v>
      </c>
      <c r="P12" s="90">
        <f t="shared" si="0"/>
        <v>4.9926400375063094E-2</v>
      </c>
      <c r="Q12" s="90">
        <f>O12/'סכום נכסי הקרן'!$C$42</f>
        <v>4.3322515098466446E-3</v>
      </c>
    </row>
    <row r="13" spans="2:17" s="132" customFormat="1">
      <c r="B13" s="85" t="s">
        <v>2656</v>
      </c>
      <c r="C13" s="95" t="s">
        <v>2657</v>
      </c>
      <c r="D13" s="82" t="s">
        <v>2658</v>
      </c>
      <c r="E13" s="82"/>
      <c r="F13" s="82" t="s">
        <v>2659</v>
      </c>
      <c r="G13" s="104"/>
      <c r="H13" s="82" t="s">
        <v>2651</v>
      </c>
      <c r="I13" s="92">
        <v>3.4299999999999997</v>
      </c>
      <c r="J13" s="95" t="s">
        <v>181</v>
      </c>
      <c r="K13" s="82"/>
      <c r="L13" s="96">
        <v>1.9899999999999998E-2</v>
      </c>
      <c r="M13" s="92">
        <v>43883678.670000002</v>
      </c>
      <c r="N13" s="94">
        <v>0</v>
      </c>
      <c r="O13" s="92">
        <v>47925.144989185668</v>
      </c>
      <c r="P13" s="93">
        <f t="shared" si="0"/>
        <v>1.0076431984533493E-2</v>
      </c>
      <c r="Q13" s="93">
        <f>O13/'סכום נכסי הקרן'!$C$42</f>
        <v>8.7435980465088911E-4</v>
      </c>
    </row>
    <row r="14" spans="2:17" s="132" customFormat="1">
      <c r="B14" s="85" t="s">
        <v>2660</v>
      </c>
      <c r="C14" s="95" t="s">
        <v>2657</v>
      </c>
      <c r="D14" s="82" t="s">
        <v>2661</v>
      </c>
      <c r="E14" s="82"/>
      <c r="F14" s="82" t="s">
        <v>2659</v>
      </c>
      <c r="G14" s="104"/>
      <c r="H14" s="82" t="s">
        <v>2651</v>
      </c>
      <c r="I14" s="92">
        <v>2.4899999999999998</v>
      </c>
      <c r="J14" s="95" t="s">
        <v>181</v>
      </c>
      <c r="K14" s="82"/>
      <c r="L14" s="96">
        <v>2.4799999999999999E-2</v>
      </c>
      <c r="M14" s="92">
        <v>173549844.88</v>
      </c>
      <c r="N14" s="94">
        <v>0</v>
      </c>
      <c r="O14" s="92">
        <v>189532.9136208143</v>
      </c>
      <c r="P14" s="93">
        <f t="shared" si="0"/>
        <v>3.9849968390529601E-2</v>
      </c>
      <c r="Q14" s="93">
        <f>O14/'סכום נכסי הקרן'!$C$42</f>
        <v>3.4578917051957554E-3</v>
      </c>
    </row>
    <row r="15" spans="2:17" s="132" customFormat="1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92"/>
      <c r="N15" s="94"/>
      <c r="O15" s="82"/>
      <c r="P15" s="93"/>
      <c r="Q15" s="82"/>
    </row>
    <row r="16" spans="2:17" s="132" customFormat="1">
      <c r="B16" s="100" t="s">
        <v>40</v>
      </c>
      <c r="C16" s="80"/>
      <c r="D16" s="80"/>
      <c r="E16" s="80"/>
      <c r="F16" s="80"/>
      <c r="G16" s="80"/>
      <c r="H16" s="80"/>
      <c r="I16" s="142">
        <f>AVERAGE(I17:I35)</f>
        <v>7.8563157894736833</v>
      </c>
      <c r="J16" s="80"/>
      <c r="K16" s="80"/>
      <c r="L16" s="102">
        <f>AVERAGE(L17:L35)</f>
        <v>2.5616999729056112E-2</v>
      </c>
      <c r="M16" s="89"/>
      <c r="N16" s="91"/>
      <c r="O16" s="89">
        <f>SUM(O17:O35)</f>
        <v>709435.79513191537</v>
      </c>
      <c r="P16" s="90">
        <f t="shared" ref="P16:P85" si="1">O16/$O$10</f>
        <v>0.1491613961450354</v>
      </c>
      <c r="Q16" s="90">
        <f>O16/'סכום נכסי הקרן'!$C$42</f>
        <v>1.2943145886858793E-2</v>
      </c>
    </row>
    <row r="17" spans="2:17" s="132" customFormat="1">
      <c r="B17" s="143" t="s">
        <v>2926</v>
      </c>
      <c r="C17" s="95" t="s">
        <v>2657</v>
      </c>
      <c r="D17" s="82">
        <v>6028</v>
      </c>
      <c r="E17" s="82"/>
      <c r="F17" s="82" t="s">
        <v>1865</v>
      </c>
      <c r="G17" s="104">
        <v>43100</v>
      </c>
      <c r="H17" s="82"/>
      <c r="I17" s="92">
        <v>9.48</v>
      </c>
      <c r="J17" s="95" t="s">
        <v>181</v>
      </c>
      <c r="K17" s="96">
        <v>4.2800000000000005E-2</v>
      </c>
      <c r="L17" s="96">
        <v>4.2800000000000005E-2</v>
      </c>
      <c r="M17" s="92">
        <v>18077162.489999998</v>
      </c>
      <c r="N17" s="94">
        <v>101.59</v>
      </c>
      <c r="O17" s="92">
        <f>18364.58937-2.98442</f>
        <v>18361.604950000001</v>
      </c>
      <c r="P17" s="93">
        <f t="shared" si="1"/>
        <v>3.8605926689903231E-3</v>
      </c>
      <c r="Q17" s="93">
        <f>O17/'סכום נכסי הקרן'!$C$42</f>
        <v>3.3499427744624537E-4</v>
      </c>
    </row>
    <row r="18" spans="2:17" s="132" customFormat="1">
      <c r="B18" s="143" t="s">
        <v>2926</v>
      </c>
      <c r="C18" s="95" t="s">
        <v>2657</v>
      </c>
      <c r="D18" s="82">
        <v>5212</v>
      </c>
      <c r="E18" s="82"/>
      <c r="F18" s="82" t="s">
        <v>1865</v>
      </c>
      <c r="G18" s="104">
        <v>42643</v>
      </c>
      <c r="H18" s="82"/>
      <c r="I18" s="92">
        <v>8.4799999999999986</v>
      </c>
      <c r="J18" s="95" t="s">
        <v>181</v>
      </c>
      <c r="K18" s="96">
        <v>3.0600000000000002E-2</v>
      </c>
      <c r="L18" s="96">
        <v>3.0600000000000002E-2</v>
      </c>
      <c r="M18" s="92">
        <v>47881540.5</v>
      </c>
      <c r="N18" s="94">
        <v>98.17</v>
      </c>
      <c r="O18" s="92">
        <v>47005.30831</v>
      </c>
      <c r="P18" s="93">
        <f t="shared" si="1"/>
        <v>9.883033055082471E-3</v>
      </c>
      <c r="Q18" s="93">
        <f>O18/'סכום נכסי הקרן'!$C$42</f>
        <v>8.5757804594562101E-4</v>
      </c>
    </row>
    <row r="19" spans="2:17" s="132" customFormat="1">
      <c r="B19" s="143" t="s">
        <v>2926</v>
      </c>
      <c r="C19" s="95" t="s">
        <v>2657</v>
      </c>
      <c r="D19" s="82">
        <v>5211</v>
      </c>
      <c r="E19" s="82"/>
      <c r="F19" s="82" t="s">
        <v>1865</v>
      </c>
      <c r="G19" s="104">
        <v>42643</v>
      </c>
      <c r="H19" s="82"/>
      <c r="I19" s="92">
        <v>5.82</v>
      </c>
      <c r="J19" s="95" t="s">
        <v>181</v>
      </c>
      <c r="K19" s="96">
        <v>3.5700000000000003E-2</v>
      </c>
      <c r="L19" s="96">
        <v>3.5700000000000003E-2</v>
      </c>
      <c r="M19" s="92">
        <v>47657041.799999997</v>
      </c>
      <c r="N19" s="94">
        <v>101.73</v>
      </c>
      <c r="O19" s="92">
        <v>48481.508620000001</v>
      </c>
      <c r="P19" s="93">
        <f t="shared" si="1"/>
        <v>1.0193409414353136E-2</v>
      </c>
      <c r="Q19" s="93">
        <f>O19/'סכום נכסי הקרן'!$C$42</f>
        <v>8.8451025898260687E-4</v>
      </c>
    </row>
    <row r="20" spans="2:17" s="132" customFormat="1">
      <c r="B20" s="143" t="s">
        <v>2926</v>
      </c>
      <c r="C20" s="95" t="s">
        <v>2657</v>
      </c>
      <c r="D20" s="82">
        <v>6027</v>
      </c>
      <c r="E20" s="82"/>
      <c r="F20" s="82" t="s">
        <v>1865</v>
      </c>
      <c r="G20" s="104">
        <v>43100</v>
      </c>
      <c r="H20" s="82"/>
      <c r="I20" s="92">
        <v>9.9099999999999984</v>
      </c>
      <c r="J20" s="95" t="s">
        <v>181</v>
      </c>
      <c r="K20" s="96">
        <v>3.0699999999999998E-2</v>
      </c>
      <c r="L20" s="96">
        <v>3.0699999999999998E-2</v>
      </c>
      <c r="M20" s="92">
        <v>67594834.069999993</v>
      </c>
      <c r="N20" s="94">
        <v>99.64</v>
      </c>
      <c r="O20" s="92">
        <v>67351.492670000007</v>
      </c>
      <c r="P20" s="93">
        <f t="shared" si="1"/>
        <v>1.4160890595097871E-2</v>
      </c>
      <c r="Q20" s="93">
        <f>O20/'סכום נכסי הקרן'!$C$42</f>
        <v>1.228779547504247E-3</v>
      </c>
    </row>
    <row r="21" spans="2:17" s="132" customFormat="1">
      <c r="B21" s="143" t="s">
        <v>2926</v>
      </c>
      <c r="C21" s="95" t="s">
        <v>2657</v>
      </c>
      <c r="D21" s="82">
        <v>5025</v>
      </c>
      <c r="E21" s="82"/>
      <c r="F21" s="82" t="s">
        <v>1865</v>
      </c>
      <c r="G21" s="104">
        <v>42551</v>
      </c>
      <c r="H21" s="82"/>
      <c r="I21" s="92">
        <v>9.379999999999999</v>
      </c>
      <c r="J21" s="95" t="s">
        <v>181</v>
      </c>
      <c r="K21" s="96">
        <v>3.3400000000000006E-2</v>
      </c>
      <c r="L21" s="96">
        <v>3.3400000000000006E-2</v>
      </c>
      <c r="M21" s="92">
        <v>46642297.700000003</v>
      </c>
      <c r="N21" s="94">
        <v>96.55</v>
      </c>
      <c r="O21" s="92">
        <f>45033.13843-2.37114</f>
        <v>45030.767289999996</v>
      </c>
      <c r="P21" s="93">
        <f t="shared" si="1"/>
        <v>9.4678787912155365E-3</v>
      </c>
      <c r="Q21" s="93">
        <f>O21/'סכום נכסי הקרן'!$C$42</f>
        <v>8.2155396503961759E-4</v>
      </c>
    </row>
    <row r="22" spans="2:17" s="132" customFormat="1">
      <c r="B22" s="143" t="s">
        <v>2926</v>
      </c>
      <c r="C22" s="95" t="s">
        <v>2657</v>
      </c>
      <c r="D22" s="82">
        <v>5024</v>
      </c>
      <c r="E22" s="82"/>
      <c r="F22" s="82" t="s">
        <v>1865</v>
      </c>
      <c r="G22" s="104">
        <v>42551</v>
      </c>
      <c r="H22" s="82"/>
      <c r="I22" s="92">
        <v>6.96</v>
      </c>
      <c r="J22" s="95" t="s">
        <v>181</v>
      </c>
      <c r="K22" s="96">
        <v>3.7499999999999999E-2</v>
      </c>
      <c r="L22" s="96">
        <v>3.7499999999999999E-2</v>
      </c>
      <c r="M22" s="92">
        <v>37390232.539999999</v>
      </c>
      <c r="N22" s="94">
        <v>104.37</v>
      </c>
      <c r="O22" s="92">
        <v>39024.185700000002</v>
      </c>
      <c r="P22" s="93">
        <f t="shared" si="1"/>
        <v>8.2049736739781571E-3</v>
      </c>
      <c r="Q22" s="93">
        <f>O22/'סכום נכסי הקרן'!$C$42</f>
        <v>7.1196820360191885E-4</v>
      </c>
    </row>
    <row r="23" spans="2:17" s="132" customFormat="1">
      <c r="B23" s="143" t="s">
        <v>2926</v>
      </c>
      <c r="C23" s="95" t="s">
        <v>2657</v>
      </c>
      <c r="D23" s="82">
        <v>6026</v>
      </c>
      <c r="E23" s="82"/>
      <c r="F23" s="82" t="s">
        <v>1865</v>
      </c>
      <c r="G23" s="104">
        <v>43100</v>
      </c>
      <c r="H23" s="82"/>
      <c r="I23" s="92">
        <v>7.7099999999999991</v>
      </c>
      <c r="J23" s="95" t="s">
        <v>181</v>
      </c>
      <c r="K23" s="96">
        <v>3.4799999999999998E-2</v>
      </c>
      <c r="L23" s="96">
        <v>3.4799999999999998E-2</v>
      </c>
      <c r="M23" s="92">
        <v>92383543.269999996</v>
      </c>
      <c r="N23" s="94">
        <v>102.46</v>
      </c>
      <c r="O23" s="92">
        <v>94656.17843</v>
      </c>
      <c r="P23" s="93">
        <f t="shared" si="1"/>
        <v>1.9901797774028351E-2</v>
      </c>
      <c r="Q23" s="93">
        <f>O23/'סכום נכסי הקרן'!$C$42</f>
        <v>1.726933902854757E-3</v>
      </c>
    </row>
    <row r="24" spans="2:17" s="132" customFormat="1">
      <c r="B24" s="143" t="s">
        <v>2926</v>
      </c>
      <c r="C24" s="95" t="s">
        <v>2657</v>
      </c>
      <c r="D24" s="82">
        <v>5023</v>
      </c>
      <c r="E24" s="82"/>
      <c r="F24" s="82" t="s">
        <v>1865</v>
      </c>
      <c r="G24" s="104">
        <v>42551</v>
      </c>
      <c r="H24" s="82"/>
      <c r="I24" s="92">
        <v>9.6199999999999992</v>
      </c>
      <c r="J24" s="95" t="s">
        <v>181</v>
      </c>
      <c r="K24" s="96">
        <v>2.6900000000000004E-2</v>
      </c>
      <c r="L24" s="96">
        <v>2.6900000000000004E-2</v>
      </c>
      <c r="M24" s="92">
        <v>41802668.829999998</v>
      </c>
      <c r="N24" s="94">
        <v>100.66</v>
      </c>
      <c r="O24" s="92">
        <f>42078.54762-2.59893</f>
        <v>42075.948689999997</v>
      </c>
      <c r="P24" s="93">
        <f t="shared" si="1"/>
        <v>8.8466176837895087E-3</v>
      </c>
      <c r="Q24" s="93">
        <f>O24/'סכום נכסי הקרן'!$C$42</f>
        <v>7.6764542465945188E-4</v>
      </c>
    </row>
    <row r="25" spans="2:17" s="132" customFormat="1">
      <c r="B25" s="143" t="s">
        <v>2926</v>
      </c>
      <c r="C25" s="95" t="s">
        <v>2657</v>
      </c>
      <c r="D25" s="82">
        <v>5210</v>
      </c>
      <c r="E25" s="82"/>
      <c r="F25" s="82" t="s">
        <v>1865</v>
      </c>
      <c r="G25" s="104">
        <v>42643</v>
      </c>
      <c r="H25" s="82"/>
      <c r="I25" s="92">
        <v>8.8800000000000008</v>
      </c>
      <c r="J25" s="95" t="s">
        <v>181</v>
      </c>
      <c r="K25" s="96">
        <v>1.9000000000000003E-2</v>
      </c>
      <c r="L25" s="96">
        <v>1.9000000000000003E-2</v>
      </c>
      <c r="M25" s="92">
        <v>34888502.039999999</v>
      </c>
      <c r="N25" s="94">
        <v>106.85</v>
      </c>
      <c r="O25" s="92">
        <v>37278.348720000002</v>
      </c>
      <c r="P25" s="93">
        <f t="shared" si="1"/>
        <v>7.837905246975526E-3</v>
      </c>
      <c r="Q25" s="93">
        <f>O25/'סכום נכסי הקרן'!$C$42</f>
        <v>6.8011666343173157E-4</v>
      </c>
    </row>
    <row r="26" spans="2:17" s="132" customFormat="1">
      <c r="B26" s="143" t="s">
        <v>2926</v>
      </c>
      <c r="C26" s="95" t="s">
        <v>2657</v>
      </c>
      <c r="D26" s="82">
        <v>6025</v>
      </c>
      <c r="E26" s="82"/>
      <c r="F26" s="82" t="s">
        <v>1865</v>
      </c>
      <c r="G26" s="104">
        <v>43100</v>
      </c>
      <c r="H26" s="82"/>
      <c r="I26" s="92">
        <v>9.98</v>
      </c>
      <c r="J26" s="95" t="s">
        <v>181</v>
      </c>
      <c r="K26" s="96">
        <v>2.87E-2</v>
      </c>
      <c r="L26" s="96">
        <v>2.87E-2</v>
      </c>
      <c r="M26" s="92">
        <v>37895204.460000001</v>
      </c>
      <c r="N26" s="94">
        <v>106.64</v>
      </c>
      <c r="O26" s="92">
        <f>40411.44118-3.31238</f>
        <v>40408.128799999999</v>
      </c>
      <c r="P26" s="93">
        <f t="shared" si="1"/>
        <v>8.4959526271093603E-3</v>
      </c>
      <c r="Q26" s="93">
        <f>O26/'סכום נכסי הקרן'!$C$42</f>
        <v>7.3721725018982163E-4</v>
      </c>
    </row>
    <row r="27" spans="2:17" s="132" customFormat="1">
      <c r="B27" s="143" t="s">
        <v>2926</v>
      </c>
      <c r="C27" s="95" t="s">
        <v>2657</v>
      </c>
      <c r="D27" s="82">
        <v>5022</v>
      </c>
      <c r="E27" s="82"/>
      <c r="F27" s="82" t="s">
        <v>1865</v>
      </c>
      <c r="G27" s="104">
        <v>42551</v>
      </c>
      <c r="H27" s="82"/>
      <c r="I27" s="92">
        <v>8.18</v>
      </c>
      <c r="J27" s="95" t="s">
        <v>181</v>
      </c>
      <c r="K27" s="96">
        <v>2.4600000000000004E-2</v>
      </c>
      <c r="L27" s="96">
        <v>2.4600000000000004E-2</v>
      </c>
      <c r="M27" s="92">
        <v>30897258.109999999</v>
      </c>
      <c r="N27" s="94">
        <v>102.93</v>
      </c>
      <c r="O27" s="92">
        <f>31802.53949-2.59813</f>
        <v>31799.941360000001</v>
      </c>
      <c r="P27" s="93">
        <f t="shared" si="1"/>
        <v>6.6860506378957994E-3</v>
      </c>
      <c r="Q27" s="93">
        <f>O27/'סכום נכסי הקרן'!$C$42</f>
        <v>5.801670609804822E-4</v>
      </c>
    </row>
    <row r="28" spans="2:17" s="132" customFormat="1">
      <c r="B28" s="143" t="s">
        <v>2926</v>
      </c>
      <c r="C28" s="95" t="s">
        <v>2657</v>
      </c>
      <c r="D28" s="82">
        <v>6024</v>
      </c>
      <c r="E28" s="82"/>
      <c r="F28" s="82" t="s">
        <v>1865</v>
      </c>
      <c r="G28" s="104">
        <v>43100</v>
      </c>
      <c r="H28" s="82"/>
      <c r="I28" s="92">
        <v>8.93</v>
      </c>
      <c r="J28" s="95" t="s">
        <v>181</v>
      </c>
      <c r="K28" s="96">
        <v>1.9299999999999998E-2</v>
      </c>
      <c r="L28" s="96">
        <v>1.9299999999999998E-2</v>
      </c>
      <c r="M28" s="92">
        <v>29978532.190000001</v>
      </c>
      <c r="N28" s="94">
        <v>107.95</v>
      </c>
      <c r="O28" s="92">
        <f>32361.82866-3.8227</f>
        <v>32358.005959999999</v>
      </c>
      <c r="P28" s="93">
        <f t="shared" si="1"/>
        <v>6.8033857025292972E-3</v>
      </c>
      <c r="Q28" s="93">
        <f>O28/'סכום נכסי הקרן'!$C$42</f>
        <v>5.9034854827172943E-4</v>
      </c>
    </row>
    <row r="29" spans="2:17" s="132" customFormat="1">
      <c r="B29" s="143" t="s">
        <v>2926</v>
      </c>
      <c r="C29" s="95" t="s">
        <v>2657</v>
      </c>
      <c r="D29" s="82">
        <v>5209</v>
      </c>
      <c r="E29" s="82"/>
      <c r="F29" s="82" t="s">
        <v>1865</v>
      </c>
      <c r="G29" s="104">
        <v>42643</v>
      </c>
      <c r="H29" s="82"/>
      <c r="I29" s="92">
        <v>6.94</v>
      </c>
      <c r="J29" s="95" t="s">
        <v>181</v>
      </c>
      <c r="K29" s="96">
        <v>2.0799999999999999E-2</v>
      </c>
      <c r="L29" s="96">
        <v>2.0799999999999999E-2</v>
      </c>
      <c r="M29" s="92">
        <v>26861856.780000001</v>
      </c>
      <c r="N29" s="94">
        <v>104.3</v>
      </c>
      <c r="O29" s="92">
        <v>28016.92483</v>
      </c>
      <c r="P29" s="93">
        <f t="shared" si="1"/>
        <v>5.8906579735749599E-3</v>
      </c>
      <c r="Q29" s="93">
        <f>O29/'סכום נכסי הקרן'!$C$42</f>
        <v>5.1114864497134392E-4</v>
      </c>
    </row>
    <row r="30" spans="2:17" s="132" customFormat="1">
      <c r="B30" s="143" t="s">
        <v>2926</v>
      </c>
      <c r="C30" s="95" t="s">
        <v>2657</v>
      </c>
      <c r="D30" s="82">
        <v>6865</v>
      </c>
      <c r="E30" s="82"/>
      <c r="F30" s="82" t="s">
        <v>1865</v>
      </c>
      <c r="G30" s="104">
        <v>43555</v>
      </c>
      <c r="H30" s="82"/>
      <c r="I30" s="92">
        <v>5</v>
      </c>
      <c r="J30" s="95" t="s">
        <v>181</v>
      </c>
      <c r="K30" s="96">
        <v>2.4769940972328191E-2</v>
      </c>
      <c r="L30" s="96">
        <v>2.4769940972328191E-2</v>
      </c>
      <c r="M30" s="92">
        <v>21555440.198279999</v>
      </c>
      <c r="N30" s="94">
        <v>111.81778172920016</v>
      </c>
      <c r="O30" s="92">
        <v>24102.815071681001</v>
      </c>
      <c r="P30" s="93">
        <f t="shared" ref="P30:P35" si="2">O30/$O$10</f>
        <v>5.0677024923009868E-3</v>
      </c>
      <c r="Q30" s="93">
        <f>O30/'סכום נכסי הקרן'!$C$42</f>
        <v>4.3973852728806527E-4</v>
      </c>
    </row>
    <row r="31" spans="2:17" s="132" customFormat="1">
      <c r="B31" s="143" t="s">
        <v>2926</v>
      </c>
      <c r="C31" s="95" t="s">
        <v>2657</v>
      </c>
      <c r="D31" s="82">
        <v>6866</v>
      </c>
      <c r="E31" s="82"/>
      <c r="F31" s="82" t="s">
        <v>1865</v>
      </c>
      <c r="G31" s="104">
        <v>43555</v>
      </c>
      <c r="H31" s="82"/>
      <c r="I31" s="92">
        <v>7.6</v>
      </c>
      <c r="J31" s="95" t="s">
        <v>181</v>
      </c>
      <c r="K31" s="96">
        <v>7.4851125478744493E-3</v>
      </c>
      <c r="L31" s="96">
        <v>7.4851125478744493E-3</v>
      </c>
      <c r="M31" s="92">
        <v>29189377.40258</v>
      </c>
      <c r="N31" s="94">
        <v>106.6749903291276</v>
      </c>
      <c r="O31" s="92">
        <v>31137.765521334772</v>
      </c>
      <c r="P31" s="93">
        <f t="shared" si="2"/>
        <v>6.5468258154854084E-3</v>
      </c>
      <c r="Q31" s="93">
        <f>O31/'סכום נכסי הקרן'!$C$42</f>
        <v>5.6808613901205586E-4</v>
      </c>
    </row>
    <row r="32" spans="2:17" s="132" customFormat="1">
      <c r="B32" s="143" t="s">
        <v>2926</v>
      </c>
      <c r="C32" s="95" t="s">
        <v>2657</v>
      </c>
      <c r="D32" s="82">
        <v>6867</v>
      </c>
      <c r="E32" s="82"/>
      <c r="F32" s="82" t="s">
        <v>1865</v>
      </c>
      <c r="G32" s="104">
        <v>43555</v>
      </c>
      <c r="H32" s="82"/>
      <c r="I32" s="92">
        <v>7.1</v>
      </c>
      <c r="J32" s="95" t="s">
        <v>181</v>
      </c>
      <c r="K32" s="96">
        <v>8.4714740514755249E-3</v>
      </c>
      <c r="L32" s="96">
        <v>8.4714740514755249E-3</v>
      </c>
      <c r="M32" s="92">
        <v>20932647.143550001</v>
      </c>
      <c r="N32" s="94">
        <v>107.93431188338856</v>
      </c>
      <c r="O32" s="92">
        <v>22593.508653368484</v>
      </c>
      <c r="P32" s="93">
        <f t="shared" si="2"/>
        <v>4.7503654561505959E-3</v>
      </c>
      <c r="Q32" s="93">
        <f>O32/'סכום נכסי הקרן'!$C$42</f>
        <v>4.1220231711338868E-4</v>
      </c>
    </row>
    <row r="33" spans="2:17" s="132" customFormat="1">
      <c r="B33" s="143" t="s">
        <v>2926</v>
      </c>
      <c r="C33" s="95" t="s">
        <v>2657</v>
      </c>
      <c r="D33" s="82">
        <v>6868</v>
      </c>
      <c r="E33" s="82"/>
      <c r="F33" s="82" t="s">
        <v>1865</v>
      </c>
      <c r="G33" s="104">
        <v>43555</v>
      </c>
      <c r="H33" s="82"/>
      <c r="I33" s="92">
        <v>7.2</v>
      </c>
      <c r="J33" s="95" t="s">
        <v>181</v>
      </c>
      <c r="K33" s="96">
        <v>9.8601549863815315E-3</v>
      </c>
      <c r="L33" s="96">
        <v>9.8601549863815315E-3</v>
      </c>
      <c r="M33" s="92">
        <v>8422842.3100199997</v>
      </c>
      <c r="N33" s="94">
        <v>109.70429223314338</v>
      </c>
      <c r="O33" s="92">
        <v>9240.2195421211854</v>
      </c>
      <c r="P33" s="93">
        <f t="shared" si="2"/>
        <v>1.9427889839321571E-3</v>
      </c>
      <c r="Q33" s="93">
        <f>O33/'סכום נכסי הקרן'!$C$42</f>
        <v>1.6858116038258206E-4</v>
      </c>
    </row>
    <row r="34" spans="2:17" s="132" customFormat="1">
      <c r="B34" s="143" t="s">
        <v>2926</v>
      </c>
      <c r="C34" s="95" t="s">
        <v>2657</v>
      </c>
      <c r="D34" s="82">
        <v>6869</v>
      </c>
      <c r="E34" s="82"/>
      <c r="F34" s="82" t="s">
        <v>1865</v>
      </c>
      <c r="G34" s="104">
        <v>43555</v>
      </c>
      <c r="H34" s="82"/>
      <c r="I34" s="92">
        <v>4.9000000000000004</v>
      </c>
      <c r="J34" s="95" t="s">
        <v>181</v>
      </c>
      <c r="K34" s="96">
        <v>4.1784074902534482E-2</v>
      </c>
      <c r="L34" s="96">
        <v>4.1784074902534482E-2</v>
      </c>
      <c r="M34" s="92">
        <v>4949616.1741399998</v>
      </c>
      <c r="N34" s="94">
        <v>107.71531166408612</v>
      </c>
      <c r="O34" s="92">
        <v>5331.4944881509164</v>
      </c>
      <c r="P34" s="93">
        <f t="shared" si="2"/>
        <v>1.1209656558762715E-3</v>
      </c>
      <c r="Q34" s="93">
        <f>O34/'סכום נכסי הקרן'!$C$42</f>
        <v>9.7269282757701198E-5</v>
      </c>
    </row>
    <row r="35" spans="2:17" s="132" customFormat="1">
      <c r="B35" s="143" t="s">
        <v>2926</v>
      </c>
      <c r="C35" s="95" t="s">
        <v>2657</v>
      </c>
      <c r="D35" s="82">
        <v>6870</v>
      </c>
      <c r="E35" s="82"/>
      <c r="F35" s="82" t="s">
        <v>1865</v>
      </c>
      <c r="G35" s="104">
        <v>43555</v>
      </c>
      <c r="H35" s="82"/>
      <c r="I35" s="92">
        <v>7.2</v>
      </c>
      <c r="J35" s="95" t="s">
        <v>181</v>
      </c>
      <c r="K35" s="96">
        <v>9.5522373914718635E-3</v>
      </c>
      <c r="L35" s="96">
        <v>9.5522373914718635E-3</v>
      </c>
      <c r="M35" s="92">
        <v>45118425.235469997</v>
      </c>
      <c r="N35" s="94">
        <v>100.14012521372169</v>
      </c>
      <c r="O35" s="92">
        <v>45181.647525259054</v>
      </c>
      <c r="P35" s="93">
        <f t="shared" si="2"/>
        <v>9.4996018966697071E-3</v>
      </c>
      <c r="Q35" s="93">
        <f>O35/'סכום נכסי הקרן'!$C$42</f>
        <v>8.2430666642542571E-4</v>
      </c>
    </row>
    <row r="36" spans="2:17" s="132" customFormat="1">
      <c r="B36" s="81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92"/>
      <c r="N36" s="94"/>
      <c r="O36" s="82"/>
      <c r="P36" s="93"/>
      <c r="Q36" s="82"/>
    </row>
    <row r="37" spans="2:17" s="132" customFormat="1">
      <c r="B37" s="100" t="s">
        <v>42</v>
      </c>
      <c r="C37" s="80"/>
      <c r="D37" s="80"/>
      <c r="E37" s="80"/>
      <c r="F37" s="80"/>
      <c r="G37" s="80"/>
      <c r="H37" s="80"/>
      <c r="I37" s="89">
        <v>4.8315888409155212</v>
      </c>
      <c r="J37" s="80"/>
      <c r="K37" s="80"/>
      <c r="L37" s="102">
        <v>2.4245835404083552E-2</v>
      </c>
      <c r="M37" s="89"/>
      <c r="N37" s="91"/>
      <c r="O37" s="89">
        <f>SUM(O38:O206)</f>
        <v>2122814.4795999997</v>
      </c>
      <c r="P37" s="90">
        <f t="shared" si="1"/>
        <v>0.44632928547840622</v>
      </c>
      <c r="Q37" s="90">
        <f>O37/'סכום נכסי הקרן'!$C$42</f>
        <v>3.872922354459158E-2</v>
      </c>
    </row>
    <row r="38" spans="2:17" s="132" customFormat="1">
      <c r="B38" s="85" t="s">
        <v>2857</v>
      </c>
      <c r="C38" s="95" t="s">
        <v>2662</v>
      </c>
      <c r="D38" s="82">
        <v>90148620</v>
      </c>
      <c r="E38" s="82"/>
      <c r="F38" s="82" t="s">
        <v>406</v>
      </c>
      <c r="G38" s="104">
        <v>42368</v>
      </c>
      <c r="H38" s="82" t="s">
        <v>370</v>
      </c>
      <c r="I38" s="92">
        <v>9.59</v>
      </c>
      <c r="J38" s="95" t="s">
        <v>181</v>
      </c>
      <c r="K38" s="96">
        <v>3.1699999999999999E-2</v>
      </c>
      <c r="L38" s="96">
        <v>1.6300000000000002E-2</v>
      </c>
      <c r="M38" s="92">
        <v>3840034.94</v>
      </c>
      <c r="N38" s="94">
        <v>116.68</v>
      </c>
      <c r="O38" s="92">
        <v>4480.55314</v>
      </c>
      <c r="P38" s="93">
        <f t="shared" si="1"/>
        <v>9.4205221452090828E-4</v>
      </c>
      <c r="Q38" s="93">
        <f>O38/'סכום נכסי הקרן'!$C$42</f>
        <v>8.174446982064091E-5</v>
      </c>
    </row>
    <row r="39" spans="2:17" s="132" customFormat="1">
      <c r="B39" s="85" t="s">
        <v>2857</v>
      </c>
      <c r="C39" s="95" t="s">
        <v>2662</v>
      </c>
      <c r="D39" s="82">
        <v>90148621</v>
      </c>
      <c r="E39" s="82"/>
      <c r="F39" s="82" t="s">
        <v>406</v>
      </c>
      <c r="G39" s="104">
        <v>42388</v>
      </c>
      <c r="H39" s="82" t="s">
        <v>370</v>
      </c>
      <c r="I39" s="92">
        <v>9.5699999999999985</v>
      </c>
      <c r="J39" s="95" t="s">
        <v>181</v>
      </c>
      <c r="K39" s="96">
        <v>3.1899999999999998E-2</v>
      </c>
      <c r="L39" s="96">
        <v>1.6300000000000002E-2</v>
      </c>
      <c r="M39" s="92">
        <v>5376048.9100000001</v>
      </c>
      <c r="N39" s="94">
        <v>116.97</v>
      </c>
      <c r="O39" s="92">
        <v>6288.3643200000006</v>
      </c>
      <c r="P39" s="93">
        <f t="shared" si="1"/>
        <v>1.3221509372323317E-3</v>
      </c>
      <c r="Q39" s="93">
        <f>O39/'סכום נכסי הקרן'!$C$42</f>
        <v>1.1472668470068299E-4</v>
      </c>
    </row>
    <row r="40" spans="2:17" s="132" customFormat="1">
      <c r="B40" s="85" t="s">
        <v>2857</v>
      </c>
      <c r="C40" s="95" t="s">
        <v>2662</v>
      </c>
      <c r="D40" s="82">
        <v>90148622</v>
      </c>
      <c r="E40" s="82"/>
      <c r="F40" s="82" t="s">
        <v>406</v>
      </c>
      <c r="G40" s="104">
        <v>42509</v>
      </c>
      <c r="H40" s="82" t="s">
        <v>370</v>
      </c>
      <c r="I40" s="92">
        <v>9.66</v>
      </c>
      <c r="J40" s="95" t="s">
        <v>181</v>
      </c>
      <c r="K40" s="96">
        <v>2.7400000000000001E-2</v>
      </c>
      <c r="L40" s="96">
        <v>1.84E-2</v>
      </c>
      <c r="M40" s="92">
        <v>5376048.9100000001</v>
      </c>
      <c r="N40" s="94">
        <v>110.9</v>
      </c>
      <c r="O40" s="92">
        <v>5962.0379999999996</v>
      </c>
      <c r="P40" s="93">
        <f t="shared" si="1"/>
        <v>1.25353966920205E-3</v>
      </c>
      <c r="Q40" s="93">
        <f>O40/'סכום נכסי הקרן'!$C$42</f>
        <v>1.0877309567195855E-4</v>
      </c>
    </row>
    <row r="41" spans="2:17" s="132" customFormat="1">
      <c r="B41" s="85" t="s">
        <v>2857</v>
      </c>
      <c r="C41" s="95" t="s">
        <v>2662</v>
      </c>
      <c r="D41" s="82">
        <v>90148623</v>
      </c>
      <c r="E41" s="82"/>
      <c r="F41" s="82" t="s">
        <v>406</v>
      </c>
      <c r="G41" s="104">
        <v>42723</v>
      </c>
      <c r="H41" s="82" t="s">
        <v>370</v>
      </c>
      <c r="I41" s="92">
        <v>9.4700000000000006</v>
      </c>
      <c r="J41" s="95" t="s">
        <v>181</v>
      </c>
      <c r="K41" s="96">
        <v>3.15E-2</v>
      </c>
      <c r="L41" s="96">
        <v>2.1400000000000006E-2</v>
      </c>
      <c r="M41" s="92">
        <v>768006.99</v>
      </c>
      <c r="N41" s="94">
        <v>111.37</v>
      </c>
      <c r="O41" s="92">
        <v>855.32935999999995</v>
      </c>
      <c r="P41" s="93">
        <f t="shared" si="1"/>
        <v>1.798360364347227E-4</v>
      </c>
      <c r="Q41" s="93">
        <f>O41/'סכום נכסי הקרן'!$C$42</f>
        <v>1.5604869057579821E-5</v>
      </c>
    </row>
    <row r="42" spans="2:17" s="132" customFormat="1">
      <c r="B42" s="85" t="s">
        <v>2857</v>
      </c>
      <c r="C42" s="95" t="s">
        <v>2662</v>
      </c>
      <c r="D42" s="82">
        <v>90148624</v>
      </c>
      <c r="E42" s="82"/>
      <c r="F42" s="82" t="s">
        <v>406</v>
      </c>
      <c r="G42" s="104">
        <v>42918</v>
      </c>
      <c r="H42" s="82" t="s">
        <v>370</v>
      </c>
      <c r="I42" s="92">
        <v>9.36</v>
      </c>
      <c r="J42" s="95" t="s">
        <v>181</v>
      </c>
      <c r="K42" s="96">
        <v>3.1899999999999998E-2</v>
      </c>
      <c r="L42" s="96">
        <v>2.58E-2</v>
      </c>
      <c r="M42" s="92">
        <v>3840034.94</v>
      </c>
      <c r="N42" s="94">
        <v>106.61</v>
      </c>
      <c r="O42" s="92">
        <v>4093.8609799999999</v>
      </c>
      <c r="P42" s="93">
        <f t="shared" si="1"/>
        <v>8.6074881418541456E-4</v>
      </c>
      <c r="Q42" s="93">
        <f>O42/'סכום נכסי הקרן'!$C$42</f>
        <v>7.4689549453599253E-5</v>
      </c>
    </row>
    <row r="43" spans="2:17" s="132" customFormat="1">
      <c r="B43" s="85" t="s">
        <v>2858</v>
      </c>
      <c r="C43" s="95" t="s">
        <v>2657</v>
      </c>
      <c r="D43" s="82">
        <v>507852</v>
      </c>
      <c r="E43" s="82"/>
      <c r="F43" s="82" t="s">
        <v>1830</v>
      </c>
      <c r="G43" s="104">
        <v>43185</v>
      </c>
      <c r="H43" s="82" t="s">
        <v>2651</v>
      </c>
      <c r="I43" s="92">
        <v>0.96999999999999986</v>
      </c>
      <c r="J43" s="95" t="s">
        <v>180</v>
      </c>
      <c r="K43" s="96">
        <v>3.6974E-2</v>
      </c>
      <c r="L43" s="96">
        <v>3.7099999999999994E-2</v>
      </c>
      <c r="M43" s="92">
        <v>40520731.009999998</v>
      </c>
      <c r="N43" s="94">
        <v>100.09</v>
      </c>
      <c r="O43" s="92">
        <v>147303.74749000001</v>
      </c>
      <c r="P43" s="93">
        <f t="shared" si="1"/>
        <v>3.097113619551518E-2</v>
      </c>
      <c r="Q43" s="93">
        <f>O43/'סכום נכסי הקרן'!$C$42</f>
        <v>2.6874509385159564E-3</v>
      </c>
    </row>
    <row r="44" spans="2:17" s="132" customFormat="1">
      <c r="B44" s="85" t="s">
        <v>2859</v>
      </c>
      <c r="C44" s="95" t="s">
        <v>2662</v>
      </c>
      <c r="D44" s="82">
        <v>90150400</v>
      </c>
      <c r="E44" s="82"/>
      <c r="F44" s="82" t="s">
        <v>442</v>
      </c>
      <c r="G44" s="104">
        <v>42229</v>
      </c>
      <c r="H44" s="82" t="s">
        <v>179</v>
      </c>
      <c r="I44" s="92">
        <v>4.0400000000000009</v>
      </c>
      <c r="J44" s="95" t="s">
        <v>180</v>
      </c>
      <c r="K44" s="96">
        <v>9.8519999999999996E-2</v>
      </c>
      <c r="L44" s="96">
        <v>3.6700000000000003E-2</v>
      </c>
      <c r="M44" s="92">
        <v>7746375.0999999996</v>
      </c>
      <c r="N44" s="94">
        <v>129.13999999999999</v>
      </c>
      <c r="O44" s="92">
        <v>36333.325119999994</v>
      </c>
      <c r="P44" s="93">
        <f t="shared" si="1"/>
        <v>7.6392106779486031E-3</v>
      </c>
      <c r="Q44" s="93">
        <f>O44/'סכום נכסי הקרן'!$C$42</f>
        <v>6.6287538746954218E-4</v>
      </c>
    </row>
    <row r="45" spans="2:17" s="132" customFormat="1">
      <c r="B45" s="85" t="s">
        <v>2859</v>
      </c>
      <c r="C45" s="95" t="s">
        <v>2662</v>
      </c>
      <c r="D45" s="82">
        <v>520300</v>
      </c>
      <c r="E45" s="82"/>
      <c r="F45" s="82" t="s">
        <v>442</v>
      </c>
      <c r="G45" s="104">
        <v>43277</v>
      </c>
      <c r="H45" s="82" t="s">
        <v>179</v>
      </c>
      <c r="I45" s="92">
        <v>4.04</v>
      </c>
      <c r="J45" s="95" t="s">
        <v>180</v>
      </c>
      <c r="K45" s="96">
        <v>9.8519999999999996E-2</v>
      </c>
      <c r="L45" s="96">
        <v>3.6699999999999997E-2</v>
      </c>
      <c r="M45" s="92">
        <v>15930683.9</v>
      </c>
      <c r="N45" s="94">
        <v>129.13999999999999</v>
      </c>
      <c r="O45" s="92">
        <v>74720.71901999999</v>
      </c>
      <c r="P45" s="93">
        <f t="shared" si="1"/>
        <v>1.5710296613820663E-2</v>
      </c>
      <c r="Q45" s="93">
        <f>O45/'סכום נכסי הקרן'!$C$42</f>
        <v>1.3632257826333867E-3</v>
      </c>
    </row>
    <row r="46" spans="2:17" s="132" customFormat="1">
      <c r="B46" s="85" t="s">
        <v>2859</v>
      </c>
      <c r="C46" s="95" t="s">
        <v>2662</v>
      </c>
      <c r="D46" s="82">
        <v>90150520</v>
      </c>
      <c r="E46" s="82"/>
      <c r="F46" s="82" t="s">
        <v>442</v>
      </c>
      <c r="G46" s="104">
        <v>41274</v>
      </c>
      <c r="H46" s="82" t="s">
        <v>179</v>
      </c>
      <c r="I46" s="92">
        <v>4.08</v>
      </c>
      <c r="J46" s="95" t="s">
        <v>181</v>
      </c>
      <c r="K46" s="96">
        <v>3.8450999999999999E-2</v>
      </c>
      <c r="L46" s="96">
        <v>2.3E-3</v>
      </c>
      <c r="M46" s="92">
        <v>56733899.380000003</v>
      </c>
      <c r="N46" s="94">
        <v>149.08000000000001</v>
      </c>
      <c r="O46" s="92">
        <v>84578.931180000014</v>
      </c>
      <c r="P46" s="93">
        <f t="shared" si="1"/>
        <v>1.7783020741035226E-2</v>
      </c>
      <c r="Q46" s="93">
        <f>O46/'סכום נכסי הקרן'!$C$42</f>
        <v>1.5430817738957953E-3</v>
      </c>
    </row>
    <row r="47" spans="2:17" s="132" customFormat="1">
      <c r="B47" s="85" t="s">
        <v>2860</v>
      </c>
      <c r="C47" s="95" t="s">
        <v>2662</v>
      </c>
      <c r="D47" s="82">
        <v>92322010</v>
      </c>
      <c r="E47" s="82"/>
      <c r="F47" s="82" t="s">
        <v>442</v>
      </c>
      <c r="G47" s="104">
        <v>42124</v>
      </c>
      <c r="H47" s="82" t="s">
        <v>370</v>
      </c>
      <c r="I47" s="92">
        <v>2.29</v>
      </c>
      <c r="J47" s="95" t="s">
        <v>181</v>
      </c>
      <c r="K47" s="96">
        <v>0.06</v>
      </c>
      <c r="L47" s="96">
        <v>4.4199999999999996E-2</v>
      </c>
      <c r="M47" s="92">
        <v>37962826.579999998</v>
      </c>
      <c r="N47" s="94">
        <v>107.06</v>
      </c>
      <c r="O47" s="92">
        <v>40643.002639999999</v>
      </c>
      <c r="P47" s="93">
        <f t="shared" si="1"/>
        <v>8.5453356863414241E-3</v>
      </c>
      <c r="Q47" s="93">
        <f>O47/'סכום נכסי הקרן'!$C$42</f>
        <v>7.4150235448958623E-4</v>
      </c>
    </row>
    <row r="48" spans="2:17" s="132" customFormat="1">
      <c r="B48" s="85" t="s">
        <v>2861</v>
      </c>
      <c r="C48" s="95" t="s">
        <v>2657</v>
      </c>
      <c r="D48" s="82">
        <v>6686</v>
      </c>
      <c r="E48" s="82"/>
      <c r="F48" s="82" t="s">
        <v>1830</v>
      </c>
      <c r="G48" s="104">
        <v>43471</v>
      </c>
      <c r="H48" s="82" t="s">
        <v>2651</v>
      </c>
      <c r="I48" s="92">
        <v>1.7400000000000002</v>
      </c>
      <c r="J48" s="95" t="s">
        <v>181</v>
      </c>
      <c r="K48" s="96">
        <v>2.2970000000000001E-2</v>
      </c>
      <c r="L48" s="96">
        <v>1.84E-2</v>
      </c>
      <c r="M48" s="92">
        <v>49569998</v>
      </c>
      <c r="N48" s="94">
        <v>101.33</v>
      </c>
      <c r="O48" s="92">
        <v>50229.277889999998</v>
      </c>
      <c r="P48" s="93">
        <f t="shared" si="1"/>
        <v>1.0560884112192585E-2</v>
      </c>
      <c r="Q48" s="93">
        <f>O48/'סכום נכסי הקרן'!$C$42</f>
        <v>9.1639705239422535E-4</v>
      </c>
    </row>
    <row r="49" spans="2:17" s="132" customFormat="1">
      <c r="B49" s="85" t="s">
        <v>2862</v>
      </c>
      <c r="C49" s="95" t="s">
        <v>2657</v>
      </c>
      <c r="D49" s="82">
        <v>14811160</v>
      </c>
      <c r="E49" s="82"/>
      <c r="F49" s="82" t="s">
        <v>1830</v>
      </c>
      <c r="G49" s="104">
        <v>42201</v>
      </c>
      <c r="H49" s="82" t="s">
        <v>2651</v>
      </c>
      <c r="I49" s="92">
        <v>7.22</v>
      </c>
      <c r="J49" s="95" t="s">
        <v>181</v>
      </c>
      <c r="K49" s="96">
        <v>4.2030000000000005E-2</v>
      </c>
      <c r="L49" s="96">
        <v>1.9900000000000001E-2</v>
      </c>
      <c r="M49" s="92">
        <v>2650990.6800000002</v>
      </c>
      <c r="N49" s="94">
        <v>118.07</v>
      </c>
      <c r="O49" s="92">
        <v>3130.0245800000002</v>
      </c>
      <c r="P49" s="93">
        <f t="shared" si="1"/>
        <v>6.5809878712740283E-4</v>
      </c>
      <c r="Q49" s="93">
        <f>O49/'סכום נכסי הקרן'!$C$42</f>
        <v>5.7105047484756371E-5</v>
      </c>
    </row>
    <row r="50" spans="2:17" s="132" customFormat="1">
      <c r="B50" s="85" t="s">
        <v>2863</v>
      </c>
      <c r="C50" s="95" t="s">
        <v>2662</v>
      </c>
      <c r="D50" s="82">
        <v>14760843</v>
      </c>
      <c r="E50" s="82"/>
      <c r="F50" s="82" t="s">
        <v>1830</v>
      </c>
      <c r="G50" s="104">
        <v>40742</v>
      </c>
      <c r="H50" s="82" t="s">
        <v>2651</v>
      </c>
      <c r="I50" s="92">
        <v>5.2799999999999994</v>
      </c>
      <c r="J50" s="95" t="s">
        <v>181</v>
      </c>
      <c r="K50" s="96">
        <v>4.4999999999999998E-2</v>
      </c>
      <c r="L50" s="96">
        <v>3.4999999999999996E-3</v>
      </c>
      <c r="M50" s="92">
        <v>33424783.66</v>
      </c>
      <c r="N50" s="94">
        <v>128.43</v>
      </c>
      <c r="O50" s="92">
        <v>42927.44814</v>
      </c>
      <c r="P50" s="93">
        <f t="shared" si="1"/>
        <v>9.0256484680412575E-3</v>
      </c>
      <c r="Q50" s="93">
        <f>O50/'סכום נכסי הקרן'!$C$42</f>
        <v>7.8318041976338613E-4</v>
      </c>
    </row>
    <row r="51" spans="2:17" s="132" customFormat="1">
      <c r="B51" s="85" t="s">
        <v>2864</v>
      </c>
      <c r="C51" s="95" t="s">
        <v>2662</v>
      </c>
      <c r="D51" s="82">
        <v>11898601</v>
      </c>
      <c r="E51" s="82"/>
      <c r="F51" s="82" t="s">
        <v>545</v>
      </c>
      <c r="G51" s="104">
        <v>43276</v>
      </c>
      <c r="H51" s="82" t="s">
        <v>370</v>
      </c>
      <c r="I51" s="92">
        <v>10.659999999999998</v>
      </c>
      <c r="J51" s="95" t="s">
        <v>181</v>
      </c>
      <c r="K51" s="96">
        <v>3.56E-2</v>
      </c>
      <c r="L51" s="96">
        <v>3.7100000000000001E-2</v>
      </c>
      <c r="M51" s="92">
        <v>2517474.11</v>
      </c>
      <c r="N51" s="94">
        <v>98.97</v>
      </c>
      <c r="O51" s="92">
        <v>2491.5440800000001</v>
      </c>
      <c r="P51" s="93">
        <f t="shared" si="1"/>
        <v>5.2385599384732642E-4</v>
      </c>
      <c r="Q51" s="93">
        <f>O51/'סכום נכסי הקרן'!$C$42</f>
        <v>4.5456429929621709E-5</v>
      </c>
    </row>
    <row r="52" spans="2:17" s="132" customFormat="1">
      <c r="B52" s="85" t="s">
        <v>2864</v>
      </c>
      <c r="C52" s="95" t="s">
        <v>2662</v>
      </c>
      <c r="D52" s="82">
        <v>11898600</v>
      </c>
      <c r="E52" s="82"/>
      <c r="F52" s="82" t="s">
        <v>545</v>
      </c>
      <c r="G52" s="104">
        <v>43222</v>
      </c>
      <c r="H52" s="82" t="s">
        <v>370</v>
      </c>
      <c r="I52" s="92">
        <v>10.68</v>
      </c>
      <c r="J52" s="95" t="s">
        <v>181</v>
      </c>
      <c r="K52" s="96">
        <v>3.5200000000000002E-2</v>
      </c>
      <c r="L52" s="96">
        <v>3.7100000000000001E-2</v>
      </c>
      <c r="M52" s="92">
        <v>12038554.210000001</v>
      </c>
      <c r="N52" s="94">
        <v>99.4</v>
      </c>
      <c r="O52" s="92">
        <v>11966.32307</v>
      </c>
      <c r="P52" s="93">
        <f t="shared" si="1"/>
        <v>2.5159619349512134E-3</v>
      </c>
      <c r="Q52" s="93">
        <f>O52/'סכום נכסי הקרן'!$C$42</f>
        <v>2.1831695875381451E-4</v>
      </c>
    </row>
    <row r="53" spans="2:17" s="132" customFormat="1">
      <c r="B53" s="85" t="s">
        <v>2864</v>
      </c>
      <c r="C53" s="95" t="s">
        <v>2662</v>
      </c>
      <c r="D53" s="82">
        <v>11898602</v>
      </c>
      <c r="E53" s="82"/>
      <c r="F53" s="82" t="s">
        <v>545</v>
      </c>
      <c r="G53" s="104">
        <v>43431</v>
      </c>
      <c r="H53" s="82" t="s">
        <v>370</v>
      </c>
      <c r="I53" s="92">
        <v>10.600000000000001</v>
      </c>
      <c r="J53" s="95" t="s">
        <v>181</v>
      </c>
      <c r="K53" s="96">
        <v>3.9599999999999996E-2</v>
      </c>
      <c r="L53" s="96">
        <v>3.6000000000000004E-2</v>
      </c>
      <c r="M53" s="92">
        <v>2509227.85</v>
      </c>
      <c r="N53" s="94">
        <v>104.3</v>
      </c>
      <c r="O53" s="92">
        <v>2617.1246299999998</v>
      </c>
      <c r="P53" s="93">
        <f t="shared" si="1"/>
        <v>5.5025975060050568E-4</v>
      </c>
      <c r="Q53" s="93">
        <f>O53/'סכום נכסי הקרן'!$C$42</f>
        <v>4.7747556752310049E-5</v>
      </c>
    </row>
    <row r="54" spans="2:17" s="132" customFormat="1">
      <c r="B54" s="85" t="s">
        <v>2864</v>
      </c>
      <c r="C54" s="95" t="s">
        <v>2662</v>
      </c>
      <c r="D54" s="82">
        <v>11898603</v>
      </c>
      <c r="E54" s="82"/>
      <c r="F54" s="82" t="s">
        <v>545</v>
      </c>
      <c r="G54" s="104">
        <v>43500</v>
      </c>
      <c r="H54" s="82" t="s">
        <v>370</v>
      </c>
      <c r="I54" s="92">
        <v>10.730000000000002</v>
      </c>
      <c r="J54" s="95" t="s">
        <v>181</v>
      </c>
      <c r="K54" s="96">
        <v>3.7499999999999999E-2</v>
      </c>
      <c r="L54" s="96">
        <v>3.3299999999999989E-2</v>
      </c>
      <c r="M54" s="92">
        <v>4727538.54</v>
      </c>
      <c r="N54" s="94">
        <v>105</v>
      </c>
      <c r="O54" s="92">
        <v>4963.9156500000008</v>
      </c>
      <c r="P54" s="93">
        <f t="shared" si="1"/>
        <v>1.0436808993582196E-3</v>
      </c>
      <c r="Q54" s="93">
        <f>O54/'סכום נכסי הקרן'!$C$42</f>
        <v>9.0563071202327529E-5</v>
      </c>
    </row>
    <row r="55" spans="2:17" s="132" customFormat="1">
      <c r="B55" s="85" t="s">
        <v>2864</v>
      </c>
      <c r="C55" s="95" t="s">
        <v>2662</v>
      </c>
      <c r="D55" s="82">
        <v>11898550</v>
      </c>
      <c r="E55" s="82"/>
      <c r="F55" s="82" t="s">
        <v>545</v>
      </c>
      <c r="G55" s="104">
        <v>43500</v>
      </c>
      <c r="H55" s="82" t="s">
        <v>370</v>
      </c>
      <c r="I55" s="92">
        <v>0</v>
      </c>
      <c r="J55" s="95" t="s">
        <v>181</v>
      </c>
      <c r="K55" s="96">
        <v>3.2500000000000001E-2</v>
      </c>
      <c r="L55" s="96">
        <v>-5.0000000000000001E-3</v>
      </c>
      <c r="M55" s="92">
        <v>4777246.2</v>
      </c>
      <c r="N55" s="94">
        <v>100.5</v>
      </c>
      <c r="O55" s="92">
        <v>4801.1324400000003</v>
      </c>
      <c r="P55" s="93">
        <f t="shared" si="1"/>
        <v>1.0094551511803233E-3</v>
      </c>
      <c r="Q55" s="93">
        <f>O55/'סכום נכסי הקרן'!$C$42</f>
        <v>8.7593208602471817E-5</v>
      </c>
    </row>
    <row r="56" spans="2:17" s="132" customFormat="1">
      <c r="B56" s="85" t="s">
        <v>2864</v>
      </c>
      <c r="C56" s="95" t="s">
        <v>2662</v>
      </c>
      <c r="D56" s="82">
        <v>11898551</v>
      </c>
      <c r="E56" s="82"/>
      <c r="F56" s="82" t="s">
        <v>545</v>
      </c>
      <c r="G56" s="104">
        <v>43500</v>
      </c>
      <c r="H56" s="82" t="s">
        <v>370</v>
      </c>
      <c r="I56" s="92">
        <v>0.25</v>
      </c>
      <c r="J56" s="95" t="s">
        <v>181</v>
      </c>
      <c r="K56" s="96">
        <v>3.2500000000000001E-2</v>
      </c>
      <c r="L56" s="96">
        <v>2.9900000000000003E-2</v>
      </c>
      <c r="M56" s="92">
        <v>367480.4</v>
      </c>
      <c r="N56" s="94">
        <v>100.56</v>
      </c>
      <c r="O56" s="92">
        <v>369.53828999999996</v>
      </c>
      <c r="P56" s="93">
        <f t="shared" si="1"/>
        <v>7.7696738230130573E-5</v>
      </c>
      <c r="Q56" s="93">
        <f>O56/'סכום נכסי הקרן'!$C$42</f>
        <v>6.7419603452077895E-6</v>
      </c>
    </row>
    <row r="57" spans="2:17" s="132" customFormat="1">
      <c r="B57" s="85" t="s">
        <v>2867</v>
      </c>
      <c r="C57" s="95" t="s">
        <v>2657</v>
      </c>
      <c r="D57" s="82">
        <v>472710</v>
      </c>
      <c r="E57" s="82"/>
      <c r="F57" s="82" t="s">
        <v>2663</v>
      </c>
      <c r="G57" s="104">
        <v>42901</v>
      </c>
      <c r="H57" s="82" t="s">
        <v>2651</v>
      </c>
      <c r="I57" s="92">
        <v>2.9400000000000004</v>
      </c>
      <c r="J57" s="95" t="s">
        <v>181</v>
      </c>
      <c r="K57" s="96">
        <v>0.04</v>
      </c>
      <c r="L57" s="96">
        <v>2.4799999999999999E-2</v>
      </c>
      <c r="M57" s="92">
        <v>43937591</v>
      </c>
      <c r="N57" s="94">
        <v>105.72</v>
      </c>
      <c r="O57" s="92">
        <v>46450.820229999998</v>
      </c>
      <c r="P57" s="93">
        <f t="shared" si="1"/>
        <v>9.7664499664842953E-3</v>
      </c>
      <c r="Q57" s="93">
        <f>O57/'סכום נכסי הקרן'!$C$42</f>
        <v>8.4746180968969635E-4</v>
      </c>
    </row>
    <row r="58" spans="2:17" s="132" customFormat="1">
      <c r="B58" s="85" t="s">
        <v>2868</v>
      </c>
      <c r="C58" s="95" t="s">
        <v>2657</v>
      </c>
      <c r="D58" s="82">
        <v>454099</v>
      </c>
      <c r="E58" s="82"/>
      <c r="F58" s="82" t="s">
        <v>2663</v>
      </c>
      <c r="G58" s="104">
        <v>42719</v>
      </c>
      <c r="H58" s="82" t="s">
        <v>2651</v>
      </c>
      <c r="I58" s="92">
        <v>2.93</v>
      </c>
      <c r="J58" s="95" t="s">
        <v>181</v>
      </c>
      <c r="K58" s="96">
        <v>4.1500000000000002E-2</v>
      </c>
      <c r="L58" s="96">
        <v>2.1499999999999998E-2</v>
      </c>
      <c r="M58" s="92">
        <v>108532135</v>
      </c>
      <c r="N58" s="94">
        <v>107.18</v>
      </c>
      <c r="O58" s="92">
        <v>116324.74711</v>
      </c>
      <c r="P58" s="93">
        <f t="shared" si="1"/>
        <v>2.4457691314996907E-2</v>
      </c>
      <c r="Q58" s="93">
        <f>O58/'סכום נכסי הקרן'!$C$42</f>
        <v>2.122261355330579E-3</v>
      </c>
    </row>
    <row r="59" spans="2:17" s="132" customFormat="1">
      <c r="B59" s="85" t="s">
        <v>2869</v>
      </c>
      <c r="C59" s="95" t="s">
        <v>2662</v>
      </c>
      <c r="D59" s="82">
        <v>11898420</v>
      </c>
      <c r="E59" s="82"/>
      <c r="F59" s="82" t="s">
        <v>545</v>
      </c>
      <c r="G59" s="104">
        <v>42033</v>
      </c>
      <c r="H59" s="82" t="s">
        <v>370</v>
      </c>
      <c r="I59" s="92">
        <v>5.73</v>
      </c>
      <c r="J59" s="95" t="s">
        <v>181</v>
      </c>
      <c r="K59" s="96">
        <v>5.0999999999999997E-2</v>
      </c>
      <c r="L59" s="96">
        <v>1.6500000000000001E-2</v>
      </c>
      <c r="M59" s="92">
        <v>2218564.75</v>
      </c>
      <c r="N59" s="94">
        <v>122.73</v>
      </c>
      <c r="O59" s="92">
        <v>2722.84447</v>
      </c>
      <c r="P59" s="93">
        <f t="shared" si="1"/>
        <v>5.7248772252247164E-4</v>
      </c>
      <c r="Q59" s="93">
        <f>O59/'סכום נכסי הקרן'!$C$42</f>
        <v>4.9676339204005958E-5</v>
      </c>
    </row>
    <row r="60" spans="2:17" s="132" customFormat="1">
      <c r="B60" s="85" t="s">
        <v>2869</v>
      </c>
      <c r="C60" s="95" t="s">
        <v>2662</v>
      </c>
      <c r="D60" s="82">
        <v>11898421</v>
      </c>
      <c r="E60" s="82"/>
      <c r="F60" s="82" t="s">
        <v>545</v>
      </c>
      <c r="G60" s="104">
        <v>42054</v>
      </c>
      <c r="H60" s="82" t="s">
        <v>370</v>
      </c>
      <c r="I60" s="92">
        <v>5.7299999999999995</v>
      </c>
      <c r="J60" s="95" t="s">
        <v>181</v>
      </c>
      <c r="K60" s="96">
        <v>5.0999999999999997E-2</v>
      </c>
      <c r="L60" s="96">
        <v>1.6399999999999998E-2</v>
      </c>
      <c r="M60" s="92">
        <v>4333768</v>
      </c>
      <c r="N60" s="94">
        <v>123.84</v>
      </c>
      <c r="O60" s="92">
        <v>5366.9384</v>
      </c>
      <c r="P60" s="93">
        <f t="shared" si="1"/>
        <v>1.1284178642544346E-3</v>
      </c>
      <c r="Q60" s="93">
        <f>O60/'סכום נכסי הקרן'!$C$42</f>
        <v>9.7915931439670158E-5</v>
      </c>
    </row>
    <row r="61" spans="2:17" s="132" customFormat="1">
      <c r="B61" s="85" t="s">
        <v>2869</v>
      </c>
      <c r="C61" s="95" t="s">
        <v>2662</v>
      </c>
      <c r="D61" s="82">
        <v>11898422</v>
      </c>
      <c r="E61" s="82"/>
      <c r="F61" s="82" t="s">
        <v>545</v>
      </c>
      <c r="G61" s="104">
        <v>42565</v>
      </c>
      <c r="H61" s="82" t="s">
        <v>370</v>
      </c>
      <c r="I61" s="92">
        <v>5.7299999999999995</v>
      </c>
      <c r="J61" s="95" t="s">
        <v>181</v>
      </c>
      <c r="K61" s="96">
        <v>5.0999999999999997E-2</v>
      </c>
      <c r="L61" s="96">
        <v>1.6500000000000001E-2</v>
      </c>
      <c r="M61" s="92">
        <v>5289749.28</v>
      </c>
      <c r="N61" s="94">
        <v>124.33</v>
      </c>
      <c r="O61" s="92">
        <v>6576.7449400000005</v>
      </c>
      <c r="P61" s="93">
        <f t="shared" si="1"/>
        <v>1.382783987038301E-3</v>
      </c>
      <c r="Q61" s="93">
        <f>O61/'סכום נכסי הקרן'!$C$42</f>
        <v>1.1998798172180207E-4</v>
      </c>
    </row>
    <row r="62" spans="2:17" s="132" customFormat="1">
      <c r="B62" s="85" t="s">
        <v>2869</v>
      </c>
      <c r="C62" s="95" t="s">
        <v>2662</v>
      </c>
      <c r="D62" s="82">
        <v>11896110</v>
      </c>
      <c r="E62" s="82"/>
      <c r="F62" s="82" t="s">
        <v>545</v>
      </c>
      <c r="G62" s="104">
        <v>41367</v>
      </c>
      <c r="H62" s="82" t="s">
        <v>370</v>
      </c>
      <c r="I62" s="92">
        <v>5.83</v>
      </c>
      <c r="J62" s="95" t="s">
        <v>181</v>
      </c>
      <c r="K62" s="96">
        <v>5.0999999999999997E-2</v>
      </c>
      <c r="L62" s="96">
        <v>9.3999999999999986E-3</v>
      </c>
      <c r="M62" s="92">
        <v>26821375.289999999</v>
      </c>
      <c r="N62" s="94">
        <v>134.85</v>
      </c>
      <c r="O62" s="92">
        <v>36168.624960000001</v>
      </c>
      <c r="P62" s="93">
        <f t="shared" si="1"/>
        <v>7.6045818842233838E-3</v>
      </c>
      <c r="Q62" s="93">
        <f>O62/'סכום נכסי הקרן'!$C$42</f>
        <v>6.5987055149552352E-4</v>
      </c>
    </row>
    <row r="63" spans="2:17" s="132" customFormat="1">
      <c r="B63" s="85" t="s">
        <v>2869</v>
      </c>
      <c r="C63" s="95" t="s">
        <v>2662</v>
      </c>
      <c r="D63" s="82">
        <v>11898200</v>
      </c>
      <c r="E63" s="82"/>
      <c r="F63" s="82" t="s">
        <v>545</v>
      </c>
      <c r="G63" s="104">
        <v>41207</v>
      </c>
      <c r="H63" s="82" t="s">
        <v>370</v>
      </c>
      <c r="I63" s="92">
        <v>5.83</v>
      </c>
      <c r="J63" s="95" t="s">
        <v>181</v>
      </c>
      <c r="K63" s="96">
        <v>5.0999999999999997E-2</v>
      </c>
      <c r="L63" s="96">
        <v>9.300000000000001E-3</v>
      </c>
      <c r="M63" s="92">
        <v>381247.71</v>
      </c>
      <c r="N63" s="94">
        <v>129.29</v>
      </c>
      <c r="O63" s="92">
        <v>492.91516999999999</v>
      </c>
      <c r="P63" s="93">
        <f t="shared" si="1"/>
        <v>1.0363716553743406E-4</v>
      </c>
      <c r="Q63" s="93">
        <f>O63/'סכום נכסי הקרן'!$C$42</f>
        <v>8.9928827935296138E-6</v>
      </c>
    </row>
    <row r="64" spans="2:17" s="132" customFormat="1">
      <c r="B64" s="85" t="s">
        <v>2869</v>
      </c>
      <c r="C64" s="95" t="s">
        <v>2662</v>
      </c>
      <c r="D64" s="82">
        <v>11898230</v>
      </c>
      <c r="E64" s="82"/>
      <c r="F64" s="82" t="s">
        <v>545</v>
      </c>
      <c r="G64" s="104">
        <v>41239</v>
      </c>
      <c r="H64" s="82" t="s">
        <v>370</v>
      </c>
      <c r="I64" s="92">
        <v>5.7299999999999986</v>
      </c>
      <c r="J64" s="95" t="s">
        <v>181</v>
      </c>
      <c r="K64" s="96">
        <v>5.0999999999999997E-2</v>
      </c>
      <c r="L64" s="96">
        <v>1.6500000000000001E-2</v>
      </c>
      <c r="M64" s="92">
        <v>3362136.44</v>
      </c>
      <c r="N64" s="94">
        <v>124.35</v>
      </c>
      <c r="O64" s="92">
        <v>4180.8166200000005</v>
      </c>
      <c r="P64" s="93">
        <f t="shared" si="1"/>
        <v>8.7903154639893842E-4</v>
      </c>
      <c r="Q64" s="93">
        <f>O64/'סכום נכסי הקרן'!$C$42</f>
        <v>7.6275992570690499E-5</v>
      </c>
    </row>
    <row r="65" spans="2:17" s="132" customFormat="1">
      <c r="B65" s="85" t="s">
        <v>2869</v>
      </c>
      <c r="C65" s="95" t="s">
        <v>2662</v>
      </c>
      <c r="D65" s="82">
        <v>11898120</v>
      </c>
      <c r="E65" s="82"/>
      <c r="F65" s="82" t="s">
        <v>545</v>
      </c>
      <c r="G65" s="104">
        <v>41269</v>
      </c>
      <c r="H65" s="82" t="s">
        <v>370</v>
      </c>
      <c r="I65" s="92">
        <v>5.82</v>
      </c>
      <c r="J65" s="95" t="s">
        <v>181</v>
      </c>
      <c r="K65" s="96">
        <v>5.0999999999999997E-2</v>
      </c>
      <c r="L65" s="96">
        <v>9.4000000000000004E-3</v>
      </c>
      <c r="M65" s="92">
        <v>915359.12</v>
      </c>
      <c r="N65" s="94">
        <v>130.1</v>
      </c>
      <c r="O65" s="92">
        <v>1190.8822399999999</v>
      </c>
      <c r="P65" s="93">
        <f t="shared" si="1"/>
        <v>2.5038722148168068E-4</v>
      </c>
      <c r="Q65" s="93">
        <f>O65/'סכום נכסי הקרן'!$C$42</f>
        <v>2.172679003816418E-5</v>
      </c>
    </row>
    <row r="66" spans="2:17" s="132" customFormat="1">
      <c r="B66" s="85" t="s">
        <v>2869</v>
      </c>
      <c r="C66" s="95" t="s">
        <v>2662</v>
      </c>
      <c r="D66" s="82">
        <v>11898130</v>
      </c>
      <c r="E66" s="82"/>
      <c r="F66" s="82" t="s">
        <v>545</v>
      </c>
      <c r="G66" s="104">
        <v>41298</v>
      </c>
      <c r="H66" s="82" t="s">
        <v>370</v>
      </c>
      <c r="I66" s="92">
        <v>5.73</v>
      </c>
      <c r="J66" s="95" t="s">
        <v>181</v>
      </c>
      <c r="K66" s="96">
        <v>5.0999999999999997E-2</v>
      </c>
      <c r="L66" s="96">
        <v>1.6500000000000001E-2</v>
      </c>
      <c r="M66" s="92">
        <v>1852218.77</v>
      </c>
      <c r="N66" s="94">
        <v>124.7</v>
      </c>
      <c r="O66" s="92">
        <v>2309.7168300000003</v>
      </c>
      <c r="P66" s="93">
        <f t="shared" si="1"/>
        <v>4.8562616860687712E-4</v>
      </c>
      <c r="Q66" s="93">
        <f>O66/'סכום נכסי הקרן'!$C$42</f>
        <v>4.2139122515610075E-5</v>
      </c>
    </row>
    <row r="67" spans="2:17" s="132" customFormat="1">
      <c r="B67" s="85" t="s">
        <v>2869</v>
      </c>
      <c r="C67" s="95" t="s">
        <v>2662</v>
      </c>
      <c r="D67" s="82">
        <v>11898140</v>
      </c>
      <c r="E67" s="82"/>
      <c r="F67" s="82" t="s">
        <v>545</v>
      </c>
      <c r="G67" s="104">
        <v>41330</v>
      </c>
      <c r="H67" s="82" t="s">
        <v>370</v>
      </c>
      <c r="I67" s="92">
        <v>5.73</v>
      </c>
      <c r="J67" s="95" t="s">
        <v>181</v>
      </c>
      <c r="K67" s="96">
        <v>5.0999999999999997E-2</v>
      </c>
      <c r="L67" s="96">
        <v>1.6500000000000001E-2</v>
      </c>
      <c r="M67" s="92">
        <v>2871254.87</v>
      </c>
      <c r="N67" s="94">
        <v>124.92</v>
      </c>
      <c r="O67" s="92">
        <v>3586.7715099999996</v>
      </c>
      <c r="P67" s="93">
        <f t="shared" si="1"/>
        <v>7.5413145171982084E-4</v>
      </c>
      <c r="Q67" s="93">
        <f>O67/'סכום נכסי הקרן'!$C$42</f>
        <v>6.543806675010881E-5</v>
      </c>
    </row>
    <row r="68" spans="2:17" s="132" customFormat="1">
      <c r="B68" s="85" t="s">
        <v>2869</v>
      </c>
      <c r="C68" s="95" t="s">
        <v>2662</v>
      </c>
      <c r="D68" s="82">
        <v>11898150</v>
      </c>
      <c r="E68" s="82"/>
      <c r="F68" s="82" t="s">
        <v>545</v>
      </c>
      <c r="G68" s="104">
        <v>41389</v>
      </c>
      <c r="H68" s="82" t="s">
        <v>370</v>
      </c>
      <c r="I68" s="92">
        <v>5.82</v>
      </c>
      <c r="J68" s="95" t="s">
        <v>181</v>
      </c>
      <c r="K68" s="96">
        <v>5.0999999999999997E-2</v>
      </c>
      <c r="L68" s="96">
        <v>9.4000000000000004E-3</v>
      </c>
      <c r="M68" s="92">
        <v>1256791.3700000001</v>
      </c>
      <c r="N68" s="94">
        <v>129.76</v>
      </c>
      <c r="O68" s="92">
        <v>1630.8124800000001</v>
      </c>
      <c r="P68" s="93">
        <f t="shared" si="1"/>
        <v>3.4288411726154298E-4</v>
      </c>
      <c r="Q68" s="93">
        <f>O68/'סכום נכסי הקרן'!$C$42</f>
        <v>2.9753000888297592E-5</v>
      </c>
    </row>
    <row r="69" spans="2:17" s="132" customFormat="1">
      <c r="B69" s="85" t="s">
        <v>2869</v>
      </c>
      <c r="C69" s="95" t="s">
        <v>2662</v>
      </c>
      <c r="D69" s="82">
        <v>11898160</v>
      </c>
      <c r="E69" s="82"/>
      <c r="F69" s="82" t="s">
        <v>545</v>
      </c>
      <c r="G69" s="104">
        <v>41422</v>
      </c>
      <c r="H69" s="82" t="s">
        <v>370</v>
      </c>
      <c r="I69" s="92">
        <v>5.8200000000000012</v>
      </c>
      <c r="J69" s="95" t="s">
        <v>181</v>
      </c>
      <c r="K69" s="96">
        <v>5.0999999999999997E-2</v>
      </c>
      <c r="L69" s="96">
        <v>9.6000000000000009E-3</v>
      </c>
      <c r="M69" s="92">
        <v>460305.61</v>
      </c>
      <c r="N69" s="94">
        <v>129.12</v>
      </c>
      <c r="O69" s="92">
        <v>594.34660999999994</v>
      </c>
      <c r="P69" s="93">
        <f t="shared" si="1"/>
        <v>1.2496348612517396E-4</v>
      </c>
      <c r="Q69" s="93">
        <f>O69/'סכום נכסי הקרן'!$C$42</f>
        <v>1.0843426471256009E-5</v>
      </c>
    </row>
    <row r="70" spans="2:17" s="132" customFormat="1">
      <c r="B70" s="85" t="s">
        <v>2869</v>
      </c>
      <c r="C70" s="95" t="s">
        <v>2662</v>
      </c>
      <c r="D70" s="82">
        <v>11898270</v>
      </c>
      <c r="E70" s="82"/>
      <c r="F70" s="82" t="s">
        <v>545</v>
      </c>
      <c r="G70" s="104">
        <v>41450</v>
      </c>
      <c r="H70" s="82" t="s">
        <v>370</v>
      </c>
      <c r="I70" s="92">
        <v>5.8199999999999994</v>
      </c>
      <c r="J70" s="95" t="s">
        <v>181</v>
      </c>
      <c r="K70" s="96">
        <v>5.0999999999999997E-2</v>
      </c>
      <c r="L70" s="96">
        <v>9.7000000000000003E-3</v>
      </c>
      <c r="M70" s="92">
        <v>758318.12</v>
      </c>
      <c r="N70" s="94">
        <v>128.96</v>
      </c>
      <c r="O70" s="92">
        <v>977.92704000000003</v>
      </c>
      <c r="P70" s="93">
        <f t="shared" si="1"/>
        <v>2.0561263417397544E-4</v>
      </c>
      <c r="Q70" s="93">
        <f>O70/'סכום נכסי הקרן'!$C$42</f>
        <v>1.7841575562268345E-5</v>
      </c>
    </row>
    <row r="71" spans="2:17" s="132" customFormat="1">
      <c r="B71" s="85" t="s">
        <v>2869</v>
      </c>
      <c r="C71" s="95" t="s">
        <v>2662</v>
      </c>
      <c r="D71" s="82">
        <v>11898280</v>
      </c>
      <c r="E71" s="82"/>
      <c r="F71" s="82" t="s">
        <v>545</v>
      </c>
      <c r="G71" s="104">
        <v>41480</v>
      </c>
      <c r="H71" s="82" t="s">
        <v>370</v>
      </c>
      <c r="I71" s="92">
        <v>5.8</v>
      </c>
      <c r="J71" s="95" t="s">
        <v>181</v>
      </c>
      <c r="K71" s="96">
        <v>5.0999999999999997E-2</v>
      </c>
      <c r="L71" s="96">
        <v>1.09E-2</v>
      </c>
      <c r="M71" s="92">
        <v>665952.66</v>
      </c>
      <c r="N71" s="94">
        <v>127.01</v>
      </c>
      <c r="O71" s="92">
        <v>845.82649000000004</v>
      </c>
      <c r="P71" s="93">
        <f t="shared" si="1"/>
        <v>1.7783802425897508E-4</v>
      </c>
      <c r="Q71" s="93">
        <f>O71/'סכום נכסי הקרן'!$C$42</f>
        <v>1.5431496028480011E-5</v>
      </c>
    </row>
    <row r="72" spans="2:17" s="132" customFormat="1">
      <c r="B72" s="85" t="s">
        <v>2870</v>
      </c>
      <c r="C72" s="95" t="s">
        <v>2662</v>
      </c>
      <c r="D72" s="82">
        <v>11898290</v>
      </c>
      <c r="E72" s="82"/>
      <c r="F72" s="82" t="s">
        <v>545</v>
      </c>
      <c r="G72" s="104">
        <v>41512</v>
      </c>
      <c r="H72" s="82" t="s">
        <v>370</v>
      </c>
      <c r="I72" s="92">
        <v>5.73</v>
      </c>
      <c r="J72" s="95" t="s">
        <v>181</v>
      </c>
      <c r="K72" s="96">
        <v>5.0999999999999997E-2</v>
      </c>
      <c r="L72" s="96">
        <v>1.6500000000000001E-2</v>
      </c>
      <c r="M72" s="92">
        <v>2076228.06</v>
      </c>
      <c r="N72" s="94">
        <v>122.73</v>
      </c>
      <c r="O72" s="92">
        <v>2548.1546499999999</v>
      </c>
      <c r="P72" s="93">
        <f t="shared" si="1"/>
        <v>5.3575856729471804E-4</v>
      </c>
      <c r="Q72" s="93">
        <f>O72/'סכום נכסי הקרן'!$C$42</f>
        <v>4.6489249067415545E-5</v>
      </c>
    </row>
    <row r="73" spans="2:17" s="132" customFormat="1">
      <c r="B73" s="85" t="s">
        <v>2869</v>
      </c>
      <c r="C73" s="95" t="s">
        <v>2662</v>
      </c>
      <c r="D73" s="82">
        <v>11896120</v>
      </c>
      <c r="E73" s="82"/>
      <c r="F73" s="82" t="s">
        <v>545</v>
      </c>
      <c r="G73" s="104">
        <v>41445</v>
      </c>
      <c r="H73" s="82" t="s">
        <v>370</v>
      </c>
      <c r="I73" s="92">
        <v>5.73</v>
      </c>
      <c r="J73" s="95" t="s">
        <v>181</v>
      </c>
      <c r="K73" s="96">
        <v>5.1879999999999996E-2</v>
      </c>
      <c r="L73" s="96">
        <v>1.6400000000000005E-2</v>
      </c>
      <c r="M73" s="92">
        <v>1044885.03</v>
      </c>
      <c r="N73" s="94">
        <v>127.22</v>
      </c>
      <c r="O73" s="92">
        <v>1329.30269</v>
      </c>
      <c r="P73" s="93">
        <f t="shared" si="1"/>
        <v>2.7949061282266156E-4</v>
      </c>
      <c r="Q73" s="93">
        <f>O73/'סכום נכסי הקרן'!$C$42</f>
        <v>2.4252171602455713E-5</v>
      </c>
    </row>
    <row r="74" spans="2:17" s="132" customFormat="1">
      <c r="B74" s="85" t="s">
        <v>2869</v>
      </c>
      <c r="C74" s="95" t="s">
        <v>2662</v>
      </c>
      <c r="D74" s="82">
        <v>11898300</v>
      </c>
      <c r="E74" s="82"/>
      <c r="F74" s="82" t="s">
        <v>545</v>
      </c>
      <c r="G74" s="104">
        <v>41547</v>
      </c>
      <c r="H74" s="82" t="s">
        <v>370</v>
      </c>
      <c r="I74" s="92">
        <v>5.7299999999999995</v>
      </c>
      <c r="J74" s="95" t="s">
        <v>181</v>
      </c>
      <c r="K74" s="96">
        <v>5.0999999999999997E-2</v>
      </c>
      <c r="L74" s="96">
        <v>1.6399999999999998E-2</v>
      </c>
      <c r="M74" s="92">
        <v>1519194.32</v>
      </c>
      <c r="N74" s="94">
        <v>122.74</v>
      </c>
      <c r="O74" s="92">
        <v>1864.6590800000001</v>
      </c>
      <c r="P74" s="93">
        <f t="shared" si="1"/>
        <v>3.9205119563441213E-4</v>
      </c>
      <c r="Q74" s="93">
        <f>O74/'סכום נכסי הקרן'!$C$42</f>
        <v>3.401936393300852E-5</v>
      </c>
    </row>
    <row r="75" spans="2:17" s="132" customFormat="1">
      <c r="B75" s="85" t="s">
        <v>2869</v>
      </c>
      <c r="C75" s="95" t="s">
        <v>2662</v>
      </c>
      <c r="D75" s="82">
        <v>11898310</v>
      </c>
      <c r="E75" s="82"/>
      <c r="F75" s="82" t="s">
        <v>545</v>
      </c>
      <c r="G75" s="104">
        <v>41571</v>
      </c>
      <c r="H75" s="82" t="s">
        <v>370</v>
      </c>
      <c r="I75" s="92">
        <v>5.7899999999999983</v>
      </c>
      <c r="J75" s="95" t="s">
        <v>181</v>
      </c>
      <c r="K75" s="96">
        <v>5.0999999999999997E-2</v>
      </c>
      <c r="L75" s="96">
        <v>1.2499999999999997E-2</v>
      </c>
      <c r="M75" s="92">
        <v>740751.9</v>
      </c>
      <c r="N75" s="94">
        <v>125.52</v>
      </c>
      <c r="O75" s="92">
        <v>929.79177000000004</v>
      </c>
      <c r="P75" s="93">
        <f t="shared" si="1"/>
        <v>1.9549202265946457E-4</v>
      </c>
      <c r="Q75" s="93">
        <f>O75/'סכום נכסי הקרן'!$C$42</f>
        <v>1.6963382177907905E-5</v>
      </c>
    </row>
    <row r="76" spans="2:17" s="132" customFormat="1">
      <c r="B76" s="85" t="s">
        <v>2869</v>
      </c>
      <c r="C76" s="95" t="s">
        <v>2662</v>
      </c>
      <c r="D76" s="82">
        <v>11898320</v>
      </c>
      <c r="E76" s="82"/>
      <c r="F76" s="82" t="s">
        <v>545</v>
      </c>
      <c r="G76" s="104">
        <v>41597</v>
      </c>
      <c r="H76" s="82" t="s">
        <v>370</v>
      </c>
      <c r="I76" s="92">
        <v>5.7799999999999994</v>
      </c>
      <c r="J76" s="95" t="s">
        <v>181</v>
      </c>
      <c r="K76" s="96">
        <v>5.0999999999999997E-2</v>
      </c>
      <c r="L76" s="96">
        <v>1.3100000000000001E-2</v>
      </c>
      <c r="M76" s="92">
        <v>191306.23</v>
      </c>
      <c r="N76" s="94">
        <v>125.09</v>
      </c>
      <c r="O76" s="92">
        <v>239.30495999999999</v>
      </c>
      <c r="P76" s="93">
        <f t="shared" si="1"/>
        <v>5.031471795329212E-5</v>
      </c>
      <c r="Q76" s="93">
        <f>O76/'סכום נכסי הקרן'!$C$42</f>
        <v>4.3659468974961607E-6</v>
      </c>
    </row>
    <row r="77" spans="2:17" s="132" customFormat="1">
      <c r="B77" s="85" t="s">
        <v>2869</v>
      </c>
      <c r="C77" s="95" t="s">
        <v>2662</v>
      </c>
      <c r="D77" s="82">
        <v>11898330</v>
      </c>
      <c r="E77" s="82"/>
      <c r="F77" s="82" t="s">
        <v>545</v>
      </c>
      <c r="G77" s="104">
        <v>41630</v>
      </c>
      <c r="H77" s="82" t="s">
        <v>370</v>
      </c>
      <c r="I77" s="92">
        <v>5.7299999999999995</v>
      </c>
      <c r="J77" s="95" t="s">
        <v>181</v>
      </c>
      <c r="K77" s="96">
        <v>5.0999999999999997E-2</v>
      </c>
      <c r="L77" s="96">
        <v>1.6500000000000001E-2</v>
      </c>
      <c r="M77" s="92">
        <v>2176447.31</v>
      </c>
      <c r="N77" s="94">
        <v>122.73</v>
      </c>
      <c r="O77" s="92">
        <v>2671.1537400000002</v>
      </c>
      <c r="P77" s="93">
        <f t="shared" si="1"/>
        <v>5.6161956291245034E-4</v>
      </c>
      <c r="Q77" s="93">
        <f>O77/'סכום נכסי הקרן'!$C$42</f>
        <v>4.8733279008877487E-5</v>
      </c>
    </row>
    <row r="78" spans="2:17" s="132" customFormat="1">
      <c r="B78" s="85" t="s">
        <v>2869</v>
      </c>
      <c r="C78" s="95" t="s">
        <v>2662</v>
      </c>
      <c r="D78" s="82">
        <v>11898340</v>
      </c>
      <c r="E78" s="82"/>
      <c r="F78" s="82" t="s">
        <v>545</v>
      </c>
      <c r="G78" s="104">
        <v>41666</v>
      </c>
      <c r="H78" s="82" t="s">
        <v>370</v>
      </c>
      <c r="I78" s="92">
        <v>5.7299999999999986</v>
      </c>
      <c r="J78" s="95" t="s">
        <v>181</v>
      </c>
      <c r="K78" s="96">
        <v>5.0999999999999997E-2</v>
      </c>
      <c r="L78" s="96">
        <v>1.6500000000000001E-2</v>
      </c>
      <c r="M78" s="92">
        <v>420967.98</v>
      </c>
      <c r="N78" s="94">
        <v>122.72</v>
      </c>
      <c r="O78" s="92">
        <v>516.61189000000002</v>
      </c>
      <c r="P78" s="93">
        <f t="shared" si="1"/>
        <v>1.0861948509829122E-4</v>
      </c>
      <c r="Q78" s="93">
        <f>O78/'סכום נכסי הקרן'!$C$42</f>
        <v>9.4252124082807466E-6</v>
      </c>
    </row>
    <row r="79" spans="2:17" s="132" customFormat="1">
      <c r="B79" s="85" t="s">
        <v>2869</v>
      </c>
      <c r="C79" s="95" t="s">
        <v>2662</v>
      </c>
      <c r="D79" s="82">
        <v>11898350</v>
      </c>
      <c r="E79" s="82"/>
      <c r="F79" s="82" t="s">
        <v>545</v>
      </c>
      <c r="G79" s="104">
        <v>41696</v>
      </c>
      <c r="H79" s="82" t="s">
        <v>370</v>
      </c>
      <c r="I79" s="92">
        <v>5.7299999999999995</v>
      </c>
      <c r="J79" s="95" t="s">
        <v>181</v>
      </c>
      <c r="K79" s="96">
        <v>5.0999999999999997E-2</v>
      </c>
      <c r="L79" s="96">
        <v>1.6500000000000001E-2</v>
      </c>
      <c r="M79" s="92">
        <v>405181.52</v>
      </c>
      <c r="N79" s="94">
        <v>123.21</v>
      </c>
      <c r="O79" s="92">
        <v>499.22415000000001</v>
      </c>
      <c r="P79" s="93">
        <f t="shared" si="1"/>
        <v>1.0496365099462209E-4</v>
      </c>
      <c r="Q79" s="93">
        <f>O79/'סכום נכסי הקרן'!$C$42</f>
        <v>9.1079855964859976E-6</v>
      </c>
    </row>
    <row r="80" spans="2:17" s="132" customFormat="1">
      <c r="B80" s="85" t="s">
        <v>2869</v>
      </c>
      <c r="C80" s="95" t="s">
        <v>2662</v>
      </c>
      <c r="D80" s="82">
        <v>11898360</v>
      </c>
      <c r="E80" s="82"/>
      <c r="F80" s="82" t="s">
        <v>545</v>
      </c>
      <c r="G80" s="104">
        <v>41725</v>
      </c>
      <c r="H80" s="82" t="s">
        <v>370</v>
      </c>
      <c r="I80" s="92">
        <v>5.7299999999999995</v>
      </c>
      <c r="J80" s="95" t="s">
        <v>181</v>
      </c>
      <c r="K80" s="96">
        <v>5.0999999999999997E-2</v>
      </c>
      <c r="L80" s="96">
        <v>1.6399999999999998E-2</v>
      </c>
      <c r="M80" s="92">
        <v>806931.39</v>
      </c>
      <c r="N80" s="94">
        <v>123.45</v>
      </c>
      <c r="O80" s="92">
        <v>996.15681000000006</v>
      </c>
      <c r="P80" s="93">
        <f t="shared" si="1"/>
        <v>2.094455080763943E-4</v>
      </c>
      <c r="Q80" s="93">
        <f>O80/'סכום נכסי הקרן'!$C$42</f>
        <v>1.8174164605861794E-5</v>
      </c>
    </row>
    <row r="81" spans="2:17" s="132" customFormat="1">
      <c r="B81" s="85" t="s">
        <v>2869</v>
      </c>
      <c r="C81" s="95" t="s">
        <v>2662</v>
      </c>
      <c r="D81" s="82">
        <v>11898380</v>
      </c>
      <c r="E81" s="82"/>
      <c r="F81" s="82" t="s">
        <v>545</v>
      </c>
      <c r="G81" s="104">
        <v>41787</v>
      </c>
      <c r="H81" s="82" t="s">
        <v>370</v>
      </c>
      <c r="I81" s="92">
        <v>5.7299999999999995</v>
      </c>
      <c r="J81" s="95" t="s">
        <v>181</v>
      </c>
      <c r="K81" s="96">
        <v>5.0999999999999997E-2</v>
      </c>
      <c r="L81" s="96">
        <v>1.6500000000000001E-2</v>
      </c>
      <c r="M81" s="92">
        <v>508017.38</v>
      </c>
      <c r="N81" s="94">
        <v>122.96</v>
      </c>
      <c r="O81" s="92">
        <v>624.65818000000002</v>
      </c>
      <c r="P81" s="93">
        <f t="shared" si="1"/>
        <v>1.3133660139729984E-4</v>
      </c>
      <c r="Q81" s="93">
        <f>O81/'סכום נכסי הקרן'!$C$42</f>
        <v>1.1396439267145145E-5</v>
      </c>
    </row>
    <row r="82" spans="2:17" s="132" customFormat="1">
      <c r="B82" s="85" t="s">
        <v>2869</v>
      </c>
      <c r="C82" s="95" t="s">
        <v>2662</v>
      </c>
      <c r="D82" s="82">
        <v>11898390</v>
      </c>
      <c r="E82" s="82"/>
      <c r="F82" s="82" t="s">
        <v>545</v>
      </c>
      <c r="G82" s="104">
        <v>41815</v>
      </c>
      <c r="H82" s="82" t="s">
        <v>370</v>
      </c>
      <c r="I82" s="92">
        <v>5.7300000000000013</v>
      </c>
      <c r="J82" s="95" t="s">
        <v>181</v>
      </c>
      <c r="K82" s="96">
        <v>5.0999999999999997E-2</v>
      </c>
      <c r="L82" s="96">
        <v>1.6400000000000001E-2</v>
      </c>
      <c r="M82" s="92">
        <v>285634.74</v>
      </c>
      <c r="N82" s="94">
        <v>122.85</v>
      </c>
      <c r="O82" s="92">
        <v>350.90228999999999</v>
      </c>
      <c r="P82" s="93">
        <f t="shared" si="1"/>
        <v>7.3778453027109503E-5</v>
      </c>
      <c r="Q82" s="93">
        <f>O82/'סכום נכסי הקרן'!$C$42</f>
        <v>6.4019599274072635E-6</v>
      </c>
    </row>
    <row r="83" spans="2:17" s="132" customFormat="1">
      <c r="B83" s="85" t="s">
        <v>2869</v>
      </c>
      <c r="C83" s="95" t="s">
        <v>2662</v>
      </c>
      <c r="D83" s="82">
        <v>11898400</v>
      </c>
      <c r="E83" s="82"/>
      <c r="F83" s="82" t="s">
        <v>545</v>
      </c>
      <c r="G83" s="104">
        <v>41836</v>
      </c>
      <c r="H83" s="82" t="s">
        <v>370</v>
      </c>
      <c r="I83" s="92">
        <v>5.73</v>
      </c>
      <c r="J83" s="95" t="s">
        <v>181</v>
      </c>
      <c r="K83" s="96">
        <v>5.0999999999999997E-2</v>
      </c>
      <c r="L83" s="96">
        <v>1.6500000000000004E-2</v>
      </c>
      <c r="M83" s="92">
        <v>849158.59</v>
      </c>
      <c r="N83" s="94">
        <v>122.73</v>
      </c>
      <c r="O83" s="92">
        <v>1042.1723199999999</v>
      </c>
      <c r="P83" s="93">
        <f t="shared" si="1"/>
        <v>2.1912043252061343E-4</v>
      </c>
      <c r="Q83" s="93">
        <f>O83/'סכום נכסי הקרן'!$C$42</f>
        <v>1.9013684493461297E-5</v>
      </c>
    </row>
    <row r="84" spans="2:17" s="132" customFormat="1">
      <c r="B84" s="85" t="s">
        <v>2869</v>
      </c>
      <c r="C84" s="95" t="s">
        <v>2662</v>
      </c>
      <c r="D84" s="82">
        <v>11896130</v>
      </c>
      <c r="E84" s="82"/>
      <c r="F84" s="82" t="s">
        <v>545</v>
      </c>
      <c r="G84" s="104">
        <v>40903</v>
      </c>
      <c r="H84" s="82" t="s">
        <v>370</v>
      </c>
      <c r="I84" s="92">
        <v>5.81</v>
      </c>
      <c r="J84" s="95" t="s">
        <v>181</v>
      </c>
      <c r="K84" s="96">
        <v>5.2619999999999993E-2</v>
      </c>
      <c r="L84" s="96">
        <v>9.300000000000001E-3</v>
      </c>
      <c r="M84" s="92">
        <v>1072066.93</v>
      </c>
      <c r="N84" s="94">
        <v>133.15</v>
      </c>
      <c r="O84" s="92">
        <v>1427.45715</v>
      </c>
      <c r="P84" s="93">
        <f t="shared" si="1"/>
        <v>3.0012793672417069E-4</v>
      </c>
      <c r="Q84" s="93">
        <f>O84/'סכום נכסי הקרן'!$C$42</f>
        <v>2.604292913674339E-5</v>
      </c>
    </row>
    <row r="85" spans="2:17" s="132" customFormat="1">
      <c r="B85" s="85" t="s">
        <v>2869</v>
      </c>
      <c r="C85" s="95" t="s">
        <v>2662</v>
      </c>
      <c r="D85" s="82">
        <v>11898410</v>
      </c>
      <c r="E85" s="82"/>
      <c r="F85" s="82" t="s">
        <v>545</v>
      </c>
      <c r="G85" s="104">
        <v>41911</v>
      </c>
      <c r="H85" s="82" t="s">
        <v>370</v>
      </c>
      <c r="I85" s="92">
        <v>5.73</v>
      </c>
      <c r="J85" s="95" t="s">
        <v>181</v>
      </c>
      <c r="K85" s="96">
        <v>5.0999999999999997E-2</v>
      </c>
      <c r="L85" s="96">
        <v>1.6500000000000001E-2</v>
      </c>
      <c r="M85" s="92">
        <v>333293.58</v>
      </c>
      <c r="N85" s="94">
        <v>122.73</v>
      </c>
      <c r="O85" s="92">
        <v>409.05119999999999</v>
      </c>
      <c r="P85" s="93">
        <f t="shared" si="1"/>
        <v>8.6004467924340915E-5</v>
      </c>
      <c r="Q85" s="93">
        <f>O85/'סכום נכסי הקרן'!$C$42</f>
        <v>7.4628449721939799E-6</v>
      </c>
    </row>
    <row r="86" spans="2:17" s="132" customFormat="1">
      <c r="B86" s="85" t="s">
        <v>2869</v>
      </c>
      <c r="C86" s="95" t="s">
        <v>2662</v>
      </c>
      <c r="D86" s="82">
        <v>11896140</v>
      </c>
      <c r="E86" s="82"/>
      <c r="F86" s="82" t="s">
        <v>545</v>
      </c>
      <c r="G86" s="104">
        <v>40933</v>
      </c>
      <c r="H86" s="82" t="s">
        <v>370</v>
      </c>
      <c r="I86" s="92">
        <v>5.7299999999999995</v>
      </c>
      <c r="J86" s="95" t="s">
        <v>181</v>
      </c>
      <c r="K86" s="96">
        <v>5.1330999999999995E-2</v>
      </c>
      <c r="L86" s="96">
        <v>1.6500000000000001E-2</v>
      </c>
      <c r="M86" s="92">
        <v>3953305.38</v>
      </c>
      <c r="N86" s="94">
        <v>126.95</v>
      </c>
      <c r="O86" s="92">
        <v>5018.7212300000001</v>
      </c>
      <c r="P86" s="93">
        <f t="shared" ref="P86:P132" si="3">O86/$O$10</f>
        <v>1.0552039672460166E-3</v>
      </c>
      <c r="Q86" s="93">
        <f>O86/'סכום נכסי הקרן'!$C$42</f>
        <v>9.1562959595641543E-5</v>
      </c>
    </row>
    <row r="87" spans="2:17" s="132" customFormat="1">
      <c r="B87" s="85" t="s">
        <v>2869</v>
      </c>
      <c r="C87" s="95" t="s">
        <v>2662</v>
      </c>
      <c r="D87" s="82">
        <v>11896150</v>
      </c>
      <c r="E87" s="82"/>
      <c r="F87" s="82" t="s">
        <v>545</v>
      </c>
      <c r="G87" s="104">
        <v>40993</v>
      </c>
      <c r="H87" s="82" t="s">
        <v>370</v>
      </c>
      <c r="I87" s="92">
        <v>5.73</v>
      </c>
      <c r="J87" s="95" t="s">
        <v>181</v>
      </c>
      <c r="K87" s="96">
        <v>5.1451999999999998E-2</v>
      </c>
      <c r="L87" s="96">
        <v>1.6399999999999998E-2</v>
      </c>
      <c r="M87" s="92">
        <v>2300720.9900000002</v>
      </c>
      <c r="N87" s="94">
        <v>127.05</v>
      </c>
      <c r="O87" s="92">
        <v>2923.0661500000001</v>
      </c>
      <c r="P87" s="93">
        <f t="shared" si="3"/>
        <v>6.1458504201528249E-4</v>
      </c>
      <c r="Q87" s="93">
        <f>O87/'סכום נכסי הקרן'!$C$42</f>
        <v>5.332923976489475E-5</v>
      </c>
    </row>
    <row r="88" spans="2:17" s="132" customFormat="1">
      <c r="B88" s="85" t="s">
        <v>2869</v>
      </c>
      <c r="C88" s="95" t="s">
        <v>2662</v>
      </c>
      <c r="D88" s="82">
        <v>11896160</v>
      </c>
      <c r="E88" s="82"/>
      <c r="F88" s="82" t="s">
        <v>545</v>
      </c>
      <c r="G88" s="104">
        <v>41053</v>
      </c>
      <c r="H88" s="82" t="s">
        <v>370</v>
      </c>
      <c r="I88" s="92">
        <v>5.7299999999999995</v>
      </c>
      <c r="J88" s="95" t="s">
        <v>181</v>
      </c>
      <c r="K88" s="96">
        <v>5.0999999999999997E-2</v>
      </c>
      <c r="L88" s="96">
        <v>1.6399999999999998E-2</v>
      </c>
      <c r="M88" s="92">
        <v>1620573.81</v>
      </c>
      <c r="N88" s="94">
        <v>125.19</v>
      </c>
      <c r="O88" s="92">
        <v>2028.79628</v>
      </c>
      <c r="P88" s="93">
        <f t="shared" si="3"/>
        <v>4.2656162501975833E-4</v>
      </c>
      <c r="Q88" s="93">
        <f>O88/'סכום נכסי הקרן'!$C$42</f>
        <v>3.701392910668359E-5</v>
      </c>
    </row>
    <row r="89" spans="2:17" s="132" customFormat="1">
      <c r="B89" s="85" t="s">
        <v>2869</v>
      </c>
      <c r="C89" s="95" t="s">
        <v>2662</v>
      </c>
      <c r="D89" s="82">
        <v>11898170</v>
      </c>
      <c r="E89" s="82"/>
      <c r="F89" s="82" t="s">
        <v>545</v>
      </c>
      <c r="G89" s="104">
        <v>41085</v>
      </c>
      <c r="H89" s="82" t="s">
        <v>370</v>
      </c>
      <c r="I89" s="92">
        <v>5.7299999999999995</v>
      </c>
      <c r="J89" s="95" t="s">
        <v>181</v>
      </c>
      <c r="K89" s="96">
        <v>5.0999999999999997E-2</v>
      </c>
      <c r="L89" s="96">
        <v>1.6399999999999998E-2</v>
      </c>
      <c r="M89" s="92">
        <v>2981968.01</v>
      </c>
      <c r="N89" s="94">
        <v>125.19</v>
      </c>
      <c r="O89" s="92">
        <v>3733.1256400000002</v>
      </c>
      <c r="P89" s="93">
        <f t="shared" si="3"/>
        <v>7.8490292746461734E-4</v>
      </c>
      <c r="Q89" s="93">
        <f>O89/'סכום נכסי הקרן'!$C$42</f>
        <v>6.8108192600443263E-5</v>
      </c>
    </row>
    <row r="90" spans="2:17" s="132" customFormat="1">
      <c r="B90" s="85" t="s">
        <v>2869</v>
      </c>
      <c r="C90" s="95" t="s">
        <v>2662</v>
      </c>
      <c r="D90" s="82">
        <v>11898180</v>
      </c>
      <c r="E90" s="82"/>
      <c r="F90" s="82" t="s">
        <v>545</v>
      </c>
      <c r="G90" s="104">
        <v>41115</v>
      </c>
      <c r="H90" s="82" t="s">
        <v>370</v>
      </c>
      <c r="I90" s="92">
        <v>5.7299999999999995</v>
      </c>
      <c r="J90" s="95" t="s">
        <v>181</v>
      </c>
      <c r="K90" s="96">
        <v>5.0999999999999997E-2</v>
      </c>
      <c r="L90" s="96">
        <v>1.6400000000000005E-2</v>
      </c>
      <c r="M90" s="92">
        <v>1322354.7</v>
      </c>
      <c r="N90" s="94">
        <v>125.54</v>
      </c>
      <c r="O90" s="92">
        <v>1660.0840499999999</v>
      </c>
      <c r="P90" s="93">
        <f t="shared" si="3"/>
        <v>3.490385688391452E-4</v>
      </c>
      <c r="Q90" s="93">
        <f>O90/'סכום נכסי הקרן'!$C$42</f>
        <v>3.0287039632109426E-5</v>
      </c>
    </row>
    <row r="91" spans="2:17" s="132" customFormat="1">
      <c r="B91" s="85" t="s">
        <v>2869</v>
      </c>
      <c r="C91" s="95" t="s">
        <v>2662</v>
      </c>
      <c r="D91" s="82">
        <v>11898190</v>
      </c>
      <c r="E91" s="82"/>
      <c r="F91" s="82" t="s">
        <v>545</v>
      </c>
      <c r="G91" s="104">
        <v>41179</v>
      </c>
      <c r="H91" s="82" t="s">
        <v>370</v>
      </c>
      <c r="I91" s="92">
        <v>5.73</v>
      </c>
      <c r="J91" s="95" t="s">
        <v>181</v>
      </c>
      <c r="K91" s="96">
        <v>5.0999999999999997E-2</v>
      </c>
      <c r="L91" s="96">
        <v>1.6500000000000001E-2</v>
      </c>
      <c r="M91" s="92">
        <v>1667489.39</v>
      </c>
      <c r="N91" s="94">
        <v>124.12</v>
      </c>
      <c r="O91" s="92">
        <v>2069.6878000000002</v>
      </c>
      <c r="P91" s="93">
        <f t="shared" si="3"/>
        <v>4.3515921236387948E-4</v>
      </c>
      <c r="Q91" s="93">
        <f>O91/'סכום נכסי הקרן'!$C$42</f>
        <v>3.7759965481683516E-5</v>
      </c>
    </row>
    <row r="92" spans="2:17" s="132" customFormat="1">
      <c r="B92" s="85" t="s">
        <v>2871</v>
      </c>
      <c r="C92" s="95" t="s">
        <v>2662</v>
      </c>
      <c r="D92" s="82">
        <v>90145563</v>
      </c>
      <c r="E92" s="82"/>
      <c r="F92" s="82" t="s">
        <v>545</v>
      </c>
      <c r="G92" s="104">
        <v>42122</v>
      </c>
      <c r="H92" s="82" t="s">
        <v>179</v>
      </c>
      <c r="I92" s="92">
        <v>6</v>
      </c>
      <c r="J92" s="95" t="s">
        <v>181</v>
      </c>
      <c r="K92" s="96">
        <v>2.4799999999999999E-2</v>
      </c>
      <c r="L92" s="96">
        <v>1.5600000000000001E-2</v>
      </c>
      <c r="M92" s="92">
        <v>106469436.91</v>
      </c>
      <c r="N92" s="94">
        <v>107.05</v>
      </c>
      <c r="O92" s="92">
        <v>113975.53418</v>
      </c>
      <c r="P92" s="93">
        <f t="shared" si="3"/>
        <v>2.3963760951058038E-2</v>
      </c>
      <c r="Q92" s="93">
        <f>O92/'סכום נכסי הקרן'!$C$42</f>
        <v>2.0794016548743438E-3</v>
      </c>
    </row>
    <row r="93" spans="2:17" s="132" customFormat="1">
      <c r="B93" s="85" t="s">
        <v>2859</v>
      </c>
      <c r="C93" s="95" t="s">
        <v>2662</v>
      </c>
      <c r="D93" s="82">
        <v>90150300</v>
      </c>
      <c r="E93" s="82"/>
      <c r="F93" s="82" t="s">
        <v>545</v>
      </c>
      <c r="G93" s="104">
        <v>41455</v>
      </c>
      <c r="H93" s="82" t="s">
        <v>179</v>
      </c>
      <c r="I93" s="92">
        <v>4.29</v>
      </c>
      <c r="J93" s="95" t="s">
        <v>181</v>
      </c>
      <c r="K93" s="96">
        <v>4.7039999999999998E-2</v>
      </c>
      <c r="L93" s="96">
        <v>2.1999999999999997E-3</v>
      </c>
      <c r="M93" s="92">
        <v>19940782.109999999</v>
      </c>
      <c r="N93" s="94">
        <v>146.53</v>
      </c>
      <c r="O93" s="92">
        <v>29219.228370000001</v>
      </c>
      <c r="P93" s="93">
        <f t="shared" si="3"/>
        <v>6.1434465639549699E-3</v>
      </c>
      <c r="Q93" s="93">
        <f>O93/'סכום נכסי הקרן'!$C$42</f>
        <v>5.3308380841430658E-4</v>
      </c>
    </row>
    <row r="94" spans="2:17" s="132" customFormat="1">
      <c r="B94" s="85" t="s">
        <v>2872</v>
      </c>
      <c r="C94" s="95" t="s">
        <v>2662</v>
      </c>
      <c r="D94" s="82">
        <v>95350502</v>
      </c>
      <c r="E94" s="82"/>
      <c r="F94" s="82" t="s">
        <v>545</v>
      </c>
      <c r="G94" s="104">
        <v>41767</v>
      </c>
      <c r="H94" s="82" t="s">
        <v>179</v>
      </c>
      <c r="I94" s="92">
        <v>6.589999999999999</v>
      </c>
      <c r="J94" s="95" t="s">
        <v>181</v>
      </c>
      <c r="K94" s="96">
        <v>5.3499999999999999E-2</v>
      </c>
      <c r="L94" s="96">
        <v>1.6799999999999995E-2</v>
      </c>
      <c r="M94" s="92">
        <v>649379.59</v>
      </c>
      <c r="N94" s="94">
        <v>126.17</v>
      </c>
      <c r="O94" s="92">
        <v>819.32218999999998</v>
      </c>
      <c r="P94" s="93">
        <f t="shared" si="3"/>
        <v>1.7226540102939619E-4</v>
      </c>
      <c r="Q94" s="93">
        <f>O94/'סכום נכסי הקרן'!$C$42</f>
        <v>1.4947944135718122E-5</v>
      </c>
    </row>
    <row r="95" spans="2:17" s="132" customFormat="1">
      <c r="B95" s="85" t="s">
        <v>2872</v>
      </c>
      <c r="C95" s="95" t="s">
        <v>2662</v>
      </c>
      <c r="D95" s="82">
        <v>95350101</v>
      </c>
      <c r="E95" s="82"/>
      <c r="F95" s="82" t="s">
        <v>545</v>
      </c>
      <c r="G95" s="104">
        <v>41269</v>
      </c>
      <c r="H95" s="82" t="s">
        <v>179</v>
      </c>
      <c r="I95" s="92">
        <v>6.72</v>
      </c>
      <c r="J95" s="95" t="s">
        <v>181</v>
      </c>
      <c r="K95" s="96">
        <v>5.3499999999999999E-2</v>
      </c>
      <c r="L95" s="96">
        <v>8.2999999999999984E-3</v>
      </c>
      <c r="M95" s="92">
        <v>3225181.95</v>
      </c>
      <c r="N95" s="94">
        <v>135.4</v>
      </c>
      <c r="O95" s="92">
        <v>4366.8961600000002</v>
      </c>
      <c r="P95" s="93">
        <f t="shared" si="3"/>
        <v>9.1815543071783567E-4</v>
      </c>
      <c r="Q95" s="93">
        <f>O95/'סכום נכסי הקרן'!$C$42</f>
        <v>7.9670879957690388E-5</v>
      </c>
    </row>
    <row r="96" spans="2:17" s="132" customFormat="1">
      <c r="B96" s="85" t="s">
        <v>2872</v>
      </c>
      <c r="C96" s="95" t="s">
        <v>2662</v>
      </c>
      <c r="D96" s="82">
        <v>95350102</v>
      </c>
      <c r="E96" s="82"/>
      <c r="F96" s="82" t="s">
        <v>545</v>
      </c>
      <c r="G96" s="104">
        <v>41767</v>
      </c>
      <c r="H96" s="82" t="s">
        <v>179</v>
      </c>
      <c r="I96" s="92">
        <v>7.0600000000000005</v>
      </c>
      <c r="J96" s="95" t="s">
        <v>181</v>
      </c>
      <c r="K96" s="96">
        <v>5.3499999999999999E-2</v>
      </c>
      <c r="L96" s="96">
        <v>1.9200000000000002E-2</v>
      </c>
      <c r="M96" s="92">
        <v>508210.17</v>
      </c>
      <c r="N96" s="94">
        <v>126.17</v>
      </c>
      <c r="O96" s="92">
        <v>641.20874000000003</v>
      </c>
      <c r="P96" s="93">
        <f t="shared" si="3"/>
        <v>1.348164154319485E-4</v>
      </c>
      <c r="Q96" s="93">
        <f>O96/'סכום נכסי הקרן'!$C$42</f>
        <v>1.1698392331903285E-5</v>
      </c>
    </row>
    <row r="97" spans="2:17" s="132" customFormat="1">
      <c r="B97" s="85" t="s">
        <v>2872</v>
      </c>
      <c r="C97" s="95" t="s">
        <v>2662</v>
      </c>
      <c r="D97" s="82">
        <v>95350202</v>
      </c>
      <c r="E97" s="82"/>
      <c r="F97" s="82" t="s">
        <v>545</v>
      </c>
      <c r="G97" s="104">
        <v>41767</v>
      </c>
      <c r="H97" s="82" t="s">
        <v>179</v>
      </c>
      <c r="I97" s="92">
        <v>6.59</v>
      </c>
      <c r="J97" s="95" t="s">
        <v>181</v>
      </c>
      <c r="K97" s="96">
        <v>5.3499999999999999E-2</v>
      </c>
      <c r="L97" s="96">
        <v>1.6799999999999999E-2</v>
      </c>
      <c r="M97" s="92">
        <v>649379.53</v>
      </c>
      <c r="N97" s="94">
        <v>126.17</v>
      </c>
      <c r="O97" s="92">
        <v>819.32212000000004</v>
      </c>
      <c r="P97" s="93">
        <f t="shared" si="3"/>
        <v>1.7226538631164755E-4</v>
      </c>
      <c r="Q97" s="93">
        <f>O97/'סכום נכסי הקרן'!$C$42</f>
        <v>1.4947942858618464E-5</v>
      </c>
    </row>
    <row r="98" spans="2:17" s="132" customFormat="1">
      <c r="B98" s="85" t="s">
        <v>2872</v>
      </c>
      <c r="C98" s="95" t="s">
        <v>2662</v>
      </c>
      <c r="D98" s="82">
        <v>95350201</v>
      </c>
      <c r="E98" s="82"/>
      <c r="F98" s="82" t="s">
        <v>545</v>
      </c>
      <c r="G98" s="104">
        <v>41269</v>
      </c>
      <c r="H98" s="82" t="s">
        <v>179</v>
      </c>
      <c r="I98" s="92">
        <v>6.72</v>
      </c>
      <c r="J98" s="95" t="s">
        <v>181</v>
      </c>
      <c r="K98" s="96">
        <v>5.3499999999999999E-2</v>
      </c>
      <c r="L98" s="96">
        <v>8.3000000000000001E-3</v>
      </c>
      <c r="M98" s="92">
        <v>3426755.31</v>
      </c>
      <c r="N98" s="94">
        <v>135.4</v>
      </c>
      <c r="O98" s="92">
        <v>4639.8264900000004</v>
      </c>
      <c r="P98" s="93">
        <f t="shared" si="3"/>
        <v>9.7554000216528477E-4</v>
      </c>
      <c r="Q98" s="93">
        <f>O98/'סכום נכסי הקרן'!$C$42</f>
        <v>8.465029754893506E-5</v>
      </c>
    </row>
    <row r="99" spans="2:17" s="132" customFormat="1">
      <c r="B99" s="85" t="s">
        <v>2872</v>
      </c>
      <c r="C99" s="95" t="s">
        <v>2662</v>
      </c>
      <c r="D99" s="82">
        <v>95350301</v>
      </c>
      <c r="E99" s="82"/>
      <c r="F99" s="82" t="s">
        <v>545</v>
      </c>
      <c r="G99" s="104">
        <v>41281</v>
      </c>
      <c r="H99" s="82" t="s">
        <v>179</v>
      </c>
      <c r="I99" s="92">
        <v>6.7099999999999991</v>
      </c>
      <c r="J99" s="95" t="s">
        <v>181</v>
      </c>
      <c r="K99" s="96">
        <v>5.3499999999999999E-2</v>
      </c>
      <c r="L99" s="96">
        <v>8.5000000000000006E-3</v>
      </c>
      <c r="M99" s="92">
        <v>4317217.78</v>
      </c>
      <c r="N99" s="94">
        <v>135.28</v>
      </c>
      <c r="O99" s="92">
        <v>5840.3319499999998</v>
      </c>
      <c r="P99" s="93">
        <f t="shared" si="3"/>
        <v>1.2279505398377474E-3</v>
      </c>
      <c r="Q99" s="93">
        <f>O99/'סכום נכסי הקרן'!$C$42</f>
        <v>1.0655265631539857E-4</v>
      </c>
    </row>
    <row r="100" spans="2:17" s="132" customFormat="1">
      <c r="B100" s="85" t="s">
        <v>2872</v>
      </c>
      <c r="C100" s="95" t="s">
        <v>2662</v>
      </c>
      <c r="D100" s="82">
        <v>95350302</v>
      </c>
      <c r="E100" s="82"/>
      <c r="F100" s="82" t="s">
        <v>545</v>
      </c>
      <c r="G100" s="104">
        <v>41767</v>
      </c>
      <c r="H100" s="82" t="s">
        <v>179</v>
      </c>
      <c r="I100" s="92">
        <v>6.59</v>
      </c>
      <c r="J100" s="95" t="s">
        <v>181</v>
      </c>
      <c r="K100" s="96">
        <v>5.3499999999999999E-2</v>
      </c>
      <c r="L100" s="96">
        <v>1.6799999999999999E-2</v>
      </c>
      <c r="M100" s="92">
        <v>762315.16</v>
      </c>
      <c r="N100" s="94">
        <v>126.17</v>
      </c>
      <c r="O100" s="92">
        <v>961.81299000000001</v>
      </c>
      <c r="P100" s="93">
        <f t="shared" si="3"/>
        <v>2.0222459791749647E-4</v>
      </c>
      <c r="Q100" s="93">
        <f>O100/'סכום נכסי הקרן'!$C$42</f>
        <v>1.7547586308541227E-5</v>
      </c>
    </row>
    <row r="101" spans="2:17" s="132" customFormat="1">
      <c r="B101" s="85" t="s">
        <v>2872</v>
      </c>
      <c r="C101" s="95" t="s">
        <v>2662</v>
      </c>
      <c r="D101" s="82">
        <v>95350401</v>
      </c>
      <c r="E101" s="82"/>
      <c r="F101" s="82" t="s">
        <v>545</v>
      </c>
      <c r="G101" s="104">
        <v>41281</v>
      </c>
      <c r="H101" s="82" t="s">
        <v>179</v>
      </c>
      <c r="I101" s="92">
        <v>6.7100000000000009</v>
      </c>
      <c r="J101" s="95" t="s">
        <v>181</v>
      </c>
      <c r="K101" s="96">
        <v>5.3499999999999999E-2</v>
      </c>
      <c r="L101" s="96">
        <v>8.5000000000000006E-3</v>
      </c>
      <c r="M101" s="92">
        <v>3109860.26</v>
      </c>
      <c r="N101" s="94">
        <v>135.28</v>
      </c>
      <c r="O101" s="92">
        <v>4207.0187699999997</v>
      </c>
      <c r="P101" s="93">
        <f t="shared" si="3"/>
        <v>8.8454064151765146E-4</v>
      </c>
      <c r="Q101" s="93">
        <f>O101/'סכום נכסי הקרן'!$C$42</f>
        <v>7.6754031953995484E-5</v>
      </c>
    </row>
    <row r="102" spans="2:17" s="132" customFormat="1">
      <c r="B102" s="85" t="s">
        <v>2872</v>
      </c>
      <c r="C102" s="95" t="s">
        <v>2662</v>
      </c>
      <c r="D102" s="82">
        <v>95350402</v>
      </c>
      <c r="E102" s="82"/>
      <c r="F102" s="82" t="s">
        <v>545</v>
      </c>
      <c r="G102" s="104">
        <v>41767</v>
      </c>
      <c r="H102" s="82" t="s">
        <v>179</v>
      </c>
      <c r="I102" s="92">
        <v>6.59</v>
      </c>
      <c r="J102" s="95" t="s">
        <v>181</v>
      </c>
      <c r="K102" s="96">
        <v>5.3499999999999999E-2</v>
      </c>
      <c r="L102" s="96">
        <v>1.6799999999999999E-2</v>
      </c>
      <c r="M102" s="92">
        <v>621145.74</v>
      </c>
      <c r="N102" s="94">
        <v>126.17</v>
      </c>
      <c r="O102" s="92">
        <v>783.69954000000007</v>
      </c>
      <c r="P102" s="93">
        <f t="shared" si="3"/>
        <v>1.6477561232004878E-4</v>
      </c>
      <c r="Q102" s="93">
        <f>O102/'סכום נכסי הקרן'!$C$42</f>
        <v>1.429803450472639E-5</v>
      </c>
    </row>
    <row r="103" spans="2:17" s="132" customFormat="1">
      <c r="B103" s="85" t="s">
        <v>2872</v>
      </c>
      <c r="C103" s="95" t="s">
        <v>2662</v>
      </c>
      <c r="D103" s="82">
        <v>95350501</v>
      </c>
      <c r="E103" s="82"/>
      <c r="F103" s="82" t="s">
        <v>545</v>
      </c>
      <c r="G103" s="104">
        <v>41281</v>
      </c>
      <c r="H103" s="82" t="s">
        <v>179</v>
      </c>
      <c r="I103" s="92">
        <v>6.71</v>
      </c>
      <c r="J103" s="95" t="s">
        <v>181</v>
      </c>
      <c r="K103" s="96">
        <v>5.3499999999999999E-2</v>
      </c>
      <c r="L103" s="96">
        <v>8.5000000000000006E-3</v>
      </c>
      <c r="M103" s="92">
        <v>3734881.33</v>
      </c>
      <c r="N103" s="94">
        <v>135.28</v>
      </c>
      <c r="O103" s="92">
        <v>5052.5472399999999</v>
      </c>
      <c r="P103" s="93">
        <f t="shared" si="3"/>
        <v>1.0623160060129323E-3</v>
      </c>
      <c r="Q103" s="93">
        <f>O103/'סכום נכסי הקרן'!$C$42</f>
        <v>9.2180090821898506E-5</v>
      </c>
    </row>
    <row r="104" spans="2:17" s="132" customFormat="1">
      <c r="B104" s="85" t="s">
        <v>2865</v>
      </c>
      <c r="C104" s="95" t="s">
        <v>2657</v>
      </c>
      <c r="D104" s="82">
        <v>22333</v>
      </c>
      <c r="E104" s="82"/>
      <c r="F104" s="82" t="s">
        <v>2663</v>
      </c>
      <c r="G104" s="104">
        <v>41639</v>
      </c>
      <c r="H104" s="82" t="s">
        <v>2651</v>
      </c>
      <c r="I104" s="92">
        <v>2.4400000000000004</v>
      </c>
      <c r="J104" s="95" t="s">
        <v>181</v>
      </c>
      <c r="K104" s="96">
        <v>3.7000000000000005E-2</v>
      </c>
      <c r="L104" s="96">
        <v>1.5000000000000002E-3</v>
      </c>
      <c r="M104" s="92">
        <v>38184631.310000002</v>
      </c>
      <c r="N104" s="94">
        <v>109.79</v>
      </c>
      <c r="O104" s="92">
        <v>41922.906240000004</v>
      </c>
      <c r="P104" s="93">
        <f t="shared" si="3"/>
        <v>8.8144399650049478E-3</v>
      </c>
      <c r="Q104" s="93">
        <f>O104/'סכום נכסי הקרן'!$C$42</f>
        <v>7.6485327522066594E-4</v>
      </c>
    </row>
    <row r="105" spans="2:17" s="132" customFormat="1">
      <c r="B105" s="85" t="s">
        <v>2865</v>
      </c>
      <c r="C105" s="95" t="s">
        <v>2657</v>
      </c>
      <c r="D105" s="82">
        <v>22334</v>
      </c>
      <c r="E105" s="82"/>
      <c r="F105" s="82" t="s">
        <v>2663</v>
      </c>
      <c r="G105" s="104">
        <v>42004</v>
      </c>
      <c r="H105" s="82" t="s">
        <v>2651</v>
      </c>
      <c r="I105" s="92">
        <v>2.9000000000000004</v>
      </c>
      <c r="J105" s="95" t="s">
        <v>181</v>
      </c>
      <c r="K105" s="96">
        <v>3.7000000000000005E-2</v>
      </c>
      <c r="L105" s="96">
        <v>3.8E-3</v>
      </c>
      <c r="M105" s="92">
        <v>15273852.52</v>
      </c>
      <c r="N105" s="94">
        <v>110.81</v>
      </c>
      <c r="O105" s="92">
        <v>16924.95579</v>
      </c>
      <c r="P105" s="93">
        <f t="shared" si="3"/>
        <v>3.5585320795097118E-3</v>
      </c>
      <c r="Q105" s="93">
        <f>O105/'סכום נכסי הקרן'!$C$42</f>
        <v>3.0878364669754515E-4</v>
      </c>
    </row>
    <row r="106" spans="2:17" s="132" customFormat="1">
      <c r="B106" s="85" t="s">
        <v>2866</v>
      </c>
      <c r="C106" s="95" t="s">
        <v>2657</v>
      </c>
      <c r="D106" s="82">
        <v>458870</v>
      </c>
      <c r="E106" s="82"/>
      <c r="F106" s="82" t="s">
        <v>2663</v>
      </c>
      <c r="G106" s="104">
        <v>42759</v>
      </c>
      <c r="H106" s="82" t="s">
        <v>2651</v>
      </c>
      <c r="I106" s="92">
        <v>4.2200000000000006</v>
      </c>
      <c r="J106" s="95" t="s">
        <v>181</v>
      </c>
      <c r="K106" s="96">
        <v>2.5499999999999998E-2</v>
      </c>
      <c r="L106" s="96">
        <v>1.3300000000000001E-2</v>
      </c>
      <c r="M106" s="92">
        <v>12928963.470000001</v>
      </c>
      <c r="N106" s="94">
        <v>105.69</v>
      </c>
      <c r="O106" s="92">
        <v>13664.621779999999</v>
      </c>
      <c r="P106" s="93">
        <f t="shared" si="3"/>
        <v>2.8730352718101307E-3</v>
      </c>
      <c r="Q106" s="93">
        <f>O106/'סכום נכסי הקרן'!$C$42</f>
        <v>2.4930119737530496E-4</v>
      </c>
    </row>
    <row r="107" spans="2:17" s="132" customFormat="1">
      <c r="B107" s="85" t="s">
        <v>2866</v>
      </c>
      <c r="C107" s="95" t="s">
        <v>2657</v>
      </c>
      <c r="D107" s="82">
        <v>458869</v>
      </c>
      <c r="E107" s="82"/>
      <c r="F107" s="82" t="s">
        <v>2663</v>
      </c>
      <c r="G107" s="104">
        <v>42759</v>
      </c>
      <c r="H107" s="82" t="s">
        <v>2651</v>
      </c>
      <c r="I107" s="92">
        <v>4.07</v>
      </c>
      <c r="J107" s="95" t="s">
        <v>181</v>
      </c>
      <c r="K107" s="96">
        <v>3.8800000000000001E-2</v>
      </c>
      <c r="L107" s="96">
        <v>2.9100000000000001E-2</v>
      </c>
      <c r="M107" s="92">
        <v>12928963.470000001</v>
      </c>
      <c r="N107" s="94">
        <v>104.73</v>
      </c>
      <c r="O107" s="92">
        <v>13540.503339999999</v>
      </c>
      <c r="P107" s="93">
        <f t="shared" si="3"/>
        <v>2.84693892887849E-3</v>
      </c>
      <c r="Q107" s="93">
        <f>O107/'סכום נכסי הקרן'!$C$42</f>
        <v>2.4703674569808082E-4</v>
      </c>
    </row>
    <row r="108" spans="2:17" s="132" customFormat="1">
      <c r="B108" s="85" t="s">
        <v>2873</v>
      </c>
      <c r="C108" s="95" t="s">
        <v>2657</v>
      </c>
      <c r="D108" s="82">
        <v>4069</v>
      </c>
      <c r="E108" s="82"/>
      <c r="F108" s="82" t="s">
        <v>637</v>
      </c>
      <c r="G108" s="104">
        <v>42052</v>
      </c>
      <c r="H108" s="82" t="s">
        <v>179</v>
      </c>
      <c r="I108" s="92">
        <v>5.97</v>
      </c>
      <c r="J108" s="95" t="s">
        <v>181</v>
      </c>
      <c r="K108" s="96">
        <v>2.9779E-2</v>
      </c>
      <c r="L108" s="96">
        <v>9.3999999999999986E-3</v>
      </c>
      <c r="M108" s="92">
        <v>16233379.970000001</v>
      </c>
      <c r="N108" s="94">
        <v>113.53</v>
      </c>
      <c r="O108" s="92">
        <v>18429.756530000002</v>
      </c>
      <c r="P108" s="93">
        <f t="shared" si="3"/>
        <v>3.8749217807888051E-3</v>
      </c>
      <c r="Q108" s="93">
        <f>O108/'סכום נכסי הקרן'!$C$42</f>
        <v>3.3623765401169753E-4</v>
      </c>
    </row>
    <row r="109" spans="2:17" s="132" customFormat="1">
      <c r="B109" s="85" t="s">
        <v>2874</v>
      </c>
      <c r="C109" s="95" t="s">
        <v>2657</v>
      </c>
      <c r="D109" s="82">
        <v>2963</v>
      </c>
      <c r="E109" s="82"/>
      <c r="F109" s="82" t="s">
        <v>637</v>
      </c>
      <c r="G109" s="104">
        <v>41423</v>
      </c>
      <c r="H109" s="82" t="s">
        <v>179</v>
      </c>
      <c r="I109" s="92">
        <v>4.8199999999999994</v>
      </c>
      <c r="J109" s="95" t="s">
        <v>181</v>
      </c>
      <c r="K109" s="96">
        <v>0.05</v>
      </c>
      <c r="L109" s="96">
        <v>8.3999999999999977E-3</v>
      </c>
      <c r="M109" s="92">
        <v>9483500.6600000001</v>
      </c>
      <c r="N109" s="94">
        <v>123.86</v>
      </c>
      <c r="O109" s="92">
        <v>11746.26346</v>
      </c>
      <c r="P109" s="93">
        <f t="shared" si="3"/>
        <v>2.4696936202031135E-3</v>
      </c>
      <c r="Q109" s="93">
        <f>O109/'סכום נכסי הקרן'!$C$42</f>
        <v>2.1430212942665091E-4</v>
      </c>
    </row>
    <row r="110" spans="2:17" s="132" customFormat="1">
      <c r="B110" s="85" t="s">
        <v>2874</v>
      </c>
      <c r="C110" s="95" t="s">
        <v>2657</v>
      </c>
      <c r="D110" s="82">
        <v>2968</v>
      </c>
      <c r="E110" s="82"/>
      <c r="F110" s="82" t="s">
        <v>637</v>
      </c>
      <c r="G110" s="104">
        <v>41423</v>
      </c>
      <c r="H110" s="82" t="s">
        <v>179</v>
      </c>
      <c r="I110" s="92">
        <v>4.82</v>
      </c>
      <c r="J110" s="95" t="s">
        <v>181</v>
      </c>
      <c r="K110" s="96">
        <v>0.05</v>
      </c>
      <c r="L110" s="96">
        <v>8.4000000000000012E-3</v>
      </c>
      <c r="M110" s="92">
        <v>3050082.39</v>
      </c>
      <c r="N110" s="94">
        <v>123.86</v>
      </c>
      <c r="O110" s="92">
        <v>3777.8319000000001</v>
      </c>
      <c r="P110" s="93">
        <f t="shared" si="3"/>
        <v>7.9430257744532201E-4</v>
      </c>
      <c r="Q110" s="93">
        <f>O110/'סכום נכסי הקרן'!$C$42</f>
        <v>6.8923826163348336E-5</v>
      </c>
    </row>
    <row r="111" spans="2:17" s="132" customFormat="1">
      <c r="B111" s="85" t="s">
        <v>2874</v>
      </c>
      <c r="C111" s="95" t="s">
        <v>2657</v>
      </c>
      <c r="D111" s="82">
        <v>4605</v>
      </c>
      <c r="E111" s="82"/>
      <c r="F111" s="82" t="s">
        <v>637</v>
      </c>
      <c r="G111" s="104">
        <v>42352</v>
      </c>
      <c r="H111" s="82" t="s">
        <v>179</v>
      </c>
      <c r="I111" s="92">
        <v>6.86</v>
      </c>
      <c r="J111" s="95" t="s">
        <v>181</v>
      </c>
      <c r="K111" s="96">
        <v>0.05</v>
      </c>
      <c r="L111" s="96">
        <v>1.9100000000000002E-2</v>
      </c>
      <c r="M111" s="92">
        <v>9267080.1699999999</v>
      </c>
      <c r="N111" s="94">
        <v>124.16</v>
      </c>
      <c r="O111" s="92">
        <v>11506.006089999999</v>
      </c>
      <c r="P111" s="93">
        <f t="shared" si="3"/>
        <v>2.4191786546639543E-3</v>
      </c>
      <c r="Q111" s="93">
        <f>O111/'סכום נכסי הקרן'!$C$42</f>
        <v>2.0991880649363651E-4</v>
      </c>
    </row>
    <row r="112" spans="2:17" s="132" customFormat="1">
      <c r="B112" s="85" t="s">
        <v>2874</v>
      </c>
      <c r="C112" s="95" t="s">
        <v>2657</v>
      </c>
      <c r="D112" s="82">
        <v>4606</v>
      </c>
      <c r="E112" s="82"/>
      <c r="F112" s="82" t="s">
        <v>637</v>
      </c>
      <c r="G112" s="104">
        <v>42352</v>
      </c>
      <c r="H112" s="82" t="s">
        <v>179</v>
      </c>
      <c r="I112" s="92">
        <v>8.89</v>
      </c>
      <c r="J112" s="95" t="s">
        <v>181</v>
      </c>
      <c r="K112" s="96">
        <v>4.0999999999999995E-2</v>
      </c>
      <c r="L112" s="96">
        <v>2.06E-2</v>
      </c>
      <c r="M112" s="92">
        <v>24610180.670000002</v>
      </c>
      <c r="N112" s="94">
        <v>120.7</v>
      </c>
      <c r="O112" s="92">
        <v>29704.4869</v>
      </c>
      <c r="P112" s="93">
        <f t="shared" si="3"/>
        <v>6.2454738937327524E-3</v>
      </c>
      <c r="Q112" s="93">
        <f>O112/'סכום נכסי הקרן'!$C$42</f>
        <v>5.4193700131735815E-4</v>
      </c>
    </row>
    <row r="113" spans="2:17" s="132" customFormat="1">
      <c r="B113" s="85" t="s">
        <v>2874</v>
      </c>
      <c r="C113" s="95" t="s">
        <v>2657</v>
      </c>
      <c r="D113" s="82">
        <v>5150</v>
      </c>
      <c r="E113" s="82"/>
      <c r="F113" s="82" t="s">
        <v>637</v>
      </c>
      <c r="G113" s="104">
        <v>42631</v>
      </c>
      <c r="H113" s="82" t="s">
        <v>179</v>
      </c>
      <c r="I113" s="92">
        <v>8.7099999999999991</v>
      </c>
      <c r="J113" s="95" t="s">
        <v>181</v>
      </c>
      <c r="K113" s="96">
        <v>4.0999999999999995E-2</v>
      </c>
      <c r="L113" s="96">
        <v>2.7200000000000002E-2</v>
      </c>
      <c r="M113" s="92">
        <v>7303089.46</v>
      </c>
      <c r="N113" s="94">
        <v>114.56</v>
      </c>
      <c r="O113" s="92">
        <v>8366.4195400000008</v>
      </c>
      <c r="P113" s="93">
        <f t="shared" si="3"/>
        <v>1.7590694293758561E-3</v>
      </c>
      <c r="Q113" s="93">
        <f>O113/'סכום נכסי הקרן'!$C$42</f>
        <v>1.5263930774278252E-4</v>
      </c>
    </row>
    <row r="114" spans="2:17" s="132" customFormat="1">
      <c r="B114" s="85" t="s">
        <v>2875</v>
      </c>
      <c r="C114" s="95" t="s">
        <v>2662</v>
      </c>
      <c r="D114" s="82">
        <v>455954</v>
      </c>
      <c r="E114" s="82"/>
      <c r="F114" s="82" t="s">
        <v>970</v>
      </c>
      <c r="G114" s="104">
        <v>42732</v>
      </c>
      <c r="H114" s="82" t="s">
        <v>2651</v>
      </c>
      <c r="I114" s="92">
        <v>3.9299999999999993</v>
      </c>
      <c r="J114" s="95" t="s">
        <v>181</v>
      </c>
      <c r="K114" s="96">
        <v>2.1613000000000004E-2</v>
      </c>
      <c r="L114" s="96">
        <v>1.3399999999999999E-2</v>
      </c>
      <c r="M114" s="92">
        <v>28971207.73</v>
      </c>
      <c r="N114" s="94">
        <v>104.54</v>
      </c>
      <c r="O114" s="92">
        <v>30286.502710000001</v>
      </c>
      <c r="P114" s="93">
        <f t="shared" si="3"/>
        <v>6.367844785353665E-3</v>
      </c>
      <c r="Q114" s="93">
        <f>O114/'סכום נכסי הקרן'!$C$42</f>
        <v>5.525554612103885E-4</v>
      </c>
    </row>
    <row r="115" spans="2:17" s="132" customFormat="1">
      <c r="B115" s="85" t="s">
        <v>2876</v>
      </c>
      <c r="C115" s="95" t="s">
        <v>2662</v>
      </c>
      <c r="D115" s="82">
        <v>90840002</v>
      </c>
      <c r="E115" s="82"/>
      <c r="F115" s="82" t="s">
        <v>637</v>
      </c>
      <c r="G115" s="104">
        <v>43011</v>
      </c>
      <c r="H115" s="82" t="s">
        <v>179</v>
      </c>
      <c r="I115" s="92">
        <v>9.15</v>
      </c>
      <c r="J115" s="95" t="s">
        <v>181</v>
      </c>
      <c r="K115" s="96">
        <v>3.9E-2</v>
      </c>
      <c r="L115" s="96">
        <v>3.8100000000000002E-2</v>
      </c>
      <c r="M115" s="92">
        <v>2367684.9700000002</v>
      </c>
      <c r="N115" s="94">
        <v>102.39</v>
      </c>
      <c r="O115" s="92">
        <v>2424.2727100000002</v>
      </c>
      <c r="P115" s="93">
        <f t="shared" si="3"/>
        <v>5.0971194932822599E-4</v>
      </c>
      <c r="Q115" s="93">
        <f>O115/'סכום נכסי הקרן'!$C$42</f>
        <v>4.4229112162610884E-5</v>
      </c>
    </row>
    <row r="116" spans="2:17" s="132" customFormat="1">
      <c r="B116" s="85" t="s">
        <v>2876</v>
      </c>
      <c r="C116" s="95" t="s">
        <v>2662</v>
      </c>
      <c r="D116" s="82">
        <v>90840004</v>
      </c>
      <c r="E116" s="82"/>
      <c r="F116" s="82" t="s">
        <v>637</v>
      </c>
      <c r="G116" s="104">
        <v>43104</v>
      </c>
      <c r="H116" s="82" t="s">
        <v>179</v>
      </c>
      <c r="I116" s="92">
        <v>9.15</v>
      </c>
      <c r="J116" s="95" t="s">
        <v>181</v>
      </c>
      <c r="K116" s="96">
        <v>3.8199999999999998E-2</v>
      </c>
      <c r="L116" s="96">
        <v>4.1499999999999995E-2</v>
      </c>
      <c r="M116" s="92">
        <v>4216307.74</v>
      </c>
      <c r="N116" s="94">
        <v>96.55</v>
      </c>
      <c r="O116" s="92">
        <v>4070.8451</v>
      </c>
      <c r="P116" s="93">
        <f t="shared" si="3"/>
        <v>8.5590964365319158E-4</v>
      </c>
      <c r="Q116" s="93">
        <f>O116/'סכום נכסי הקרן'!$C$42</f>
        <v>7.4269641275017656E-5</v>
      </c>
    </row>
    <row r="117" spans="2:17" s="132" customFormat="1">
      <c r="B117" s="85" t="s">
        <v>2876</v>
      </c>
      <c r="C117" s="95" t="s">
        <v>2662</v>
      </c>
      <c r="D117" s="82">
        <v>90840006</v>
      </c>
      <c r="E117" s="82"/>
      <c r="F117" s="82" t="s">
        <v>637</v>
      </c>
      <c r="G117" s="104">
        <v>43194</v>
      </c>
      <c r="H117" s="82" t="s">
        <v>179</v>
      </c>
      <c r="I117" s="92">
        <v>9.2100000000000009</v>
      </c>
      <c r="J117" s="95" t="s">
        <v>181</v>
      </c>
      <c r="K117" s="96">
        <v>3.7900000000000003E-2</v>
      </c>
      <c r="L117" s="96">
        <v>3.6900000000000002E-2</v>
      </c>
      <c r="M117" s="92">
        <v>2722577.84</v>
      </c>
      <c r="N117" s="94">
        <v>100.62</v>
      </c>
      <c r="O117" s="92">
        <v>2739.4580699999997</v>
      </c>
      <c r="P117" s="93">
        <f t="shared" si="3"/>
        <v>5.7598079094106516E-4</v>
      </c>
      <c r="Q117" s="93">
        <f>O117/'סכום נכסי הקרן'!$C$42</f>
        <v>4.9979442388228471E-5</v>
      </c>
    </row>
    <row r="118" spans="2:17" s="132" customFormat="1">
      <c r="B118" s="85" t="s">
        <v>2876</v>
      </c>
      <c r="C118" s="95" t="s">
        <v>2662</v>
      </c>
      <c r="D118" s="82">
        <v>90840008</v>
      </c>
      <c r="E118" s="82"/>
      <c r="F118" s="82" t="s">
        <v>637</v>
      </c>
      <c r="G118" s="104">
        <v>43285</v>
      </c>
      <c r="H118" s="82" t="s">
        <v>179</v>
      </c>
      <c r="I118" s="92">
        <v>9.18</v>
      </c>
      <c r="J118" s="95" t="s">
        <v>181</v>
      </c>
      <c r="K118" s="96">
        <v>4.0099999999999997E-2</v>
      </c>
      <c r="L118" s="96">
        <v>3.7000000000000005E-2</v>
      </c>
      <c r="M118" s="92">
        <v>3610379.7</v>
      </c>
      <c r="N118" s="94">
        <v>101.34</v>
      </c>
      <c r="O118" s="92">
        <v>3658.759</v>
      </c>
      <c r="P118" s="93">
        <f t="shared" si="3"/>
        <v>7.692670772225913E-4</v>
      </c>
      <c r="Q118" s="93">
        <f>O118/'סכום נכסי הקרן'!$C$42</f>
        <v>6.6751426734891562E-5</v>
      </c>
    </row>
    <row r="119" spans="2:17" s="132" customFormat="1">
      <c r="B119" s="85" t="s">
        <v>2876</v>
      </c>
      <c r="C119" s="95" t="s">
        <v>2662</v>
      </c>
      <c r="D119" s="82">
        <v>90840010</v>
      </c>
      <c r="E119" s="82"/>
      <c r="F119" s="82" t="s">
        <v>637</v>
      </c>
      <c r="G119" s="104">
        <v>43377</v>
      </c>
      <c r="H119" s="82" t="s">
        <v>179</v>
      </c>
      <c r="I119" s="92">
        <v>9.16</v>
      </c>
      <c r="J119" s="95" t="s">
        <v>181</v>
      </c>
      <c r="K119" s="96">
        <v>3.9699999999999999E-2</v>
      </c>
      <c r="L119" s="96">
        <v>3.8699999999999991E-2</v>
      </c>
      <c r="M119" s="92">
        <v>7226191.5300000003</v>
      </c>
      <c r="N119" s="94">
        <v>99.46</v>
      </c>
      <c r="O119" s="92">
        <v>7187.1698699999997</v>
      </c>
      <c r="P119" s="93">
        <f t="shared" si="3"/>
        <v>1.5111279970605256E-3</v>
      </c>
      <c r="Q119" s="93">
        <f>O119/'סכום נכסי הקרן'!$C$42</f>
        <v>1.3112474557863064E-4</v>
      </c>
    </row>
    <row r="120" spans="2:17" s="132" customFormat="1">
      <c r="B120" s="85" t="s">
        <v>2876</v>
      </c>
      <c r="C120" s="95" t="s">
        <v>2662</v>
      </c>
      <c r="D120" s="82">
        <v>90840012</v>
      </c>
      <c r="E120" s="82"/>
      <c r="F120" s="82" t="s">
        <v>637</v>
      </c>
      <c r="G120" s="104">
        <v>43469</v>
      </c>
      <c r="H120" s="82" t="s">
        <v>179</v>
      </c>
      <c r="I120" s="92">
        <v>10.74</v>
      </c>
      <c r="J120" s="95" t="s">
        <v>181</v>
      </c>
      <c r="K120" s="96">
        <v>4.1700000000000001E-2</v>
      </c>
      <c r="L120" s="96">
        <v>3.1200000000000002E-2</v>
      </c>
      <c r="M120" s="92">
        <v>5076876.4400000004</v>
      </c>
      <c r="N120" s="94">
        <v>109.44</v>
      </c>
      <c r="O120" s="92">
        <v>5556.1337100000001</v>
      </c>
      <c r="P120" s="93">
        <f t="shared" si="3"/>
        <v>1.1681968502843759E-3</v>
      </c>
      <c r="Q120" s="93">
        <f>O120/'סכום נכסי הקרן'!$C$42</f>
        <v>1.0136766380959397E-4</v>
      </c>
    </row>
    <row r="121" spans="2:17" s="132" customFormat="1">
      <c r="B121" s="85" t="s">
        <v>2876</v>
      </c>
      <c r="C121" s="95" t="s">
        <v>2662</v>
      </c>
      <c r="D121" s="82">
        <v>90840000</v>
      </c>
      <c r="E121" s="82"/>
      <c r="F121" s="82" t="s">
        <v>637</v>
      </c>
      <c r="G121" s="104">
        <v>42935</v>
      </c>
      <c r="H121" s="82" t="s">
        <v>179</v>
      </c>
      <c r="I121" s="92">
        <v>10.66</v>
      </c>
      <c r="J121" s="95" t="s">
        <v>181</v>
      </c>
      <c r="K121" s="96">
        <v>4.0800000000000003E-2</v>
      </c>
      <c r="L121" s="96">
        <v>3.5000000000000003E-2</v>
      </c>
      <c r="M121" s="92">
        <v>11036018.17</v>
      </c>
      <c r="N121" s="94">
        <v>105.49</v>
      </c>
      <c r="O121" s="92">
        <v>11641.895289999999</v>
      </c>
      <c r="P121" s="93">
        <f t="shared" si="3"/>
        <v>2.4477498417003556E-3</v>
      </c>
      <c r="Q121" s="93">
        <f>O121/'סכום נכסי הקרן'!$C$42</f>
        <v>2.123980072220428E-4</v>
      </c>
    </row>
    <row r="122" spans="2:17" s="132" customFormat="1">
      <c r="B122" s="85" t="s">
        <v>2877</v>
      </c>
      <c r="C122" s="95" t="s">
        <v>2657</v>
      </c>
      <c r="D122" s="82">
        <v>4099</v>
      </c>
      <c r="E122" s="82"/>
      <c r="F122" s="82" t="s">
        <v>637</v>
      </c>
      <c r="G122" s="104">
        <v>42052</v>
      </c>
      <c r="H122" s="82" t="s">
        <v>179</v>
      </c>
      <c r="I122" s="92">
        <v>5.98</v>
      </c>
      <c r="J122" s="95" t="s">
        <v>181</v>
      </c>
      <c r="K122" s="96">
        <v>2.9779E-2</v>
      </c>
      <c r="L122" s="96">
        <v>9.4000000000000004E-3</v>
      </c>
      <c r="M122" s="92">
        <v>11841190.57</v>
      </c>
      <c r="N122" s="94">
        <v>113.53</v>
      </c>
      <c r="O122" s="92">
        <v>13443.30384</v>
      </c>
      <c r="P122" s="93">
        <f t="shared" si="3"/>
        <v>2.8265023887094065E-3</v>
      </c>
      <c r="Q122" s="93">
        <f>O122/'סכום נכסי הקרן'!$C$42</f>
        <v>2.4526341072222751E-4</v>
      </c>
    </row>
    <row r="123" spans="2:17" s="132" customFormat="1">
      <c r="B123" s="85" t="s">
        <v>2877</v>
      </c>
      <c r="C123" s="95" t="s">
        <v>2657</v>
      </c>
      <c r="D123" s="82">
        <v>40999</v>
      </c>
      <c r="E123" s="82"/>
      <c r="F123" s="82" t="s">
        <v>637</v>
      </c>
      <c r="G123" s="104">
        <v>42054</v>
      </c>
      <c r="H123" s="82" t="s">
        <v>179</v>
      </c>
      <c r="I123" s="92">
        <v>5.98</v>
      </c>
      <c r="J123" s="95" t="s">
        <v>181</v>
      </c>
      <c r="K123" s="96">
        <v>2.9779E-2</v>
      </c>
      <c r="L123" s="96">
        <v>9.5000000000000032E-3</v>
      </c>
      <c r="M123" s="92">
        <v>334875.31</v>
      </c>
      <c r="N123" s="94">
        <v>113.45</v>
      </c>
      <c r="O123" s="92">
        <v>379.91603999999995</v>
      </c>
      <c r="P123" s="93">
        <f t="shared" si="3"/>
        <v>7.9878697033825146E-5</v>
      </c>
      <c r="Q123" s="93">
        <f>O123/'סכום נכסי הקרן'!$C$42</f>
        <v>6.9312949307320127E-6</v>
      </c>
    </row>
    <row r="124" spans="2:17" s="132" customFormat="1">
      <c r="B124" s="85" t="s">
        <v>2863</v>
      </c>
      <c r="C124" s="95" t="s">
        <v>2657</v>
      </c>
      <c r="D124" s="82">
        <v>14760844</v>
      </c>
      <c r="E124" s="82"/>
      <c r="F124" s="82" t="s">
        <v>970</v>
      </c>
      <c r="G124" s="104">
        <v>40742</v>
      </c>
      <c r="H124" s="82" t="s">
        <v>2651</v>
      </c>
      <c r="I124" s="92">
        <v>8.0399999999999991</v>
      </c>
      <c r="J124" s="95" t="s">
        <v>181</v>
      </c>
      <c r="K124" s="96">
        <v>0.06</v>
      </c>
      <c r="L124" s="96">
        <v>9.1000000000000022E-3</v>
      </c>
      <c r="M124" s="92">
        <v>33251844.809999999</v>
      </c>
      <c r="N124" s="94">
        <v>154.19999999999999</v>
      </c>
      <c r="O124" s="92">
        <v>51274.34287</v>
      </c>
      <c r="P124" s="93">
        <f t="shared" si="3"/>
        <v>1.078061273675416E-2</v>
      </c>
      <c r="Q124" s="93">
        <f>O124/'סכום נכסי הקרן'!$C$42</f>
        <v>9.354635113891116E-4</v>
      </c>
    </row>
    <row r="125" spans="2:17" s="132" customFormat="1">
      <c r="B125" s="85" t="s">
        <v>2878</v>
      </c>
      <c r="C125" s="95" t="s">
        <v>2662</v>
      </c>
      <c r="D125" s="82">
        <v>90136004</v>
      </c>
      <c r="E125" s="82"/>
      <c r="F125" s="82" t="s">
        <v>970</v>
      </c>
      <c r="G125" s="104">
        <v>42680</v>
      </c>
      <c r="H125" s="82" t="s">
        <v>2651</v>
      </c>
      <c r="I125" s="92">
        <v>3.94</v>
      </c>
      <c r="J125" s="95" t="s">
        <v>181</v>
      </c>
      <c r="K125" s="96">
        <v>2.3E-2</v>
      </c>
      <c r="L125" s="96">
        <v>2.1700000000000001E-2</v>
      </c>
      <c r="M125" s="92">
        <v>4886405.6399999997</v>
      </c>
      <c r="N125" s="94">
        <v>102.32</v>
      </c>
      <c r="O125" s="92">
        <v>4999.7702900000004</v>
      </c>
      <c r="P125" s="93">
        <f t="shared" si="3"/>
        <v>1.0512194647891945E-3</v>
      </c>
      <c r="Q125" s="93">
        <f>O125/'סכום נכסי הקרן'!$C$42</f>
        <v>9.1217213324032149E-5</v>
      </c>
    </row>
    <row r="126" spans="2:17" s="132" customFormat="1">
      <c r="B126" s="85" t="s">
        <v>2879</v>
      </c>
      <c r="C126" s="95" t="s">
        <v>2657</v>
      </c>
      <c r="D126" s="82">
        <v>4100</v>
      </c>
      <c r="E126" s="82"/>
      <c r="F126" s="82" t="s">
        <v>637</v>
      </c>
      <c r="G126" s="104">
        <v>42052</v>
      </c>
      <c r="H126" s="82" t="s">
        <v>179</v>
      </c>
      <c r="I126" s="92">
        <v>5.9600000000000009</v>
      </c>
      <c r="J126" s="95" t="s">
        <v>181</v>
      </c>
      <c r="K126" s="96">
        <v>2.9779E-2</v>
      </c>
      <c r="L126" s="96">
        <v>9.3999999999999986E-3</v>
      </c>
      <c r="M126" s="92">
        <v>13490892.560000001</v>
      </c>
      <c r="N126" s="94">
        <v>113.5</v>
      </c>
      <c r="O126" s="92">
        <v>15312.163329999999</v>
      </c>
      <c r="P126" s="93">
        <f t="shared" si="3"/>
        <v>3.219436735467966E-3</v>
      </c>
      <c r="Q126" s="93">
        <f>O126/'סכום נכסי הקרן'!$C$42</f>
        <v>2.7935940811493407E-4</v>
      </c>
    </row>
    <row r="127" spans="2:17" s="132" customFormat="1">
      <c r="B127" s="85" t="s">
        <v>2880</v>
      </c>
      <c r="C127" s="95" t="s">
        <v>2662</v>
      </c>
      <c r="D127" s="82">
        <v>90143221</v>
      </c>
      <c r="E127" s="82"/>
      <c r="F127" s="82" t="s">
        <v>637</v>
      </c>
      <c r="G127" s="104">
        <v>42516</v>
      </c>
      <c r="H127" s="82" t="s">
        <v>370</v>
      </c>
      <c r="I127" s="92">
        <v>5.55</v>
      </c>
      <c r="J127" s="95" t="s">
        <v>181</v>
      </c>
      <c r="K127" s="96">
        <v>2.3269999999999999E-2</v>
      </c>
      <c r="L127" s="96">
        <v>1.15E-2</v>
      </c>
      <c r="M127" s="92">
        <v>34264179.340000004</v>
      </c>
      <c r="N127" s="94">
        <v>108.38</v>
      </c>
      <c r="O127" s="92">
        <v>37135.516340000002</v>
      </c>
      <c r="P127" s="93">
        <f t="shared" si="3"/>
        <v>7.8078742316789879E-3</v>
      </c>
      <c r="Q127" s="93">
        <f>O127/'סכום נכסי הקרן'!$C$42</f>
        <v>6.7751078937745791E-4</v>
      </c>
    </row>
    <row r="128" spans="2:17" s="132" customFormat="1">
      <c r="B128" s="85" t="s">
        <v>2878</v>
      </c>
      <c r="C128" s="95" t="s">
        <v>2662</v>
      </c>
      <c r="D128" s="82">
        <v>90136001</v>
      </c>
      <c r="E128" s="82"/>
      <c r="F128" s="82" t="s">
        <v>970</v>
      </c>
      <c r="G128" s="104">
        <v>42680</v>
      </c>
      <c r="H128" s="82" t="s">
        <v>2651</v>
      </c>
      <c r="I128" s="92">
        <v>2.75</v>
      </c>
      <c r="J128" s="95" t="s">
        <v>181</v>
      </c>
      <c r="K128" s="96">
        <v>2.35E-2</v>
      </c>
      <c r="L128" s="96">
        <v>2.5699999999999997E-2</v>
      </c>
      <c r="M128" s="92">
        <v>10112718.710000001</v>
      </c>
      <c r="N128" s="94">
        <v>99.58</v>
      </c>
      <c r="O128" s="92">
        <v>10070.245500000001</v>
      </c>
      <c r="P128" s="93">
        <f t="shared" si="3"/>
        <v>2.1173048901824234E-3</v>
      </c>
      <c r="Q128" s="93">
        <f>O128/'סכום נכסי הקרן'!$C$42</f>
        <v>1.8372438706556554E-4</v>
      </c>
    </row>
    <row r="129" spans="2:17" s="132" customFormat="1">
      <c r="B129" s="85" t="s">
        <v>2878</v>
      </c>
      <c r="C129" s="95" t="s">
        <v>2662</v>
      </c>
      <c r="D129" s="82">
        <v>90136005</v>
      </c>
      <c r="E129" s="82"/>
      <c r="F129" s="82" t="s">
        <v>970</v>
      </c>
      <c r="G129" s="104">
        <v>42680</v>
      </c>
      <c r="H129" s="82" t="s">
        <v>2651</v>
      </c>
      <c r="I129" s="92">
        <v>3.89</v>
      </c>
      <c r="J129" s="95" t="s">
        <v>181</v>
      </c>
      <c r="K129" s="96">
        <v>3.3700000000000001E-2</v>
      </c>
      <c r="L129" s="96">
        <v>3.3400000000000006E-2</v>
      </c>
      <c r="M129" s="92">
        <v>2486195.71</v>
      </c>
      <c r="N129" s="94">
        <v>100.46</v>
      </c>
      <c r="O129" s="92">
        <v>2497.6321899999998</v>
      </c>
      <c r="P129" s="93">
        <f t="shared" si="3"/>
        <v>5.2513604060238999E-4</v>
      </c>
      <c r="Q129" s="93">
        <f>O129/'סכום נכסי הקרן'!$C$42</f>
        <v>4.5567503118268177E-5</v>
      </c>
    </row>
    <row r="130" spans="2:17" s="132" customFormat="1">
      <c r="B130" s="85" t="s">
        <v>2878</v>
      </c>
      <c r="C130" s="95" t="s">
        <v>2662</v>
      </c>
      <c r="D130" s="82">
        <v>90136035</v>
      </c>
      <c r="E130" s="82"/>
      <c r="F130" s="82" t="s">
        <v>970</v>
      </c>
      <c r="G130" s="104">
        <v>42717</v>
      </c>
      <c r="H130" s="82" t="s">
        <v>2651</v>
      </c>
      <c r="I130" s="92">
        <v>3.5100000000000002</v>
      </c>
      <c r="J130" s="95" t="s">
        <v>181</v>
      </c>
      <c r="K130" s="96">
        <v>3.85E-2</v>
      </c>
      <c r="L130" s="96">
        <v>4.0300000000000002E-2</v>
      </c>
      <c r="M130" s="92">
        <v>670627.88</v>
      </c>
      <c r="N130" s="94">
        <v>99.78</v>
      </c>
      <c r="O130" s="92">
        <v>669.15246999999999</v>
      </c>
      <c r="P130" s="93">
        <f t="shared" si="3"/>
        <v>1.4069168393249671E-4</v>
      </c>
      <c r="Q130" s="93">
        <f>O130/'סכום נכסי הקרן'!$C$42</f>
        <v>1.2208205589839812E-5</v>
      </c>
    </row>
    <row r="131" spans="2:17" s="132" customFormat="1">
      <c r="B131" s="85" t="s">
        <v>2878</v>
      </c>
      <c r="C131" s="95" t="s">
        <v>2662</v>
      </c>
      <c r="D131" s="82">
        <v>90136025</v>
      </c>
      <c r="E131" s="82"/>
      <c r="F131" s="82" t="s">
        <v>970</v>
      </c>
      <c r="G131" s="104">
        <v>42710</v>
      </c>
      <c r="H131" s="82" t="s">
        <v>2651</v>
      </c>
      <c r="I131" s="92">
        <v>3.5100000000000002</v>
      </c>
      <c r="J131" s="95" t="s">
        <v>181</v>
      </c>
      <c r="K131" s="96">
        <v>3.8399999999999997E-2</v>
      </c>
      <c r="L131" s="96">
        <v>4.0200000000000007E-2</v>
      </c>
      <c r="M131" s="92">
        <v>2004991.9</v>
      </c>
      <c r="N131" s="94">
        <v>99.78</v>
      </c>
      <c r="O131" s="92">
        <v>2000.5808999999999</v>
      </c>
      <c r="P131" s="93">
        <f t="shared" si="3"/>
        <v>4.2062924114169347E-4</v>
      </c>
      <c r="Q131" s="93">
        <f>O131/'סכום נכסי הקרן'!$C$42</f>
        <v>3.6499159789855912E-5</v>
      </c>
    </row>
    <row r="132" spans="2:17" s="132" customFormat="1">
      <c r="B132" s="85" t="s">
        <v>2878</v>
      </c>
      <c r="C132" s="95" t="s">
        <v>2662</v>
      </c>
      <c r="D132" s="82">
        <v>90136003</v>
      </c>
      <c r="E132" s="82"/>
      <c r="F132" s="82" t="s">
        <v>970</v>
      </c>
      <c r="G132" s="104">
        <v>42680</v>
      </c>
      <c r="H132" s="82" t="s">
        <v>2651</v>
      </c>
      <c r="I132" s="92">
        <v>4.83</v>
      </c>
      <c r="J132" s="95" t="s">
        <v>181</v>
      </c>
      <c r="K132" s="96">
        <v>3.6699999999999997E-2</v>
      </c>
      <c r="L132" s="96">
        <v>3.6499999999999998E-2</v>
      </c>
      <c r="M132" s="92">
        <v>8263786.5499999998</v>
      </c>
      <c r="N132" s="94">
        <v>100.54</v>
      </c>
      <c r="O132" s="92">
        <v>8308.4111300000004</v>
      </c>
      <c r="P132" s="93">
        <f t="shared" si="3"/>
        <v>1.7468729551027404E-3</v>
      </c>
      <c r="Q132" s="93">
        <f>O132/'סכום נכסי הקרן'!$C$42</f>
        <v>1.515809860194543E-4</v>
      </c>
    </row>
    <row r="133" spans="2:17" s="132" customFormat="1">
      <c r="B133" s="85" t="s">
        <v>2878</v>
      </c>
      <c r="C133" s="95" t="s">
        <v>2662</v>
      </c>
      <c r="D133" s="82">
        <v>90136002</v>
      </c>
      <c r="E133" s="82"/>
      <c r="F133" s="82" t="s">
        <v>970</v>
      </c>
      <c r="G133" s="104">
        <v>42680</v>
      </c>
      <c r="H133" s="82" t="s">
        <v>2651</v>
      </c>
      <c r="I133" s="92">
        <v>2.73</v>
      </c>
      <c r="J133" s="95" t="s">
        <v>181</v>
      </c>
      <c r="K133" s="96">
        <v>3.1800000000000002E-2</v>
      </c>
      <c r="L133" s="96">
        <v>3.27E-2</v>
      </c>
      <c r="M133" s="92">
        <v>10280499.550000001</v>
      </c>
      <c r="N133" s="94">
        <v>100.03</v>
      </c>
      <c r="O133" s="92">
        <v>10283.58366</v>
      </c>
      <c r="P133" s="93">
        <f t="shared" ref="P133:P205" si="4">O133/$O$10</f>
        <v>2.1621599961905657E-3</v>
      </c>
      <c r="Q133" s="93">
        <f>O133/'סכום נכסי הקרן'!$C$42</f>
        <v>1.8761658837125321E-4</v>
      </c>
    </row>
    <row r="134" spans="2:17" s="132" customFormat="1">
      <c r="B134" s="85" t="s">
        <v>2883</v>
      </c>
      <c r="C134" s="95" t="s">
        <v>2657</v>
      </c>
      <c r="D134" s="82">
        <v>470540</v>
      </c>
      <c r="E134" s="82"/>
      <c r="F134" s="82" t="s">
        <v>970</v>
      </c>
      <c r="G134" s="104">
        <v>42884</v>
      </c>
      <c r="H134" s="82" t="s">
        <v>2651</v>
      </c>
      <c r="I134" s="92">
        <v>1.1499999999999999</v>
      </c>
      <c r="J134" s="95" t="s">
        <v>181</v>
      </c>
      <c r="K134" s="96">
        <v>2.2099999999999998E-2</v>
      </c>
      <c r="L134" s="96">
        <v>2.1400000000000002E-2</v>
      </c>
      <c r="M134" s="92">
        <v>7792286.3499999996</v>
      </c>
      <c r="N134" s="94">
        <v>100.29</v>
      </c>
      <c r="O134" s="92">
        <v>7814.8842500000001</v>
      </c>
      <c r="P134" s="93">
        <f t="shared" si="4"/>
        <v>1.6431071753647514E-3</v>
      </c>
      <c r="Q134" s="93">
        <f>O134/'סכום נכסי הקרן'!$C$42</f>
        <v>1.4257694301688986E-4</v>
      </c>
    </row>
    <row r="135" spans="2:17" s="132" customFormat="1">
      <c r="B135" s="85" t="s">
        <v>2883</v>
      </c>
      <c r="C135" s="95" t="s">
        <v>2657</v>
      </c>
      <c r="D135" s="82">
        <v>484097</v>
      </c>
      <c r="E135" s="82"/>
      <c r="F135" s="82" t="s">
        <v>970</v>
      </c>
      <c r="G135" s="104">
        <v>43006</v>
      </c>
      <c r="H135" s="82" t="s">
        <v>2651</v>
      </c>
      <c r="I135" s="92">
        <v>1.3499999999999999</v>
      </c>
      <c r="J135" s="95" t="s">
        <v>181</v>
      </c>
      <c r="K135" s="96">
        <v>2.0799999999999999E-2</v>
      </c>
      <c r="L135" s="96">
        <v>2.4199999999999996E-2</v>
      </c>
      <c r="M135" s="92">
        <v>8658095.9399999995</v>
      </c>
      <c r="N135" s="94">
        <v>99.59</v>
      </c>
      <c r="O135" s="92">
        <v>8622.5981400000001</v>
      </c>
      <c r="P135" s="93">
        <f t="shared" si="4"/>
        <v>1.8129318900815146E-3</v>
      </c>
      <c r="Q135" s="93">
        <f>O135/'סכום נכסי הקרן'!$C$42</f>
        <v>1.5731310206729173E-4</v>
      </c>
    </row>
    <row r="136" spans="2:17" s="132" customFormat="1">
      <c r="B136" s="85" t="s">
        <v>2883</v>
      </c>
      <c r="C136" s="95" t="s">
        <v>2657</v>
      </c>
      <c r="D136" s="82">
        <v>523632</v>
      </c>
      <c r="E136" s="82"/>
      <c r="F136" s="82" t="s">
        <v>970</v>
      </c>
      <c r="G136" s="104">
        <v>43321</v>
      </c>
      <c r="H136" s="82" t="s">
        <v>2651</v>
      </c>
      <c r="I136" s="92">
        <v>1.6900000000000002</v>
      </c>
      <c r="J136" s="95" t="s">
        <v>181</v>
      </c>
      <c r="K136" s="96">
        <v>2.3980000000000001E-2</v>
      </c>
      <c r="L136" s="96">
        <v>2.2099999999999998E-2</v>
      </c>
      <c r="M136" s="92">
        <v>12354654.859999999</v>
      </c>
      <c r="N136" s="94">
        <v>100.67</v>
      </c>
      <c r="O136" s="92">
        <v>12437.431430000001</v>
      </c>
      <c r="P136" s="93">
        <f t="shared" si="4"/>
        <v>2.6150141412190566E-3</v>
      </c>
      <c r="Q136" s="93">
        <f>O136/'סכום נכסי הקרן'!$C$42</f>
        <v>2.2691199198140205E-4</v>
      </c>
    </row>
    <row r="137" spans="2:17" s="132" customFormat="1">
      <c r="B137" s="85" t="s">
        <v>2883</v>
      </c>
      <c r="C137" s="95" t="s">
        <v>2657</v>
      </c>
      <c r="D137" s="82">
        <v>524747</v>
      </c>
      <c r="E137" s="82"/>
      <c r="F137" s="82" t="s">
        <v>970</v>
      </c>
      <c r="G137" s="104">
        <v>43343</v>
      </c>
      <c r="H137" s="82" t="s">
        <v>2651</v>
      </c>
      <c r="I137" s="92">
        <v>1.75</v>
      </c>
      <c r="J137" s="95" t="s">
        <v>181</v>
      </c>
      <c r="K137" s="96">
        <v>2.3789999999999999E-2</v>
      </c>
      <c r="L137" s="96">
        <v>2.3099999999999999E-2</v>
      </c>
      <c r="M137" s="92">
        <v>12354654.859999999</v>
      </c>
      <c r="N137" s="94">
        <v>100.35</v>
      </c>
      <c r="O137" s="92">
        <v>12397.896140000001</v>
      </c>
      <c r="P137" s="93">
        <f t="shared" si="4"/>
        <v>2.6067017060503431E-3</v>
      </c>
      <c r="Q137" s="93">
        <f>O137/'סכום נכסי הקרן'!$C$42</f>
        <v>2.2619069904741059E-4</v>
      </c>
    </row>
    <row r="138" spans="2:17" s="132" customFormat="1">
      <c r="B138" s="85" t="s">
        <v>2883</v>
      </c>
      <c r="C138" s="95" t="s">
        <v>2657</v>
      </c>
      <c r="D138" s="82">
        <v>465782</v>
      </c>
      <c r="E138" s="82"/>
      <c r="F138" s="82" t="s">
        <v>970</v>
      </c>
      <c r="G138" s="104">
        <v>42828</v>
      </c>
      <c r="H138" s="82" t="s">
        <v>2651</v>
      </c>
      <c r="I138" s="92">
        <v>0.9900000000000001</v>
      </c>
      <c r="J138" s="95" t="s">
        <v>181</v>
      </c>
      <c r="K138" s="96">
        <v>2.2700000000000001E-2</v>
      </c>
      <c r="L138" s="96">
        <v>2.06E-2</v>
      </c>
      <c r="M138" s="92">
        <v>7792286.3499999996</v>
      </c>
      <c r="N138" s="94">
        <v>100.77</v>
      </c>
      <c r="O138" s="92">
        <v>7852.2867699999997</v>
      </c>
      <c r="P138" s="93">
        <f t="shared" si="4"/>
        <v>1.6509711880644564E-3</v>
      </c>
      <c r="Q138" s="93">
        <f>O138/'סכום נכסי הקרן'!$C$42</f>
        <v>1.4325932509602661E-4</v>
      </c>
    </row>
    <row r="139" spans="2:17" s="132" customFormat="1">
      <c r="B139" s="85" t="s">
        <v>2883</v>
      </c>
      <c r="C139" s="95" t="s">
        <v>2657</v>
      </c>
      <c r="D139" s="82">
        <v>467404</v>
      </c>
      <c r="E139" s="82"/>
      <c r="F139" s="82" t="s">
        <v>970</v>
      </c>
      <c r="G139" s="104">
        <v>42859</v>
      </c>
      <c r="H139" s="82" t="s">
        <v>2651</v>
      </c>
      <c r="I139" s="92">
        <v>1.0799999999999998</v>
      </c>
      <c r="J139" s="95" t="s">
        <v>181</v>
      </c>
      <c r="K139" s="96">
        <v>2.2799999999999997E-2</v>
      </c>
      <c r="L139" s="96">
        <v>2.07E-2</v>
      </c>
      <c r="M139" s="92">
        <v>7792286.3499999996</v>
      </c>
      <c r="N139" s="94">
        <v>100.59</v>
      </c>
      <c r="O139" s="92">
        <v>7838.2606999999998</v>
      </c>
      <c r="P139" s="93">
        <f t="shared" si="4"/>
        <v>1.6480221570203729E-3</v>
      </c>
      <c r="Q139" s="93">
        <f>O139/'סכום נכסי הקרן'!$C$42</f>
        <v>1.4300342953581523E-4</v>
      </c>
    </row>
    <row r="140" spans="2:17" s="132" customFormat="1">
      <c r="B140" s="85" t="s">
        <v>2874</v>
      </c>
      <c r="C140" s="95" t="s">
        <v>2657</v>
      </c>
      <c r="D140" s="82">
        <v>9922</v>
      </c>
      <c r="E140" s="82"/>
      <c r="F140" s="82" t="s">
        <v>637</v>
      </c>
      <c r="G140" s="104">
        <v>40489</v>
      </c>
      <c r="H140" s="82" t="s">
        <v>179</v>
      </c>
      <c r="I140" s="92">
        <v>3.98</v>
      </c>
      <c r="J140" s="95" t="s">
        <v>181</v>
      </c>
      <c r="K140" s="96">
        <v>5.7000000000000002E-2</v>
      </c>
      <c r="L140" s="96">
        <v>5.7999999999999996E-3</v>
      </c>
      <c r="M140" s="92">
        <v>8303525.1100000003</v>
      </c>
      <c r="N140" s="94">
        <v>129.19999999999999</v>
      </c>
      <c r="O140" s="92">
        <v>10728.15444</v>
      </c>
      <c r="P140" s="93">
        <f t="shared" si="4"/>
        <v>2.2556325819906055E-3</v>
      </c>
      <c r="Q140" s="93">
        <f>O140/'סכום נכסי הקרן'!$C$42</f>
        <v>1.9572746253641239E-4</v>
      </c>
    </row>
    <row r="141" spans="2:17" s="132" customFormat="1">
      <c r="B141" s="85" t="s">
        <v>2884</v>
      </c>
      <c r="C141" s="95" t="s">
        <v>2662</v>
      </c>
      <c r="D141" s="82">
        <v>91102700</v>
      </c>
      <c r="E141" s="82"/>
      <c r="F141" s="82" t="s">
        <v>978</v>
      </c>
      <c r="G141" s="104">
        <v>43093</v>
      </c>
      <c r="H141" s="82" t="s">
        <v>2651</v>
      </c>
      <c r="I141" s="92">
        <v>4.410000000000001</v>
      </c>
      <c r="J141" s="95" t="s">
        <v>181</v>
      </c>
      <c r="K141" s="96">
        <v>2.6089999999999999E-2</v>
      </c>
      <c r="L141" s="96">
        <v>2.6300000000000004E-2</v>
      </c>
      <c r="M141" s="92">
        <v>13604011.4</v>
      </c>
      <c r="N141" s="94">
        <v>101.5</v>
      </c>
      <c r="O141" s="92">
        <v>13808.071099999999</v>
      </c>
      <c r="P141" s="93">
        <f t="shared" si="4"/>
        <v>2.9031960009333032E-3</v>
      </c>
      <c r="Q141" s="93">
        <f>O141/'סכום נכסי הקרן'!$C$42</f>
        <v>2.5191832705620223E-4</v>
      </c>
    </row>
    <row r="142" spans="2:17" s="132" customFormat="1">
      <c r="B142" s="85" t="s">
        <v>2884</v>
      </c>
      <c r="C142" s="95" t="s">
        <v>2662</v>
      </c>
      <c r="D142" s="82">
        <v>91102701</v>
      </c>
      <c r="E142" s="82"/>
      <c r="F142" s="82" t="s">
        <v>978</v>
      </c>
      <c r="G142" s="104">
        <v>43374</v>
      </c>
      <c r="H142" s="82" t="s">
        <v>2651</v>
      </c>
      <c r="I142" s="92">
        <v>4.42</v>
      </c>
      <c r="J142" s="95" t="s">
        <v>181</v>
      </c>
      <c r="K142" s="96">
        <v>2.6849999999999999E-2</v>
      </c>
      <c r="L142" s="96">
        <v>2.4400000000000005E-2</v>
      </c>
      <c r="M142" s="92">
        <v>19045615.960000001</v>
      </c>
      <c r="N142" s="94">
        <v>101.77</v>
      </c>
      <c r="O142" s="92">
        <v>19382.722969999999</v>
      </c>
      <c r="P142" s="93">
        <f t="shared" si="4"/>
        <v>4.075286360142082E-3</v>
      </c>
      <c r="Q142" s="93">
        <f>O142/'סכום נכסי הקרן'!$C$42</f>
        <v>3.5362384137754214E-4</v>
      </c>
    </row>
    <row r="143" spans="2:17" s="132" customFormat="1">
      <c r="B143" s="85" t="s">
        <v>2927</v>
      </c>
      <c r="C143" s="95" t="s">
        <v>2662</v>
      </c>
      <c r="D143" s="82">
        <v>84666730</v>
      </c>
      <c r="E143" s="82"/>
      <c r="F143" s="82" t="s">
        <v>681</v>
      </c>
      <c r="G143" s="104">
        <v>43552</v>
      </c>
      <c r="H143" s="82" t="s">
        <v>179</v>
      </c>
      <c r="I143" s="92">
        <v>6.7</v>
      </c>
      <c r="J143" s="95" t="s">
        <v>181</v>
      </c>
      <c r="K143" s="96">
        <v>3.5499999999999997E-2</v>
      </c>
      <c r="L143" s="96">
        <v>3.6999999999999998E-2</v>
      </c>
      <c r="M143" s="92">
        <v>23525656.920000002</v>
      </c>
      <c r="N143" s="94">
        <v>99.59</v>
      </c>
      <c r="O143" s="92">
        <v>23429.200960000002</v>
      </c>
      <c r="P143" s="93">
        <f t="shared" si="4"/>
        <v>4.9260727323554056E-3</v>
      </c>
      <c r="Q143" s="93">
        <f>O143/'סכום נכסי הקרן'!$C$42</f>
        <v>4.2744892225437398E-4</v>
      </c>
    </row>
    <row r="144" spans="2:17" s="132" customFormat="1">
      <c r="B144" s="85" t="s">
        <v>2885</v>
      </c>
      <c r="C144" s="95" t="s">
        <v>2662</v>
      </c>
      <c r="D144" s="82">
        <v>91040003</v>
      </c>
      <c r="E144" s="82"/>
      <c r="F144" s="82" t="s">
        <v>681</v>
      </c>
      <c r="G144" s="104">
        <v>43301</v>
      </c>
      <c r="H144" s="82" t="s">
        <v>370</v>
      </c>
      <c r="I144" s="92">
        <v>1.78</v>
      </c>
      <c r="J144" s="95" t="s">
        <v>180</v>
      </c>
      <c r="K144" s="96">
        <v>6.2560000000000004E-2</v>
      </c>
      <c r="L144" s="96">
        <v>6.9399999999999989E-2</v>
      </c>
      <c r="M144" s="92">
        <v>17190820.039999999</v>
      </c>
      <c r="N144" s="94">
        <v>101.26</v>
      </c>
      <c r="O144" s="92">
        <v>63223.76324</v>
      </c>
      <c r="P144" s="93">
        <f t="shared" si="4"/>
        <v>1.3293020818984773E-2</v>
      </c>
      <c r="Q144" s="93">
        <f>O144/'סכום נכסי הקרן'!$C$42</f>
        <v>1.1534720925371117E-3</v>
      </c>
    </row>
    <row r="145" spans="2:17" s="132" customFormat="1">
      <c r="B145" s="85" t="s">
        <v>2885</v>
      </c>
      <c r="C145" s="95" t="s">
        <v>2662</v>
      </c>
      <c r="D145" s="82">
        <v>91040006</v>
      </c>
      <c r="E145" s="82"/>
      <c r="F145" s="82" t="s">
        <v>681</v>
      </c>
      <c r="G145" s="104">
        <v>43496</v>
      </c>
      <c r="H145" s="82" t="s">
        <v>370</v>
      </c>
      <c r="I145" s="92">
        <v>1.78</v>
      </c>
      <c r="J145" s="95" t="s">
        <v>180</v>
      </c>
      <c r="K145" s="96">
        <v>6.2560000000000004E-2</v>
      </c>
      <c r="L145" s="96">
        <v>6.9900000000000004E-2</v>
      </c>
      <c r="M145" s="92">
        <v>7614058.5999999996</v>
      </c>
      <c r="N145" s="94">
        <v>101.18</v>
      </c>
      <c r="O145" s="92">
        <v>27980.5802</v>
      </c>
      <c r="P145" s="93">
        <f t="shared" si="4"/>
        <v>5.8830163860058311E-3</v>
      </c>
      <c r="Q145" s="93">
        <f>O145/'סכום נכסי הקרן'!$C$42</f>
        <v>5.1048556333446867E-4</v>
      </c>
    </row>
    <row r="146" spans="2:17" s="132" customFormat="1">
      <c r="B146" s="85" t="s">
        <v>2885</v>
      </c>
      <c r="C146" s="95" t="s">
        <v>2662</v>
      </c>
      <c r="D146" s="82">
        <v>91040007</v>
      </c>
      <c r="E146" s="82"/>
      <c r="F146" s="82" t="s">
        <v>681</v>
      </c>
      <c r="G146" s="104">
        <v>43496</v>
      </c>
      <c r="H146" s="82" t="s">
        <v>370</v>
      </c>
      <c r="I146" s="92">
        <v>1.78</v>
      </c>
      <c r="J146" s="95" t="s">
        <v>180</v>
      </c>
      <c r="K146" s="96">
        <v>6.2560000000000004E-2</v>
      </c>
      <c r="L146" s="96">
        <v>6.9799999999999987E-2</v>
      </c>
      <c r="M146" s="92">
        <v>1747429.94</v>
      </c>
      <c r="N146" s="94">
        <v>101.21</v>
      </c>
      <c r="O146" s="92">
        <v>6423.4599699999999</v>
      </c>
      <c r="P146" s="93">
        <f t="shared" si="4"/>
        <v>1.3505552775622046E-3</v>
      </c>
      <c r="Q146" s="93">
        <f>O146/'סכום נכסי הקרן'!$C$42</f>
        <v>1.1719140768002586E-4</v>
      </c>
    </row>
    <row r="147" spans="2:17" s="132" customFormat="1">
      <c r="B147" s="85" t="s">
        <v>2885</v>
      </c>
      <c r="C147" s="95" t="s">
        <v>2662</v>
      </c>
      <c r="D147" s="82">
        <v>6615</v>
      </c>
      <c r="E147" s="82"/>
      <c r="F147" s="82" t="s">
        <v>681</v>
      </c>
      <c r="G147" s="104">
        <v>43496</v>
      </c>
      <c r="H147" s="82" t="s">
        <v>370</v>
      </c>
      <c r="I147" s="92">
        <v>1.7799999999999998</v>
      </c>
      <c r="J147" s="95" t="s">
        <v>180</v>
      </c>
      <c r="K147" s="96">
        <v>6.2560000000000004E-2</v>
      </c>
      <c r="L147" s="96">
        <v>6.9800000000000001E-2</v>
      </c>
      <c r="M147" s="92">
        <v>1224420.69</v>
      </c>
      <c r="N147" s="94">
        <v>101.21</v>
      </c>
      <c r="O147" s="92">
        <v>4500.9056500000006</v>
      </c>
      <c r="P147" s="93">
        <f t="shared" si="4"/>
        <v>9.4633140204920525E-4</v>
      </c>
      <c r="Q147" s="93">
        <f>O147/'סכום נכסי הקרן'!$C$42</f>
        <v>8.211578672895223E-5</v>
      </c>
    </row>
    <row r="148" spans="2:17" s="132" customFormat="1">
      <c r="B148" s="85" t="s">
        <v>2885</v>
      </c>
      <c r="C148" s="95" t="s">
        <v>2662</v>
      </c>
      <c r="D148" s="82">
        <v>66679</v>
      </c>
      <c r="E148" s="82"/>
      <c r="F148" s="82" t="s">
        <v>681</v>
      </c>
      <c r="G148" s="104">
        <v>43496</v>
      </c>
      <c r="H148" s="82" t="s">
        <v>370</v>
      </c>
      <c r="I148" s="92">
        <v>1.78</v>
      </c>
      <c r="J148" s="95" t="s">
        <v>180</v>
      </c>
      <c r="K148" s="96">
        <v>6.2560000000000004E-2</v>
      </c>
      <c r="L148" s="96">
        <v>6.9800000000000001E-2</v>
      </c>
      <c r="M148" s="92">
        <v>1057919.3799999999</v>
      </c>
      <c r="N148" s="94">
        <v>101.21</v>
      </c>
      <c r="O148" s="92">
        <v>3888.8556600000002</v>
      </c>
      <c r="P148" s="93">
        <f t="shared" si="4"/>
        <v>8.1764571738907413E-4</v>
      </c>
      <c r="Q148" s="93">
        <f>O148/'סכום נכסי הקרן'!$C$42</f>
        <v>7.0949374821095996E-5</v>
      </c>
    </row>
    <row r="149" spans="2:17" s="132" customFormat="1">
      <c r="B149" s="85" t="s">
        <v>2885</v>
      </c>
      <c r="C149" s="95" t="s">
        <v>2662</v>
      </c>
      <c r="D149" s="82">
        <v>91050027</v>
      </c>
      <c r="E149" s="82"/>
      <c r="F149" s="82" t="s">
        <v>681</v>
      </c>
      <c r="G149" s="104">
        <v>43496</v>
      </c>
      <c r="H149" s="82" t="s">
        <v>370</v>
      </c>
      <c r="I149" s="92">
        <v>1.7799999999999998</v>
      </c>
      <c r="J149" s="95" t="s">
        <v>180</v>
      </c>
      <c r="K149" s="96">
        <v>6.2560000000000004E-2</v>
      </c>
      <c r="L149" s="96">
        <v>6.5500000000000003E-2</v>
      </c>
      <c r="M149" s="92">
        <v>490145.26</v>
      </c>
      <c r="N149" s="94">
        <v>101.94</v>
      </c>
      <c r="O149" s="92">
        <v>1814.7435399999999</v>
      </c>
      <c r="P149" s="93">
        <f t="shared" si="4"/>
        <v>3.8155627602812285E-4</v>
      </c>
      <c r="Q149" s="93">
        <f>O149/'סכום נכסי הקרן'!$C$42</f>
        <v>3.3108690802790712E-5</v>
      </c>
    </row>
    <row r="150" spans="2:17" s="132" customFormat="1">
      <c r="B150" s="85" t="s">
        <v>2885</v>
      </c>
      <c r="C150" s="95" t="s">
        <v>2662</v>
      </c>
      <c r="D150" s="82">
        <v>91050028</v>
      </c>
      <c r="E150" s="82"/>
      <c r="F150" s="82" t="s">
        <v>681</v>
      </c>
      <c r="G150" s="104">
        <v>43496</v>
      </c>
      <c r="H150" s="82" t="s">
        <v>370</v>
      </c>
      <c r="I150" s="92">
        <v>1.78</v>
      </c>
      <c r="J150" s="95" t="s">
        <v>180</v>
      </c>
      <c r="K150" s="96">
        <v>6.2519000000000005E-2</v>
      </c>
      <c r="L150" s="96">
        <v>6.5799999999999997E-2</v>
      </c>
      <c r="M150" s="92">
        <v>1207572.72</v>
      </c>
      <c r="N150" s="94">
        <v>101.78</v>
      </c>
      <c r="O150" s="92">
        <v>4463.9731600000005</v>
      </c>
      <c r="P150" s="93">
        <f t="shared" si="4"/>
        <v>9.3856621482674737E-4</v>
      </c>
      <c r="Q150" s="93">
        <f>O150/'סכום נכסי הקרן'!$C$42</f>
        <v>8.1441980009140362E-5</v>
      </c>
    </row>
    <row r="151" spans="2:17" s="132" customFormat="1">
      <c r="B151" s="85" t="s">
        <v>2885</v>
      </c>
      <c r="C151" s="95" t="s">
        <v>2662</v>
      </c>
      <c r="D151" s="82">
        <v>91050029</v>
      </c>
      <c r="E151" s="82"/>
      <c r="F151" s="82" t="s">
        <v>681</v>
      </c>
      <c r="G151" s="104">
        <v>43552</v>
      </c>
      <c r="H151" s="82" t="s">
        <v>370</v>
      </c>
      <c r="I151" s="92">
        <v>1.8000000000000003</v>
      </c>
      <c r="J151" s="95" t="s">
        <v>180</v>
      </c>
      <c r="K151" s="96">
        <v>6.2244000000000001E-2</v>
      </c>
      <c r="L151" s="96">
        <v>6.9700000000000012E-2</v>
      </c>
      <c r="M151" s="92">
        <v>845697.12</v>
      </c>
      <c r="N151" s="94">
        <v>100.09</v>
      </c>
      <c r="O151" s="92">
        <v>3074.3365099999996</v>
      </c>
      <c r="P151" s="93">
        <f t="shared" si="4"/>
        <v>6.4639017258212464E-4</v>
      </c>
      <c r="Q151" s="93">
        <f>O151/'סכום נכסי הקרן'!$C$42</f>
        <v>5.6089058696040701E-5</v>
      </c>
    </row>
    <row r="152" spans="2:17" s="132" customFormat="1">
      <c r="B152" s="85" t="s">
        <v>2859</v>
      </c>
      <c r="C152" s="95" t="s">
        <v>2662</v>
      </c>
      <c r="D152" s="82">
        <v>2424</v>
      </c>
      <c r="E152" s="82"/>
      <c r="F152" s="82" t="s">
        <v>681</v>
      </c>
      <c r="G152" s="104">
        <v>41305</v>
      </c>
      <c r="H152" s="82" t="s">
        <v>179</v>
      </c>
      <c r="I152" s="92">
        <v>3.7800000000000002</v>
      </c>
      <c r="J152" s="95" t="s">
        <v>181</v>
      </c>
      <c r="K152" s="96">
        <v>7.1500000000000008E-2</v>
      </c>
      <c r="L152" s="96">
        <v>8.9999999999999998E-4</v>
      </c>
      <c r="M152" s="92">
        <v>37774192.590000004</v>
      </c>
      <c r="N152" s="94">
        <v>137.13999999999999</v>
      </c>
      <c r="O152" s="92">
        <v>51803.526939999996</v>
      </c>
      <c r="P152" s="93">
        <f t="shared" si="4"/>
        <v>1.0891875567359197E-2</v>
      </c>
      <c r="Q152" s="93">
        <f>O152/'סכום נכסי הקרן'!$C$42</f>
        <v>9.45118094180128E-4</v>
      </c>
    </row>
    <row r="153" spans="2:17" s="132" customFormat="1">
      <c r="B153" s="85" t="s">
        <v>2886</v>
      </c>
      <c r="C153" s="95" t="s">
        <v>2662</v>
      </c>
      <c r="D153" s="82">
        <v>91102799</v>
      </c>
      <c r="E153" s="82"/>
      <c r="F153" s="82" t="s">
        <v>978</v>
      </c>
      <c r="G153" s="104">
        <v>41339</v>
      </c>
      <c r="H153" s="82" t="s">
        <v>2651</v>
      </c>
      <c r="I153" s="92">
        <v>2.8099999999999996</v>
      </c>
      <c r="J153" s="95" t="s">
        <v>181</v>
      </c>
      <c r="K153" s="96">
        <v>4.7500000000000001E-2</v>
      </c>
      <c r="L153" s="96">
        <v>4.5999999999999999E-3</v>
      </c>
      <c r="M153" s="92">
        <v>4661315.12</v>
      </c>
      <c r="N153" s="94">
        <v>115.73</v>
      </c>
      <c r="O153" s="92">
        <v>5394.5397400000002</v>
      </c>
      <c r="P153" s="93">
        <f t="shared" si="4"/>
        <v>1.1342211440411674E-3</v>
      </c>
      <c r="Q153" s="93">
        <f>O153/'סכום נכסי הקרן'!$C$42</f>
        <v>9.8419498038288664E-5</v>
      </c>
    </row>
    <row r="154" spans="2:17" s="132" customFormat="1">
      <c r="B154" s="85" t="s">
        <v>2886</v>
      </c>
      <c r="C154" s="95" t="s">
        <v>2662</v>
      </c>
      <c r="D154" s="82">
        <v>91102798</v>
      </c>
      <c r="E154" s="82"/>
      <c r="F154" s="82" t="s">
        <v>978</v>
      </c>
      <c r="G154" s="104">
        <v>41338</v>
      </c>
      <c r="H154" s="82" t="s">
        <v>2651</v>
      </c>
      <c r="I154" s="92">
        <v>2.82</v>
      </c>
      <c r="J154" s="95" t="s">
        <v>181</v>
      </c>
      <c r="K154" s="96">
        <v>4.4999999999999998E-2</v>
      </c>
      <c r="L154" s="96">
        <v>3.7000000000000002E-3</v>
      </c>
      <c r="M154" s="92">
        <v>7928327.0099999998</v>
      </c>
      <c r="N154" s="94">
        <v>115.24</v>
      </c>
      <c r="O154" s="92">
        <v>9136.6040499999999</v>
      </c>
      <c r="P154" s="93">
        <f t="shared" si="4"/>
        <v>1.9210034586272533E-3</v>
      </c>
      <c r="Q154" s="93">
        <f>O154/'סכום נכסי הקרן'!$C$42</f>
        <v>1.6669077024457978E-4</v>
      </c>
    </row>
    <row r="155" spans="2:17" s="132" customFormat="1">
      <c r="B155" s="85" t="s">
        <v>2887</v>
      </c>
      <c r="C155" s="95" t="s">
        <v>2657</v>
      </c>
      <c r="D155" s="82">
        <v>414968</v>
      </c>
      <c r="E155" s="82"/>
      <c r="F155" s="82" t="s">
        <v>681</v>
      </c>
      <c r="G155" s="104">
        <v>42432</v>
      </c>
      <c r="H155" s="82" t="s">
        <v>179</v>
      </c>
      <c r="I155" s="92">
        <v>6.44</v>
      </c>
      <c r="J155" s="95" t="s">
        <v>181</v>
      </c>
      <c r="K155" s="96">
        <v>2.5399999999999999E-2</v>
      </c>
      <c r="L155" s="96">
        <v>1.1000000000000001E-2</v>
      </c>
      <c r="M155" s="92">
        <v>19271187.359999999</v>
      </c>
      <c r="N155" s="94">
        <v>111.07</v>
      </c>
      <c r="O155" s="92">
        <v>21404.506559999998</v>
      </c>
      <c r="P155" s="93">
        <f t="shared" si="4"/>
        <v>4.5003735421772738E-3</v>
      </c>
      <c r="Q155" s="93">
        <f>O155/'סכום נכסי הקרן'!$C$42</f>
        <v>3.9050982899839688E-4</v>
      </c>
    </row>
    <row r="156" spans="2:17" s="132" customFormat="1">
      <c r="B156" s="85" t="s">
        <v>2888</v>
      </c>
      <c r="C156" s="95" t="s">
        <v>2662</v>
      </c>
      <c r="D156" s="82">
        <v>90145980</v>
      </c>
      <c r="E156" s="82"/>
      <c r="F156" s="82" t="s">
        <v>978</v>
      </c>
      <c r="G156" s="104">
        <v>42242</v>
      </c>
      <c r="H156" s="82" t="s">
        <v>2651</v>
      </c>
      <c r="I156" s="92">
        <v>5.08</v>
      </c>
      <c r="J156" s="95" t="s">
        <v>181</v>
      </c>
      <c r="K156" s="96">
        <v>2.3599999999999999E-2</v>
      </c>
      <c r="L156" s="96">
        <v>1.8000000000000002E-2</v>
      </c>
      <c r="M156" s="92">
        <v>37941792.700000003</v>
      </c>
      <c r="N156" s="94">
        <v>103.48</v>
      </c>
      <c r="O156" s="92">
        <v>39262.169580000002</v>
      </c>
      <c r="P156" s="93">
        <f t="shared" si="4"/>
        <v>8.2550106301684089E-3</v>
      </c>
      <c r="Q156" s="93">
        <f>O156/'סכום נכסי הקרן'!$C$42</f>
        <v>7.1631004834487818E-4</v>
      </c>
    </row>
    <row r="157" spans="2:17" s="132" customFormat="1">
      <c r="B157" s="85" t="s">
        <v>2889</v>
      </c>
      <c r="C157" s="95" t="s">
        <v>2657</v>
      </c>
      <c r="D157" s="82">
        <v>487742</v>
      </c>
      <c r="E157" s="82"/>
      <c r="F157" s="82" t="s">
        <v>681</v>
      </c>
      <c r="G157" s="104">
        <v>43072</v>
      </c>
      <c r="H157" s="82" t="s">
        <v>179</v>
      </c>
      <c r="I157" s="92">
        <v>6.91</v>
      </c>
      <c r="J157" s="95" t="s">
        <v>181</v>
      </c>
      <c r="K157" s="96">
        <v>0.04</v>
      </c>
      <c r="L157" s="96">
        <v>0.04</v>
      </c>
      <c r="M157" s="92">
        <v>26535210.359999999</v>
      </c>
      <c r="N157" s="94">
        <v>101.79</v>
      </c>
      <c r="O157" s="92">
        <v>27010.188920000001</v>
      </c>
      <c r="P157" s="93">
        <f t="shared" si="4"/>
        <v>5.6789881721420899E-3</v>
      </c>
      <c r="Q157" s="93">
        <f>O157/'סכום נכסי הקרן'!$C$42</f>
        <v>4.9278147229401008E-4</v>
      </c>
    </row>
    <row r="158" spans="2:17" s="132" customFormat="1">
      <c r="B158" s="85" t="s">
        <v>2890</v>
      </c>
      <c r="C158" s="95" t="s">
        <v>2662</v>
      </c>
      <c r="D158" s="82">
        <v>90240690</v>
      </c>
      <c r="E158" s="82"/>
      <c r="F158" s="82" t="s">
        <v>681</v>
      </c>
      <c r="G158" s="104">
        <v>42326</v>
      </c>
      <c r="H158" s="82" t="s">
        <v>179</v>
      </c>
      <c r="I158" s="92">
        <v>10.370000000000001</v>
      </c>
      <c r="J158" s="95" t="s">
        <v>181</v>
      </c>
      <c r="K158" s="96">
        <v>3.5499999999999997E-2</v>
      </c>
      <c r="L158" s="96">
        <v>1.8599999999999998E-2</v>
      </c>
      <c r="M158" s="92">
        <v>585108.65</v>
      </c>
      <c r="N158" s="94">
        <v>119.45</v>
      </c>
      <c r="O158" s="92">
        <v>698.91061999999999</v>
      </c>
      <c r="P158" s="93">
        <f t="shared" si="4"/>
        <v>1.4694844068363869E-4</v>
      </c>
      <c r="Q158" s="93">
        <f>O158/'סכום נכסי הקרן'!$C$42</f>
        <v>1.2751121635824506E-5</v>
      </c>
    </row>
    <row r="159" spans="2:17" s="132" customFormat="1">
      <c r="B159" s="85" t="s">
        <v>2890</v>
      </c>
      <c r="C159" s="95" t="s">
        <v>2662</v>
      </c>
      <c r="D159" s="82">
        <v>90240692</v>
      </c>
      <c r="E159" s="82"/>
      <c r="F159" s="82" t="s">
        <v>681</v>
      </c>
      <c r="G159" s="104">
        <v>42606</v>
      </c>
      <c r="H159" s="82" t="s">
        <v>179</v>
      </c>
      <c r="I159" s="92">
        <v>10.229999999999999</v>
      </c>
      <c r="J159" s="95" t="s">
        <v>181</v>
      </c>
      <c r="K159" s="96">
        <v>3.5499999999999997E-2</v>
      </c>
      <c r="L159" s="96">
        <v>2.2399999999999996E-2</v>
      </c>
      <c r="M159" s="92">
        <v>2461129.52</v>
      </c>
      <c r="N159" s="94">
        <v>114.98</v>
      </c>
      <c r="O159" s="92">
        <v>2829.7989900000002</v>
      </c>
      <c r="P159" s="93">
        <f t="shared" si="4"/>
        <v>5.9497529030054757E-4</v>
      </c>
      <c r="Q159" s="93">
        <f>O159/'סכום נכסי הקרן'!$C$42</f>
        <v>5.1627647504373794E-5</v>
      </c>
    </row>
    <row r="160" spans="2:17" s="132" customFormat="1">
      <c r="B160" s="85" t="s">
        <v>2890</v>
      </c>
      <c r="C160" s="95" t="s">
        <v>2662</v>
      </c>
      <c r="D160" s="82">
        <v>90240693</v>
      </c>
      <c r="E160" s="82"/>
      <c r="F160" s="82" t="s">
        <v>681</v>
      </c>
      <c r="G160" s="104">
        <v>42648</v>
      </c>
      <c r="H160" s="82" t="s">
        <v>179</v>
      </c>
      <c r="I160" s="92">
        <v>10.239999999999998</v>
      </c>
      <c r="J160" s="95" t="s">
        <v>181</v>
      </c>
      <c r="K160" s="96">
        <v>3.5499999999999997E-2</v>
      </c>
      <c r="L160" s="96">
        <v>2.1899999999999996E-2</v>
      </c>
      <c r="M160" s="92">
        <v>2257607.94</v>
      </c>
      <c r="N160" s="94">
        <v>115.53</v>
      </c>
      <c r="O160" s="92">
        <v>2608.2077200000003</v>
      </c>
      <c r="P160" s="93">
        <f t="shared" si="4"/>
        <v>5.4838493859633798E-4</v>
      </c>
      <c r="Q160" s="93">
        <f>O160/'סכום נכסי הקרן'!$C$42</f>
        <v>4.7584874142013342E-5</v>
      </c>
    </row>
    <row r="161" spans="2:17" s="132" customFormat="1">
      <c r="B161" s="85" t="s">
        <v>2890</v>
      </c>
      <c r="C161" s="95" t="s">
        <v>2662</v>
      </c>
      <c r="D161" s="82">
        <v>90240694</v>
      </c>
      <c r="E161" s="82"/>
      <c r="F161" s="82" t="s">
        <v>681</v>
      </c>
      <c r="G161" s="104">
        <v>42718</v>
      </c>
      <c r="H161" s="82" t="s">
        <v>179</v>
      </c>
      <c r="I161" s="92">
        <v>10.199999999999999</v>
      </c>
      <c r="J161" s="95" t="s">
        <v>181</v>
      </c>
      <c r="K161" s="96">
        <v>3.5499999999999997E-2</v>
      </c>
      <c r="L161" s="96">
        <v>2.3099999999999999E-2</v>
      </c>
      <c r="M161" s="92">
        <v>1577333.97</v>
      </c>
      <c r="N161" s="94">
        <v>114.15</v>
      </c>
      <c r="O161" s="92">
        <v>1800.52163</v>
      </c>
      <c r="P161" s="93">
        <f t="shared" si="4"/>
        <v>3.7856606892833222E-4</v>
      </c>
      <c r="Q161" s="93">
        <f>O161/'סכום נכסי הקרן'!$C$42</f>
        <v>3.2849222282618923E-5</v>
      </c>
    </row>
    <row r="162" spans="2:17" s="132" customFormat="1">
      <c r="B162" s="85" t="s">
        <v>2890</v>
      </c>
      <c r="C162" s="95" t="s">
        <v>2662</v>
      </c>
      <c r="D162" s="82">
        <v>90240695</v>
      </c>
      <c r="E162" s="82"/>
      <c r="F162" s="82" t="s">
        <v>681</v>
      </c>
      <c r="G162" s="104">
        <v>42900</v>
      </c>
      <c r="H162" s="82" t="s">
        <v>179</v>
      </c>
      <c r="I162" s="92">
        <v>9.86</v>
      </c>
      <c r="J162" s="95" t="s">
        <v>181</v>
      </c>
      <c r="K162" s="96">
        <v>3.5499999999999997E-2</v>
      </c>
      <c r="L162" s="96">
        <v>3.2099999999999997E-2</v>
      </c>
      <c r="M162" s="92">
        <v>1868412.07</v>
      </c>
      <c r="N162" s="94">
        <v>104.5</v>
      </c>
      <c r="O162" s="92">
        <v>1952.4845700000001</v>
      </c>
      <c r="P162" s="93">
        <f t="shared" si="4"/>
        <v>4.1051681690051412E-4</v>
      </c>
      <c r="Q162" s="93">
        <f>O162/'סכום נכסי הקרן'!$C$42</f>
        <v>3.5621676837791519E-5</v>
      </c>
    </row>
    <row r="163" spans="2:17" s="132" customFormat="1">
      <c r="B163" s="85" t="s">
        <v>2890</v>
      </c>
      <c r="C163" s="95" t="s">
        <v>2662</v>
      </c>
      <c r="D163" s="82">
        <v>90240696</v>
      </c>
      <c r="E163" s="82"/>
      <c r="F163" s="82" t="s">
        <v>681</v>
      </c>
      <c r="G163" s="104">
        <v>43075</v>
      </c>
      <c r="H163" s="82" t="s">
        <v>179</v>
      </c>
      <c r="I163" s="92">
        <v>9.6999999999999993</v>
      </c>
      <c r="J163" s="95" t="s">
        <v>181</v>
      </c>
      <c r="K163" s="96">
        <v>3.5499999999999997E-2</v>
      </c>
      <c r="L163" s="96">
        <v>3.6599999999999994E-2</v>
      </c>
      <c r="M163" s="92">
        <v>1159360.05</v>
      </c>
      <c r="N163" s="94">
        <v>100.17</v>
      </c>
      <c r="O163" s="92">
        <v>1161.32735</v>
      </c>
      <c r="P163" s="93">
        <f t="shared" si="4"/>
        <v>2.4417320086760492E-4</v>
      </c>
      <c r="Q163" s="93">
        <f>O163/'סכום נכסי הקרן'!$C$42</f>
        <v>2.1187582324703749E-5</v>
      </c>
    </row>
    <row r="164" spans="2:17" s="132" customFormat="1">
      <c r="B164" s="85" t="s">
        <v>2890</v>
      </c>
      <c r="C164" s="95" t="s">
        <v>2662</v>
      </c>
      <c r="D164" s="82">
        <v>90240697</v>
      </c>
      <c r="E164" s="82"/>
      <c r="F164" s="82" t="s">
        <v>681</v>
      </c>
      <c r="G164" s="104">
        <v>43292</v>
      </c>
      <c r="H164" s="82" t="s">
        <v>179</v>
      </c>
      <c r="I164" s="92">
        <v>9.8000000000000007</v>
      </c>
      <c r="J164" s="95" t="s">
        <v>181</v>
      </c>
      <c r="K164" s="96">
        <v>3.5499999999999997E-2</v>
      </c>
      <c r="L164" s="96">
        <v>3.3700000000000001E-2</v>
      </c>
      <c r="M164" s="92">
        <v>3301173.36</v>
      </c>
      <c r="N164" s="94">
        <v>102.99</v>
      </c>
      <c r="O164" s="92">
        <v>3399.8678399999999</v>
      </c>
      <c r="P164" s="93">
        <f t="shared" si="4"/>
        <v>7.1483429114076234E-4</v>
      </c>
      <c r="Q164" s="93">
        <f>O164/'סכום נכסי הקרן'!$C$42</f>
        <v>6.2028143703937323E-5</v>
      </c>
    </row>
    <row r="165" spans="2:17" s="132" customFormat="1">
      <c r="B165" s="85" t="s">
        <v>2891</v>
      </c>
      <c r="C165" s="95" t="s">
        <v>2662</v>
      </c>
      <c r="D165" s="82">
        <v>90240790</v>
      </c>
      <c r="E165" s="82"/>
      <c r="F165" s="82" t="s">
        <v>681</v>
      </c>
      <c r="G165" s="104">
        <v>42326</v>
      </c>
      <c r="H165" s="82" t="s">
        <v>179</v>
      </c>
      <c r="I165" s="92">
        <v>10.220000000000001</v>
      </c>
      <c r="J165" s="95" t="s">
        <v>181</v>
      </c>
      <c r="K165" s="96">
        <v>3.5499999999999997E-2</v>
      </c>
      <c r="L165" s="96">
        <v>2.2499999999999999E-2</v>
      </c>
      <c r="M165" s="92">
        <v>1302338.57</v>
      </c>
      <c r="N165" s="94">
        <v>114.89</v>
      </c>
      <c r="O165" s="92">
        <v>1496.2530300000001</v>
      </c>
      <c r="P165" s="93">
        <f t="shared" si="4"/>
        <v>3.1459251488648098E-4</v>
      </c>
      <c r="Q165" s="93">
        <f>O165/'סכום נכסי הקרן'!$C$42</f>
        <v>2.7298060492343033E-5</v>
      </c>
    </row>
    <row r="166" spans="2:17" s="132" customFormat="1">
      <c r="B166" s="85" t="s">
        <v>2891</v>
      </c>
      <c r="C166" s="95" t="s">
        <v>2662</v>
      </c>
      <c r="D166" s="82">
        <v>90240792</v>
      </c>
      <c r="E166" s="82"/>
      <c r="F166" s="82" t="s">
        <v>681</v>
      </c>
      <c r="G166" s="104">
        <v>42606</v>
      </c>
      <c r="H166" s="82" t="s">
        <v>179</v>
      </c>
      <c r="I166" s="92">
        <v>10.120000000000001</v>
      </c>
      <c r="J166" s="95" t="s">
        <v>181</v>
      </c>
      <c r="K166" s="96">
        <v>3.5499999999999997E-2</v>
      </c>
      <c r="L166" s="96">
        <v>2.5300000000000003E-2</v>
      </c>
      <c r="M166" s="92">
        <v>5477997.7000000002</v>
      </c>
      <c r="N166" s="94">
        <v>111.71</v>
      </c>
      <c r="O166" s="92">
        <v>6119.4539299999997</v>
      </c>
      <c r="P166" s="93">
        <f t="shared" si="4"/>
        <v>1.2866369276930782E-3</v>
      </c>
      <c r="Q166" s="93">
        <f>O166/'סכום נכסי הקרן'!$C$42</f>
        <v>1.1164503610812825E-4</v>
      </c>
    </row>
    <row r="167" spans="2:17" s="132" customFormat="1">
      <c r="B167" s="85" t="s">
        <v>2891</v>
      </c>
      <c r="C167" s="95" t="s">
        <v>2662</v>
      </c>
      <c r="D167" s="82">
        <v>90240793</v>
      </c>
      <c r="E167" s="82"/>
      <c r="F167" s="82" t="s">
        <v>681</v>
      </c>
      <c r="G167" s="104">
        <v>42648</v>
      </c>
      <c r="H167" s="82" t="s">
        <v>179</v>
      </c>
      <c r="I167" s="92">
        <v>10.129999999999999</v>
      </c>
      <c r="J167" s="95" t="s">
        <v>181</v>
      </c>
      <c r="K167" s="96">
        <v>3.5499999999999997E-2</v>
      </c>
      <c r="L167" s="96">
        <v>2.4999999999999994E-2</v>
      </c>
      <c r="M167" s="92">
        <v>5024998.63</v>
      </c>
      <c r="N167" s="94">
        <v>112.01</v>
      </c>
      <c r="O167" s="92">
        <v>5628.4849800000002</v>
      </c>
      <c r="P167" s="93">
        <f t="shared" si="4"/>
        <v>1.1834089618244479E-3</v>
      </c>
      <c r="Q167" s="93">
        <f>O167/'סכום נכסי הקרן'!$C$42</f>
        <v>1.02687660698862E-4</v>
      </c>
    </row>
    <row r="168" spans="2:17" s="132" customFormat="1">
      <c r="B168" s="85" t="s">
        <v>2891</v>
      </c>
      <c r="C168" s="95" t="s">
        <v>2662</v>
      </c>
      <c r="D168" s="82">
        <v>90240794</v>
      </c>
      <c r="E168" s="82"/>
      <c r="F168" s="82" t="s">
        <v>681</v>
      </c>
      <c r="G168" s="104">
        <v>42718</v>
      </c>
      <c r="H168" s="82" t="s">
        <v>179</v>
      </c>
      <c r="I168" s="92">
        <v>10.099999999999998</v>
      </c>
      <c r="J168" s="95" t="s">
        <v>181</v>
      </c>
      <c r="K168" s="96">
        <v>3.5499999999999997E-2</v>
      </c>
      <c r="L168" s="96">
        <v>2.58E-2</v>
      </c>
      <c r="M168" s="92">
        <v>3510840.18</v>
      </c>
      <c r="N168" s="94">
        <v>111.12</v>
      </c>
      <c r="O168" s="92">
        <v>3901.2349700000004</v>
      </c>
      <c r="P168" s="93">
        <f t="shared" si="4"/>
        <v>8.2024851129316361E-4</v>
      </c>
      <c r="Q168" s="93">
        <f>O168/'סכום נכסי הקרן'!$C$42</f>
        <v>7.117522642938545E-5</v>
      </c>
    </row>
    <row r="169" spans="2:17" s="132" customFormat="1">
      <c r="B169" s="85" t="s">
        <v>2891</v>
      </c>
      <c r="C169" s="95" t="s">
        <v>2662</v>
      </c>
      <c r="D169" s="82">
        <v>90240795</v>
      </c>
      <c r="E169" s="82"/>
      <c r="F169" s="82" t="s">
        <v>681</v>
      </c>
      <c r="G169" s="104">
        <v>42900</v>
      </c>
      <c r="H169" s="82" t="s">
        <v>179</v>
      </c>
      <c r="I169" s="92">
        <v>9.76</v>
      </c>
      <c r="J169" s="95" t="s">
        <v>181</v>
      </c>
      <c r="K169" s="96">
        <v>3.5499999999999997E-2</v>
      </c>
      <c r="L169" s="96">
        <v>3.4799999999999998E-2</v>
      </c>
      <c r="M169" s="92">
        <v>4158723.55</v>
      </c>
      <c r="N169" s="94">
        <v>101.87</v>
      </c>
      <c r="O169" s="92">
        <v>4236.4787400000005</v>
      </c>
      <c r="P169" s="93">
        <f t="shared" si="4"/>
        <v>8.9073470486453101E-4</v>
      </c>
      <c r="Q169" s="93">
        <f>O169/'סכום נכסי הקרן'!$C$42</f>
        <v>7.7291507920318261E-5</v>
      </c>
    </row>
    <row r="170" spans="2:17" s="132" customFormat="1">
      <c r="B170" s="85" t="s">
        <v>2891</v>
      </c>
      <c r="C170" s="95" t="s">
        <v>2662</v>
      </c>
      <c r="D170" s="82">
        <v>90240796</v>
      </c>
      <c r="E170" s="82"/>
      <c r="F170" s="82" t="s">
        <v>681</v>
      </c>
      <c r="G170" s="104">
        <v>43075</v>
      </c>
      <c r="H170" s="82" t="s">
        <v>179</v>
      </c>
      <c r="I170" s="92">
        <v>9.59</v>
      </c>
      <c r="J170" s="95" t="s">
        <v>181</v>
      </c>
      <c r="K170" s="96">
        <v>3.5499999999999997E-2</v>
      </c>
      <c r="L170" s="96">
        <v>3.9699999999999999E-2</v>
      </c>
      <c r="M170" s="92">
        <v>2580511.54</v>
      </c>
      <c r="N170" s="94">
        <v>97.32</v>
      </c>
      <c r="O170" s="92">
        <v>2511.34564</v>
      </c>
      <c r="P170" s="93">
        <f t="shared" si="4"/>
        <v>5.2801934218091383E-4</v>
      </c>
      <c r="Q170" s="93">
        <f>O170/'סכום נכסי הקרן'!$C$42</f>
        <v>4.5817695151402253E-5</v>
      </c>
    </row>
    <row r="171" spans="2:17" s="132" customFormat="1">
      <c r="B171" s="85" t="s">
        <v>2891</v>
      </c>
      <c r="C171" s="95" t="s">
        <v>2662</v>
      </c>
      <c r="D171" s="82">
        <v>90240797</v>
      </c>
      <c r="E171" s="82"/>
      <c r="F171" s="82" t="s">
        <v>681</v>
      </c>
      <c r="G171" s="104">
        <v>43292</v>
      </c>
      <c r="H171" s="82" t="s">
        <v>179</v>
      </c>
      <c r="I171" s="92">
        <v>9.6700000000000017</v>
      </c>
      <c r="J171" s="95" t="s">
        <v>181</v>
      </c>
      <c r="K171" s="96">
        <v>3.5499999999999997E-2</v>
      </c>
      <c r="L171" s="96">
        <v>3.7499999999999999E-2</v>
      </c>
      <c r="M171" s="92">
        <v>7347772.9500000002</v>
      </c>
      <c r="N171" s="94">
        <v>99.4</v>
      </c>
      <c r="O171" s="92">
        <v>7303.6635500000002</v>
      </c>
      <c r="P171" s="93">
        <f t="shared" si="4"/>
        <v>1.5356212071157666E-3</v>
      </c>
      <c r="Q171" s="93">
        <f>O171/'סכום נכסי הקרן'!$C$42</f>
        <v>1.3325008899305011E-4</v>
      </c>
    </row>
    <row r="172" spans="2:17" s="132" customFormat="1">
      <c r="B172" s="85" t="s">
        <v>2892</v>
      </c>
      <c r="C172" s="95" t="s">
        <v>2657</v>
      </c>
      <c r="D172" s="82">
        <v>482154</v>
      </c>
      <c r="E172" s="82"/>
      <c r="F172" s="82" t="s">
        <v>978</v>
      </c>
      <c r="G172" s="104">
        <v>42978</v>
      </c>
      <c r="H172" s="82" t="s">
        <v>2651</v>
      </c>
      <c r="I172" s="92">
        <v>3.25</v>
      </c>
      <c r="J172" s="95" t="s">
        <v>181</v>
      </c>
      <c r="K172" s="96">
        <v>2.4500000000000001E-2</v>
      </c>
      <c r="L172" s="96">
        <v>2.5000000000000001E-2</v>
      </c>
      <c r="M172" s="92">
        <v>4270601.3899999997</v>
      </c>
      <c r="N172" s="94">
        <v>100.08</v>
      </c>
      <c r="O172" s="92">
        <v>4274.0206200000002</v>
      </c>
      <c r="P172" s="93">
        <f t="shared" si="4"/>
        <v>8.9862801849930208E-4</v>
      </c>
      <c r="Q172" s="93">
        <f>O172/'סכום נכסי הקרן'!$C$42</f>
        <v>7.7976432522433369E-5</v>
      </c>
    </row>
    <row r="173" spans="2:17" s="132" customFormat="1">
      <c r="B173" s="85" t="s">
        <v>2892</v>
      </c>
      <c r="C173" s="95" t="s">
        <v>2657</v>
      </c>
      <c r="D173" s="82">
        <v>482153</v>
      </c>
      <c r="E173" s="82"/>
      <c r="F173" s="82" t="s">
        <v>978</v>
      </c>
      <c r="G173" s="104">
        <v>42978</v>
      </c>
      <c r="H173" s="82" t="s">
        <v>2651</v>
      </c>
      <c r="I173" s="92">
        <v>3.2199999999999998</v>
      </c>
      <c r="J173" s="95" t="s">
        <v>181</v>
      </c>
      <c r="K173" s="96">
        <v>2.76E-2</v>
      </c>
      <c r="L173" s="96">
        <v>3.1699999999999999E-2</v>
      </c>
      <c r="M173" s="92">
        <v>9964736.5800000001</v>
      </c>
      <c r="N173" s="94">
        <v>99</v>
      </c>
      <c r="O173" s="92">
        <v>9865.0893100000012</v>
      </c>
      <c r="P173" s="93">
        <f t="shared" si="4"/>
        <v>2.0741700724326282E-3</v>
      </c>
      <c r="Q173" s="93">
        <f>O173/'סכום נכסי הקרן'!$C$42</f>
        <v>1.7998145991841142E-4</v>
      </c>
    </row>
    <row r="174" spans="2:17" s="132" customFormat="1">
      <c r="B174" s="85" t="s">
        <v>2881</v>
      </c>
      <c r="C174" s="95" t="s">
        <v>2662</v>
      </c>
      <c r="D174" s="82">
        <v>90839511</v>
      </c>
      <c r="E174" s="82"/>
      <c r="F174" s="82" t="s">
        <v>681</v>
      </c>
      <c r="G174" s="104">
        <v>41816</v>
      </c>
      <c r="H174" s="82" t="s">
        <v>179</v>
      </c>
      <c r="I174" s="92">
        <v>7.5399999999999991</v>
      </c>
      <c r="J174" s="95" t="s">
        <v>181</v>
      </c>
      <c r="K174" s="96">
        <v>4.4999999999999998E-2</v>
      </c>
      <c r="L174" s="96">
        <v>1.66E-2</v>
      </c>
      <c r="M174" s="92">
        <v>4964841.4800000004</v>
      </c>
      <c r="N174" s="94">
        <v>122.9</v>
      </c>
      <c r="O174" s="92">
        <v>6101.7900799999998</v>
      </c>
      <c r="P174" s="93">
        <f t="shared" ref="P174:P190" si="5">O174/$O$10</f>
        <v>1.2829230404810487E-3</v>
      </c>
      <c r="Q174" s="93">
        <f>O174/'סכום נכסי הקרן'!$C$42</f>
        <v>1.1132277186794979E-4</v>
      </c>
    </row>
    <row r="175" spans="2:17" s="132" customFormat="1">
      <c r="B175" s="85" t="s">
        <v>2881</v>
      </c>
      <c r="C175" s="95" t="s">
        <v>2662</v>
      </c>
      <c r="D175" s="82">
        <v>90839541</v>
      </c>
      <c r="E175" s="82"/>
      <c r="F175" s="82" t="s">
        <v>681</v>
      </c>
      <c r="G175" s="104">
        <v>42625</v>
      </c>
      <c r="H175" s="82" t="s">
        <v>179</v>
      </c>
      <c r="I175" s="92">
        <v>7.2899999999999991</v>
      </c>
      <c r="J175" s="95" t="s">
        <v>181</v>
      </c>
      <c r="K175" s="96">
        <v>4.4999999999999998E-2</v>
      </c>
      <c r="L175" s="96">
        <v>2.8299999999999995E-2</v>
      </c>
      <c r="M175" s="92">
        <v>1382502.5</v>
      </c>
      <c r="N175" s="94">
        <v>113.42</v>
      </c>
      <c r="O175" s="92">
        <v>1568.0343700000001</v>
      </c>
      <c r="P175" s="93">
        <f t="shared" si="5"/>
        <v>3.2968479661941861E-4</v>
      </c>
      <c r="Q175" s="93">
        <f>O175/'סכום נכסי הקרן'!$C$42</f>
        <v>2.8607659418629881E-5</v>
      </c>
    </row>
    <row r="176" spans="2:17" s="132" customFormat="1">
      <c r="B176" s="85" t="s">
        <v>2881</v>
      </c>
      <c r="C176" s="95" t="s">
        <v>2662</v>
      </c>
      <c r="D176" s="82">
        <v>90839542</v>
      </c>
      <c r="E176" s="82"/>
      <c r="F176" s="82" t="s">
        <v>681</v>
      </c>
      <c r="G176" s="104">
        <v>42716</v>
      </c>
      <c r="H176" s="82" t="s">
        <v>179</v>
      </c>
      <c r="I176" s="92">
        <v>7.35</v>
      </c>
      <c r="J176" s="95" t="s">
        <v>181</v>
      </c>
      <c r="K176" s="96">
        <v>4.4999999999999998E-2</v>
      </c>
      <c r="L176" s="96">
        <v>2.5600000000000001E-2</v>
      </c>
      <c r="M176" s="92">
        <v>1045944.37</v>
      </c>
      <c r="N176" s="94">
        <v>115.9</v>
      </c>
      <c r="O176" s="92">
        <v>1212.2494799999999</v>
      </c>
      <c r="P176" s="93">
        <f t="shared" si="5"/>
        <v>2.5487975959723121E-4</v>
      </c>
      <c r="Q176" s="93">
        <f>O176/'סכום נכסי הקרן'!$C$42</f>
        <v>2.2116619965575865E-5</v>
      </c>
    </row>
    <row r="177" spans="2:17" s="132" customFormat="1">
      <c r="B177" s="85" t="s">
        <v>2881</v>
      </c>
      <c r="C177" s="95" t="s">
        <v>2662</v>
      </c>
      <c r="D177" s="82">
        <v>90839544</v>
      </c>
      <c r="E177" s="82"/>
      <c r="F177" s="82" t="s">
        <v>681</v>
      </c>
      <c r="G177" s="104">
        <v>42803</v>
      </c>
      <c r="H177" s="82" t="s">
        <v>179</v>
      </c>
      <c r="I177" s="92">
        <v>7.22</v>
      </c>
      <c r="J177" s="95" t="s">
        <v>181</v>
      </c>
      <c r="K177" s="96">
        <v>4.4999999999999998E-2</v>
      </c>
      <c r="L177" s="96">
        <v>3.15E-2</v>
      </c>
      <c r="M177" s="92">
        <v>6703189.1100000003</v>
      </c>
      <c r="N177" s="94">
        <v>111.76</v>
      </c>
      <c r="O177" s="92">
        <v>7491.4844000000003</v>
      </c>
      <c r="P177" s="93">
        <f t="shared" si="5"/>
        <v>1.5751112080480399E-3</v>
      </c>
      <c r="Q177" s="93">
        <f>O177/'סכום נכסי הקרן'!$C$42</f>
        <v>1.366767453287257E-4</v>
      </c>
    </row>
    <row r="178" spans="2:17" s="132" customFormat="1">
      <c r="B178" s="85" t="s">
        <v>2881</v>
      </c>
      <c r="C178" s="95" t="s">
        <v>2662</v>
      </c>
      <c r="D178" s="82">
        <v>90839545</v>
      </c>
      <c r="E178" s="82"/>
      <c r="F178" s="82" t="s">
        <v>681</v>
      </c>
      <c r="G178" s="104">
        <v>42898</v>
      </c>
      <c r="H178" s="82" t="s">
        <v>179</v>
      </c>
      <c r="I178" s="92">
        <v>7.08</v>
      </c>
      <c r="J178" s="95" t="s">
        <v>181</v>
      </c>
      <c r="K178" s="96">
        <v>4.4999999999999998E-2</v>
      </c>
      <c r="L178" s="96">
        <v>3.7899999999999989E-2</v>
      </c>
      <c r="M178" s="92">
        <v>1260699.53</v>
      </c>
      <c r="N178" s="94">
        <v>106.45</v>
      </c>
      <c r="O178" s="92">
        <v>1342.0146200000001</v>
      </c>
      <c r="P178" s="93">
        <f t="shared" si="5"/>
        <v>2.8216334126335914E-4</v>
      </c>
      <c r="Q178" s="93">
        <f>O178/'סכום נכסי הקרן'!$C$42</f>
        <v>2.4484091623439353E-5</v>
      </c>
    </row>
    <row r="179" spans="2:17" s="132" customFormat="1">
      <c r="B179" s="85" t="s">
        <v>2881</v>
      </c>
      <c r="C179" s="95" t="s">
        <v>2662</v>
      </c>
      <c r="D179" s="82">
        <v>90839546</v>
      </c>
      <c r="E179" s="82"/>
      <c r="F179" s="82" t="s">
        <v>681</v>
      </c>
      <c r="G179" s="104">
        <v>42989</v>
      </c>
      <c r="H179" s="82" t="s">
        <v>179</v>
      </c>
      <c r="I179" s="92">
        <v>7.0299999999999994</v>
      </c>
      <c r="J179" s="95" t="s">
        <v>181</v>
      </c>
      <c r="K179" s="96">
        <v>4.4999999999999998E-2</v>
      </c>
      <c r="L179" s="96">
        <v>4.0399999999999998E-2</v>
      </c>
      <c r="M179" s="92">
        <v>1588640.08</v>
      </c>
      <c r="N179" s="94">
        <v>105.06</v>
      </c>
      <c r="O179" s="92">
        <v>1669.0253600000001</v>
      </c>
      <c r="P179" s="93">
        <f t="shared" si="5"/>
        <v>3.5091851102999223E-4</v>
      </c>
      <c r="Q179" s="93">
        <f>O179/'סכום נכסי הקרן'!$C$42</f>
        <v>3.0450167402858734E-5</v>
      </c>
    </row>
    <row r="180" spans="2:17" s="132" customFormat="1">
      <c r="B180" s="85" t="s">
        <v>2881</v>
      </c>
      <c r="C180" s="95" t="s">
        <v>2662</v>
      </c>
      <c r="D180" s="82">
        <v>90839547</v>
      </c>
      <c r="E180" s="82"/>
      <c r="F180" s="82" t="s">
        <v>681</v>
      </c>
      <c r="G180" s="104">
        <v>43080</v>
      </c>
      <c r="H180" s="82" t="s">
        <v>179</v>
      </c>
      <c r="I180" s="92">
        <v>6.89</v>
      </c>
      <c r="J180" s="95" t="s">
        <v>181</v>
      </c>
      <c r="K180" s="96">
        <v>4.4999999999999998E-2</v>
      </c>
      <c r="L180" s="96">
        <v>4.7E-2</v>
      </c>
      <c r="M180" s="92">
        <v>492215.58</v>
      </c>
      <c r="N180" s="94">
        <v>99.82</v>
      </c>
      <c r="O180" s="92">
        <v>491.32958000000002</v>
      </c>
      <c r="P180" s="93">
        <f t="shared" si="5"/>
        <v>1.0330378960724207E-4</v>
      </c>
      <c r="Q180" s="93">
        <f>O180/'סכום נכסי הקרן'!$C$42</f>
        <v>8.9639548442668799E-6</v>
      </c>
    </row>
    <row r="181" spans="2:17" s="132" customFormat="1">
      <c r="B181" s="85" t="s">
        <v>2881</v>
      </c>
      <c r="C181" s="95" t="s">
        <v>2662</v>
      </c>
      <c r="D181" s="82">
        <v>90839548</v>
      </c>
      <c r="E181" s="82"/>
      <c r="F181" s="82" t="s">
        <v>681</v>
      </c>
      <c r="G181" s="104">
        <v>43171</v>
      </c>
      <c r="H181" s="82" t="s">
        <v>179</v>
      </c>
      <c r="I181" s="92">
        <v>6.87</v>
      </c>
      <c r="J181" s="95" t="s">
        <v>181</v>
      </c>
      <c r="K181" s="96">
        <v>4.4999999999999998E-2</v>
      </c>
      <c r="L181" s="96">
        <v>4.7699999999999992E-2</v>
      </c>
      <c r="M181" s="92">
        <v>522920.43</v>
      </c>
      <c r="N181" s="94">
        <v>100.04</v>
      </c>
      <c r="O181" s="92">
        <v>523.12963999999999</v>
      </c>
      <c r="P181" s="93">
        <f t="shared" si="5"/>
        <v>1.0998986518961932E-4</v>
      </c>
      <c r="Q181" s="93">
        <f>O181/'סכום נכסי הקרן'!$C$42</f>
        <v>9.5441240697488396E-6</v>
      </c>
    </row>
    <row r="182" spans="2:17" s="132" customFormat="1">
      <c r="B182" s="85" t="s">
        <v>2881</v>
      </c>
      <c r="C182" s="95" t="s">
        <v>2662</v>
      </c>
      <c r="D182" s="82">
        <v>90839550</v>
      </c>
      <c r="E182" s="82"/>
      <c r="F182" s="82" t="s">
        <v>681</v>
      </c>
      <c r="G182" s="104">
        <v>43341</v>
      </c>
      <c r="H182" s="82" t="s">
        <v>179</v>
      </c>
      <c r="I182" s="92">
        <v>6.9600000000000009</v>
      </c>
      <c r="J182" s="95" t="s">
        <v>181</v>
      </c>
      <c r="K182" s="96">
        <v>4.4999999999999998E-2</v>
      </c>
      <c r="L182" s="96">
        <v>4.4099999999999993E-2</v>
      </c>
      <c r="M182" s="92">
        <v>922661.6</v>
      </c>
      <c r="N182" s="94">
        <v>101.19</v>
      </c>
      <c r="O182" s="92">
        <v>933.64129000000003</v>
      </c>
      <c r="P182" s="93">
        <f t="shared" si="5"/>
        <v>1.9630139791460159E-4</v>
      </c>
      <c r="Q182" s="93">
        <f>O182/'סכום נכסי הקרן'!$C$42</f>
        <v>1.7033613901900795E-5</v>
      </c>
    </row>
    <row r="183" spans="2:17" s="132" customFormat="1">
      <c r="B183" s="85" t="s">
        <v>2881</v>
      </c>
      <c r="C183" s="95" t="s">
        <v>2662</v>
      </c>
      <c r="D183" s="82">
        <v>90839512</v>
      </c>
      <c r="E183" s="82"/>
      <c r="F183" s="82" t="s">
        <v>681</v>
      </c>
      <c r="G183" s="104">
        <v>41893</v>
      </c>
      <c r="H183" s="82" t="s">
        <v>179</v>
      </c>
      <c r="I183" s="92">
        <v>7.5600000000000005</v>
      </c>
      <c r="J183" s="95" t="s">
        <v>181</v>
      </c>
      <c r="K183" s="96">
        <v>4.4999999999999998E-2</v>
      </c>
      <c r="L183" s="96">
        <v>1.5900000000000001E-2</v>
      </c>
      <c r="M183" s="92">
        <v>974048.45</v>
      </c>
      <c r="N183" s="94">
        <v>123.36</v>
      </c>
      <c r="O183" s="92">
        <v>1201.58618</v>
      </c>
      <c r="P183" s="93">
        <f t="shared" si="5"/>
        <v>2.5263776289164124E-4</v>
      </c>
      <c r="Q183" s="93">
        <f>O183/'סכום נכסי הקרן'!$C$42</f>
        <v>2.1922075725656764E-5</v>
      </c>
    </row>
    <row r="184" spans="2:17" s="132" customFormat="1">
      <c r="B184" s="85" t="s">
        <v>2882</v>
      </c>
      <c r="C184" s="95" t="s">
        <v>2662</v>
      </c>
      <c r="D184" s="82">
        <v>90839513</v>
      </c>
      <c r="E184" s="82"/>
      <c r="F184" s="82" t="s">
        <v>681</v>
      </c>
      <c r="G184" s="104">
        <v>42151</v>
      </c>
      <c r="H184" s="82" t="s">
        <v>179</v>
      </c>
      <c r="I184" s="92">
        <v>7.5300000000000011</v>
      </c>
      <c r="J184" s="95" t="s">
        <v>181</v>
      </c>
      <c r="K184" s="96">
        <v>4.4999999999999998E-2</v>
      </c>
      <c r="L184" s="96">
        <v>1.7299999999999999E-2</v>
      </c>
      <c r="M184" s="92">
        <v>3567143.42</v>
      </c>
      <c r="N184" s="94">
        <v>122.92</v>
      </c>
      <c r="O184" s="92">
        <v>4384.7326800000001</v>
      </c>
      <c r="P184" s="93">
        <f t="shared" si="5"/>
        <v>9.2190562241076268E-4</v>
      </c>
      <c r="Q184" s="93">
        <f>O184/'סכום נכסי הקרן'!$C$42</f>
        <v>7.9996294437842107E-5</v>
      </c>
    </row>
    <row r="185" spans="2:17" s="132" customFormat="1">
      <c r="B185" s="85" t="s">
        <v>2882</v>
      </c>
      <c r="C185" s="95" t="s">
        <v>2662</v>
      </c>
      <c r="D185" s="82">
        <v>90839515</v>
      </c>
      <c r="E185" s="82"/>
      <c r="F185" s="82" t="s">
        <v>681</v>
      </c>
      <c r="G185" s="104">
        <v>42166</v>
      </c>
      <c r="H185" s="82" t="s">
        <v>179</v>
      </c>
      <c r="I185" s="92">
        <v>7.5399999999999991</v>
      </c>
      <c r="J185" s="95" t="s">
        <v>181</v>
      </c>
      <c r="K185" s="96">
        <v>4.4999999999999998E-2</v>
      </c>
      <c r="L185" s="96">
        <v>1.6699999999999996E-2</v>
      </c>
      <c r="M185" s="92">
        <v>3356289.81</v>
      </c>
      <c r="N185" s="94">
        <v>123.47</v>
      </c>
      <c r="O185" s="92">
        <v>4144.0109900000007</v>
      </c>
      <c r="P185" s="93">
        <f t="shared" si="5"/>
        <v>8.7129303194214151E-4</v>
      </c>
      <c r="Q185" s="93">
        <f>O185/'סכום נכסי הקרן'!$C$42</f>
        <v>7.5604500320346462E-5</v>
      </c>
    </row>
    <row r="186" spans="2:17" s="132" customFormat="1">
      <c r="B186" s="85" t="s">
        <v>2882</v>
      </c>
      <c r="C186" s="95" t="s">
        <v>2662</v>
      </c>
      <c r="D186" s="82">
        <v>90839516</v>
      </c>
      <c r="E186" s="82"/>
      <c r="F186" s="82" t="s">
        <v>681</v>
      </c>
      <c r="G186" s="104">
        <v>42257</v>
      </c>
      <c r="H186" s="82" t="s">
        <v>179</v>
      </c>
      <c r="I186" s="92">
        <v>7.54</v>
      </c>
      <c r="J186" s="95" t="s">
        <v>181</v>
      </c>
      <c r="K186" s="96">
        <v>4.4999999999999998E-2</v>
      </c>
      <c r="L186" s="96">
        <v>1.6900000000000002E-2</v>
      </c>
      <c r="M186" s="92">
        <v>1783547.37</v>
      </c>
      <c r="N186" s="94">
        <v>122.45</v>
      </c>
      <c r="O186" s="92">
        <v>2183.9537799999998</v>
      </c>
      <c r="P186" s="93">
        <f t="shared" si="5"/>
        <v>4.5918404058037989E-4</v>
      </c>
      <c r="Q186" s="93">
        <f>O186/'סכום נכסי הקרן'!$C$42</f>
        <v>3.9844666111667771E-5</v>
      </c>
    </row>
    <row r="187" spans="2:17" s="132" customFormat="1">
      <c r="B187" s="85" t="s">
        <v>2881</v>
      </c>
      <c r="C187" s="95" t="s">
        <v>2662</v>
      </c>
      <c r="D187" s="82">
        <v>90839517</v>
      </c>
      <c r="E187" s="82"/>
      <c r="F187" s="82" t="s">
        <v>681</v>
      </c>
      <c r="G187" s="104">
        <v>42348</v>
      </c>
      <c r="H187" s="82" t="s">
        <v>179</v>
      </c>
      <c r="I187" s="92">
        <v>7.5200000000000014</v>
      </c>
      <c r="J187" s="95" t="s">
        <v>181</v>
      </c>
      <c r="K187" s="96">
        <v>4.4999999999999998E-2</v>
      </c>
      <c r="L187" s="96">
        <v>1.7800000000000003E-2</v>
      </c>
      <c r="M187" s="92">
        <v>3088546.73</v>
      </c>
      <c r="N187" s="94">
        <v>122.31</v>
      </c>
      <c r="O187" s="92">
        <v>3777.6016500000001</v>
      </c>
      <c r="P187" s="93">
        <f t="shared" si="5"/>
        <v>7.9425416656487581E-4</v>
      </c>
      <c r="Q187" s="93">
        <f>O187/'סכום נכסי הקרן'!$C$42</f>
        <v>6.8919625417684108E-5</v>
      </c>
    </row>
    <row r="188" spans="2:17" s="132" customFormat="1">
      <c r="B188" s="85" t="s">
        <v>2881</v>
      </c>
      <c r="C188" s="95" t="s">
        <v>2662</v>
      </c>
      <c r="D188" s="82">
        <v>90839518</v>
      </c>
      <c r="E188" s="82"/>
      <c r="F188" s="82" t="s">
        <v>681</v>
      </c>
      <c r="G188" s="104">
        <v>42439</v>
      </c>
      <c r="H188" s="82" t="s">
        <v>179</v>
      </c>
      <c r="I188" s="92">
        <v>7.49</v>
      </c>
      <c r="J188" s="95" t="s">
        <v>181</v>
      </c>
      <c r="K188" s="96">
        <v>4.4999999999999998E-2</v>
      </c>
      <c r="L188" s="96">
        <v>1.8799999999999997E-2</v>
      </c>
      <c r="M188" s="92">
        <v>3668221.67</v>
      </c>
      <c r="N188" s="94">
        <v>122.63</v>
      </c>
      <c r="O188" s="92">
        <v>4498.3404099999998</v>
      </c>
      <c r="P188" s="93">
        <f t="shared" si="5"/>
        <v>9.4579205122637838E-4</v>
      </c>
      <c r="Q188" s="93">
        <f>O188/'סכום נכסי הקרן'!$C$42</f>
        <v>8.2068985769961089E-5</v>
      </c>
    </row>
    <row r="189" spans="2:17" s="132" customFormat="1">
      <c r="B189" s="85" t="s">
        <v>2881</v>
      </c>
      <c r="C189" s="95" t="s">
        <v>2662</v>
      </c>
      <c r="D189" s="82">
        <v>90839519</v>
      </c>
      <c r="E189" s="82"/>
      <c r="F189" s="82" t="s">
        <v>681</v>
      </c>
      <c r="G189" s="104">
        <v>42549</v>
      </c>
      <c r="H189" s="82" t="s">
        <v>179</v>
      </c>
      <c r="I189" s="92">
        <v>7.3800000000000008</v>
      </c>
      <c r="J189" s="95" t="s">
        <v>181</v>
      </c>
      <c r="K189" s="96">
        <v>4.4999999999999998E-2</v>
      </c>
      <c r="L189" s="96">
        <v>2.3900000000000001E-2</v>
      </c>
      <c r="M189" s="92">
        <v>2580184.2999999998</v>
      </c>
      <c r="N189" s="94">
        <v>117.85</v>
      </c>
      <c r="O189" s="92">
        <v>3040.7471299999997</v>
      </c>
      <c r="P189" s="93">
        <f t="shared" si="5"/>
        <v>6.3932788611331952E-4</v>
      </c>
      <c r="Q189" s="93">
        <f>O189/'סכום נכסי הקרן'!$C$42</f>
        <v>5.5476244613959753E-5</v>
      </c>
    </row>
    <row r="190" spans="2:17" s="132" customFormat="1">
      <c r="B190" s="85" t="s">
        <v>2881</v>
      </c>
      <c r="C190" s="95" t="s">
        <v>2662</v>
      </c>
      <c r="D190" s="82">
        <v>90839520</v>
      </c>
      <c r="E190" s="82"/>
      <c r="F190" s="82" t="s">
        <v>681</v>
      </c>
      <c r="G190" s="104">
        <v>42604</v>
      </c>
      <c r="H190" s="82" t="s">
        <v>179</v>
      </c>
      <c r="I190" s="92">
        <v>7.2899999999999991</v>
      </c>
      <c r="J190" s="95" t="s">
        <v>181</v>
      </c>
      <c r="K190" s="96">
        <v>4.4999999999999998E-2</v>
      </c>
      <c r="L190" s="96">
        <v>2.8300000000000002E-2</v>
      </c>
      <c r="M190" s="92">
        <v>3374040.02</v>
      </c>
      <c r="N190" s="94">
        <v>113.44</v>
      </c>
      <c r="O190" s="92">
        <v>3827.5110600000003</v>
      </c>
      <c r="P190" s="93">
        <f t="shared" si="5"/>
        <v>8.047477973168887E-4</v>
      </c>
      <c r="Q190" s="93">
        <f>O190/'סכום נכסי הקרן'!$C$42</f>
        <v>6.9830186710460339E-5</v>
      </c>
    </row>
    <row r="191" spans="2:17" s="132" customFormat="1">
      <c r="B191" s="85" t="s">
        <v>2928</v>
      </c>
      <c r="C191" s="95" t="s">
        <v>2662</v>
      </c>
      <c r="D191" s="82">
        <v>84666732</v>
      </c>
      <c r="E191" s="82"/>
      <c r="F191" s="82" t="s">
        <v>681</v>
      </c>
      <c r="G191" s="104">
        <v>43552</v>
      </c>
      <c r="H191" s="82" t="s">
        <v>179</v>
      </c>
      <c r="I191" s="92">
        <v>6.92</v>
      </c>
      <c r="J191" s="95" t="s">
        <v>181</v>
      </c>
      <c r="K191" s="96">
        <v>3.5499999999999997E-2</v>
      </c>
      <c r="L191" s="96">
        <v>3.7000000000000005E-2</v>
      </c>
      <c r="M191" s="92">
        <v>48595038.649999999</v>
      </c>
      <c r="N191" s="94">
        <v>99.57</v>
      </c>
      <c r="O191" s="92">
        <v>48386.078390000002</v>
      </c>
      <c r="P191" s="93">
        <f t="shared" si="4"/>
        <v>1.0173344869486754E-2</v>
      </c>
      <c r="Q191" s="93">
        <f>O191/'סכום נכסי הקרן'!$C$42</f>
        <v>8.8276920306552169E-4</v>
      </c>
    </row>
    <row r="192" spans="2:17" s="132" customFormat="1">
      <c r="B192" s="85" t="s">
        <v>2893</v>
      </c>
      <c r="C192" s="95" t="s">
        <v>2662</v>
      </c>
      <c r="D192" s="82">
        <v>90320002</v>
      </c>
      <c r="E192" s="82"/>
      <c r="F192" s="82" t="s">
        <v>681</v>
      </c>
      <c r="G192" s="104">
        <v>43227</v>
      </c>
      <c r="H192" s="82" t="s">
        <v>179</v>
      </c>
      <c r="I192" s="92">
        <v>9.9999999999999992E-2</v>
      </c>
      <c r="J192" s="95" t="s">
        <v>181</v>
      </c>
      <c r="K192" s="96">
        <v>2.75E-2</v>
      </c>
      <c r="L192" s="96">
        <v>2.7899999999999994E-2</v>
      </c>
      <c r="M192" s="92">
        <v>67451.72</v>
      </c>
      <c r="N192" s="94">
        <v>100.18</v>
      </c>
      <c r="O192" s="92">
        <v>67.573130000000006</v>
      </c>
      <c r="P192" s="93">
        <f t="shared" si="4"/>
        <v>1.4207490631080705E-5</v>
      </c>
      <c r="Q192" s="93">
        <f>O192/'סכום נכסי הקרן'!$C$42</f>
        <v>1.2328231611981832E-6</v>
      </c>
    </row>
    <row r="193" spans="2:17" s="132" customFormat="1">
      <c r="B193" s="85" t="s">
        <v>2893</v>
      </c>
      <c r="C193" s="95" t="s">
        <v>2662</v>
      </c>
      <c r="D193" s="82">
        <v>90320003</v>
      </c>
      <c r="E193" s="82"/>
      <c r="F193" s="82" t="s">
        <v>681</v>
      </c>
      <c r="G193" s="104">
        <v>43279</v>
      </c>
      <c r="H193" s="82" t="s">
        <v>179</v>
      </c>
      <c r="I193" s="92">
        <v>0.08</v>
      </c>
      <c r="J193" s="95" t="s">
        <v>181</v>
      </c>
      <c r="K193" s="96">
        <v>2.75E-2</v>
      </c>
      <c r="L193" s="96">
        <v>2.5600000000000001E-2</v>
      </c>
      <c r="M193" s="92">
        <v>291532.26</v>
      </c>
      <c r="N193" s="94">
        <v>100.25</v>
      </c>
      <c r="O193" s="92">
        <v>292.26107999999999</v>
      </c>
      <c r="P193" s="93">
        <f t="shared" si="4"/>
        <v>6.1448930306018498E-5</v>
      </c>
      <c r="Q193" s="93">
        <f>O193/'סכום נכסי הקרן'!$C$42</f>
        <v>5.332093223161263E-6</v>
      </c>
    </row>
    <row r="194" spans="2:17" s="132" customFormat="1">
      <c r="B194" s="85" t="s">
        <v>2893</v>
      </c>
      <c r="C194" s="95" t="s">
        <v>2662</v>
      </c>
      <c r="D194" s="82">
        <v>90320004</v>
      </c>
      <c r="E194" s="82"/>
      <c r="F194" s="82" t="s">
        <v>681</v>
      </c>
      <c r="G194" s="104">
        <v>43321</v>
      </c>
      <c r="H194" s="82" t="s">
        <v>179</v>
      </c>
      <c r="I194" s="92">
        <v>3.0000000000000006E-2</v>
      </c>
      <c r="J194" s="95" t="s">
        <v>181</v>
      </c>
      <c r="K194" s="96">
        <v>2.75E-2</v>
      </c>
      <c r="L194" s="96">
        <v>2.64E-2</v>
      </c>
      <c r="M194" s="92">
        <v>1286960.73</v>
      </c>
      <c r="N194" s="94">
        <v>100.38</v>
      </c>
      <c r="O194" s="92">
        <v>1291.8511299999998</v>
      </c>
      <c r="P194" s="93">
        <f t="shared" si="4"/>
        <v>2.7161628928874565E-4</v>
      </c>
      <c r="Q194" s="93">
        <f>O194/'סכום נכסי הקרן'!$C$42</f>
        <v>2.3568894823786386E-5</v>
      </c>
    </row>
    <row r="195" spans="2:17" s="132" customFormat="1">
      <c r="B195" s="85" t="s">
        <v>2893</v>
      </c>
      <c r="C195" s="95" t="s">
        <v>2662</v>
      </c>
      <c r="D195" s="82">
        <v>90320001</v>
      </c>
      <c r="E195" s="82"/>
      <c r="F195" s="82" t="s">
        <v>681</v>
      </c>
      <c r="G195" s="104">
        <v>43138</v>
      </c>
      <c r="H195" s="82" t="s">
        <v>179</v>
      </c>
      <c r="I195" s="92">
        <v>0.02</v>
      </c>
      <c r="J195" s="95" t="s">
        <v>181</v>
      </c>
      <c r="K195" s="96">
        <v>2.75E-2</v>
      </c>
      <c r="L195" s="96">
        <v>4.4900000000000002E-2</v>
      </c>
      <c r="M195" s="92">
        <v>276947.03999999998</v>
      </c>
      <c r="N195" s="94">
        <v>100.36</v>
      </c>
      <c r="O195" s="92">
        <v>277.94403000000005</v>
      </c>
      <c r="P195" s="93">
        <f t="shared" si="4"/>
        <v>5.8438719683250052E-5</v>
      </c>
      <c r="Q195" s="93">
        <f>O195/'סכום נכסי הקרן'!$C$42</f>
        <v>5.0708889421100176E-6</v>
      </c>
    </row>
    <row r="196" spans="2:17" s="132" customFormat="1">
      <c r="B196" s="85" t="s">
        <v>2893</v>
      </c>
      <c r="C196" s="95" t="s">
        <v>2662</v>
      </c>
      <c r="D196" s="82">
        <v>90310002</v>
      </c>
      <c r="E196" s="82"/>
      <c r="F196" s="82" t="s">
        <v>681</v>
      </c>
      <c r="G196" s="104">
        <v>43227</v>
      </c>
      <c r="H196" s="82" t="s">
        <v>179</v>
      </c>
      <c r="I196" s="92">
        <v>9.4499999999999993</v>
      </c>
      <c r="J196" s="95" t="s">
        <v>181</v>
      </c>
      <c r="K196" s="96">
        <v>2.9805999999999999E-2</v>
      </c>
      <c r="L196" s="96">
        <v>2.8999999999999998E-2</v>
      </c>
      <c r="M196" s="92">
        <v>1472716.98</v>
      </c>
      <c r="N196" s="94">
        <v>100.54</v>
      </c>
      <c r="O196" s="92">
        <v>1480.66977</v>
      </c>
      <c r="P196" s="93">
        <f t="shared" si="4"/>
        <v>3.1131607911309451E-4</v>
      </c>
      <c r="Q196" s="93">
        <f>O196/'סכום נכסי הקרן'!$C$42</f>
        <v>2.7013755120444865E-5</v>
      </c>
    </row>
    <row r="197" spans="2:17" s="132" customFormat="1">
      <c r="B197" s="85" t="s">
        <v>2893</v>
      </c>
      <c r="C197" s="95" t="s">
        <v>2662</v>
      </c>
      <c r="D197" s="82">
        <v>90310003</v>
      </c>
      <c r="E197" s="82"/>
      <c r="F197" s="82" t="s">
        <v>681</v>
      </c>
      <c r="G197" s="104">
        <v>43279</v>
      </c>
      <c r="H197" s="82" t="s">
        <v>179</v>
      </c>
      <c r="I197" s="92">
        <v>9.49</v>
      </c>
      <c r="J197" s="95" t="s">
        <v>181</v>
      </c>
      <c r="K197" s="96">
        <v>2.9796999999999997E-2</v>
      </c>
      <c r="L197" s="96">
        <v>2.7699999999999999E-2</v>
      </c>
      <c r="M197" s="92">
        <v>1722395.53</v>
      </c>
      <c r="N197" s="94">
        <v>100.82</v>
      </c>
      <c r="O197" s="92">
        <v>1736.51927</v>
      </c>
      <c r="P197" s="93">
        <f t="shared" si="4"/>
        <v>3.6510934537464969E-4</v>
      </c>
      <c r="Q197" s="93">
        <f>O197/'סכום נכסי הקרן'!$C$42</f>
        <v>3.1681545252128486E-5</v>
      </c>
    </row>
    <row r="198" spans="2:17" s="132" customFormat="1">
      <c r="B198" s="85" t="s">
        <v>2893</v>
      </c>
      <c r="C198" s="95" t="s">
        <v>2662</v>
      </c>
      <c r="D198" s="82">
        <v>90310004</v>
      </c>
      <c r="E198" s="82"/>
      <c r="F198" s="82" t="s">
        <v>681</v>
      </c>
      <c r="G198" s="104">
        <v>43321</v>
      </c>
      <c r="H198" s="82" t="s">
        <v>179</v>
      </c>
      <c r="I198" s="92">
        <v>9.5</v>
      </c>
      <c r="J198" s="95" t="s">
        <v>181</v>
      </c>
      <c r="K198" s="96">
        <v>3.0529000000000001E-2</v>
      </c>
      <c r="L198" s="96">
        <v>2.69E-2</v>
      </c>
      <c r="M198" s="92">
        <v>9645105.9299999997</v>
      </c>
      <c r="N198" s="94">
        <v>102.3</v>
      </c>
      <c r="O198" s="92">
        <v>9866.9430199999988</v>
      </c>
      <c r="P198" s="93">
        <f t="shared" si="4"/>
        <v>2.0745598215452963E-3</v>
      </c>
      <c r="Q198" s="93">
        <f>O198/'סכום נכסי הקרן'!$C$42</f>
        <v>1.8001527952425387E-4</v>
      </c>
    </row>
    <row r="199" spans="2:17" s="132" customFormat="1">
      <c r="B199" s="85" t="s">
        <v>2893</v>
      </c>
      <c r="C199" s="95" t="s">
        <v>2662</v>
      </c>
      <c r="D199" s="82">
        <v>90310001</v>
      </c>
      <c r="E199" s="82"/>
      <c r="F199" s="82" t="s">
        <v>681</v>
      </c>
      <c r="G199" s="104">
        <v>43138</v>
      </c>
      <c r="H199" s="82" t="s">
        <v>179</v>
      </c>
      <c r="I199" s="92">
        <v>9.41</v>
      </c>
      <c r="J199" s="95" t="s">
        <v>181</v>
      </c>
      <c r="K199" s="96">
        <v>2.8239999999999998E-2</v>
      </c>
      <c r="L199" s="96">
        <v>3.1900000000000005E-2</v>
      </c>
      <c r="M199" s="92">
        <v>9241300.8100000005</v>
      </c>
      <c r="N199" s="94">
        <v>96.35</v>
      </c>
      <c r="O199" s="92">
        <v>8903.9928600000003</v>
      </c>
      <c r="P199" s="93">
        <f t="shared" si="4"/>
        <v>1.8720961295955875E-3</v>
      </c>
      <c r="Q199" s="93">
        <f>O199/'סכום נכסי הקרן'!$C$42</f>
        <v>1.6244694636686582E-4</v>
      </c>
    </row>
    <row r="200" spans="2:17" s="132" customFormat="1">
      <c r="B200" s="85" t="s">
        <v>2893</v>
      </c>
      <c r="C200" s="95" t="s">
        <v>2662</v>
      </c>
      <c r="D200" s="82">
        <v>90310005</v>
      </c>
      <c r="E200" s="82"/>
      <c r="F200" s="82" t="s">
        <v>681</v>
      </c>
      <c r="G200" s="104">
        <v>43417</v>
      </c>
      <c r="H200" s="82" t="s">
        <v>179</v>
      </c>
      <c r="I200" s="92">
        <v>9.3999999999999968</v>
      </c>
      <c r="J200" s="95" t="s">
        <v>181</v>
      </c>
      <c r="K200" s="96">
        <v>3.2797E-2</v>
      </c>
      <c r="L200" s="96">
        <v>2.8399999999999998E-2</v>
      </c>
      <c r="M200" s="92">
        <v>10969039.65</v>
      </c>
      <c r="N200" s="94">
        <v>102.99</v>
      </c>
      <c r="O200" s="92">
        <v>11297.014140000001</v>
      </c>
      <c r="P200" s="93">
        <f t="shared" si="4"/>
        <v>2.3752373547479043E-3</v>
      </c>
      <c r="Q200" s="93">
        <f>O200/'סכום נכסי הקרן'!$C$42</f>
        <v>2.0610589866379395E-4</v>
      </c>
    </row>
    <row r="201" spans="2:17" s="132" customFormat="1">
      <c r="B201" s="85" t="s">
        <v>2893</v>
      </c>
      <c r="C201" s="95" t="s">
        <v>2662</v>
      </c>
      <c r="D201" s="82">
        <v>90310006</v>
      </c>
      <c r="E201" s="82"/>
      <c r="F201" s="82" t="s">
        <v>681</v>
      </c>
      <c r="G201" s="104">
        <v>43496</v>
      </c>
      <c r="H201" s="82" t="s">
        <v>179</v>
      </c>
      <c r="I201" s="92">
        <v>9.5200000000000014</v>
      </c>
      <c r="J201" s="95" t="s">
        <v>181</v>
      </c>
      <c r="K201" s="96">
        <v>3.2190999999999997E-2</v>
      </c>
      <c r="L201" s="96">
        <v>2.4900000000000002E-2</v>
      </c>
      <c r="M201" s="92">
        <v>13865725.369999999</v>
      </c>
      <c r="N201" s="94">
        <v>105.85</v>
      </c>
      <c r="O201" s="92">
        <v>14676.87004</v>
      </c>
      <c r="P201" s="93">
        <f>O201/$O$10</f>
        <v>3.0858640644127193E-3</v>
      </c>
      <c r="Q201" s="93">
        <f>O201/'סכום נכסי הקרן'!$C$42</f>
        <v>2.6776893891414683E-4</v>
      </c>
    </row>
    <row r="202" spans="2:17" s="132" customFormat="1">
      <c r="B202" s="85" t="s">
        <v>2893</v>
      </c>
      <c r="C202" s="95" t="s">
        <v>2662</v>
      </c>
      <c r="D202" s="82">
        <v>90310007</v>
      </c>
      <c r="E202" s="82"/>
      <c r="F202" s="82" t="s">
        <v>681</v>
      </c>
      <c r="G202" s="104">
        <v>43541</v>
      </c>
      <c r="H202" s="82" t="s">
        <v>179</v>
      </c>
      <c r="I202" s="92">
        <v>9.5</v>
      </c>
      <c r="J202" s="95" t="s">
        <v>181</v>
      </c>
      <c r="K202" s="96">
        <v>2.9270999999999998E-2</v>
      </c>
      <c r="L202" s="96">
        <v>2.7900000000000001E-2</v>
      </c>
      <c r="M202" s="92">
        <v>1192565.8899999999</v>
      </c>
      <c r="N202" s="94">
        <v>100.19</v>
      </c>
      <c r="O202" s="92">
        <v>1194.8317400000001</v>
      </c>
      <c r="P202" s="93">
        <f>O202/$O$10</f>
        <v>2.5121761788698933E-4</v>
      </c>
      <c r="Q202" s="93">
        <f>O202/'סכום נכסי הקרן'!$C$42</f>
        <v>2.1798845825355814E-5</v>
      </c>
    </row>
    <row r="203" spans="2:17" s="132" customFormat="1">
      <c r="B203" s="85" t="s">
        <v>2894</v>
      </c>
      <c r="C203" s="95" t="s">
        <v>2662</v>
      </c>
      <c r="D203" s="82">
        <v>90145362</v>
      </c>
      <c r="E203" s="82"/>
      <c r="F203" s="82" t="s">
        <v>711</v>
      </c>
      <c r="G203" s="104">
        <v>42825</v>
      </c>
      <c r="H203" s="82" t="s">
        <v>179</v>
      </c>
      <c r="I203" s="92">
        <v>7.1099999999999994</v>
      </c>
      <c r="J203" s="95" t="s">
        <v>181</v>
      </c>
      <c r="K203" s="96">
        <v>2.8999999999999998E-2</v>
      </c>
      <c r="L203" s="96">
        <v>2.2000000000000002E-2</v>
      </c>
      <c r="M203" s="92">
        <v>58290000.649999999</v>
      </c>
      <c r="N203" s="94">
        <v>106.5</v>
      </c>
      <c r="O203" s="92">
        <v>62078.848689999999</v>
      </c>
      <c r="P203" s="93">
        <f t="shared" si="4"/>
        <v>1.3052298467622434E-2</v>
      </c>
      <c r="Q203" s="93">
        <f>O203/'סכום נכסי הקרן'!$C$42</f>
        <v>1.1325839499450371E-3</v>
      </c>
    </row>
    <row r="204" spans="2:17" s="132" customFormat="1">
      <c r="B204" s="85" t="s">
        <v>2895</v>
      </c>
      <c r="C204" s="95" t="s">
        <v>2657</v>
      </c>
      <c r="D204" s="82">
        <v>90141407</v>
      </c>
      <c r="E204" s="82"/>
      <c r="F204" s="82" t="s">
        <v>735</v>
      </c>
      <c r="G204" s="104">
        <v>42372</v>
      </c>
      <c r="H204" s="82" t="s">
        <v>179</v>
      </c>
      <c r="I204" s="92">
        <v>9.65</v>
      </c>
      <c r="J204" s="95" t="s">
        <v>181</v>
      </c>
      <c r="K204" s="96">
        <v>6.7000000000000004E-2</v>
      </c>
      <c r="L204" s="96">
        <v>3.32E-2</v>
      </c>
      <c r="M204" s="92">
        <v>21091827.989999998</v>
      </c>
      <c r="N204" s="94">
        <v>135.63</v>
      </c>
      <c r="O204" s="92">
        <v>28606.847550000002</v>
      </c>
      <c r="P204" s="93">
        <f t="shared" si="4"/>
        <v>6.01469132111209E-3</v>
      </c>
      <c r="Q204" s="93">
        <f>O204/'סכום נכסי הקרן'!$C$42</f>
        <v>5.2191136075101891E-4</v>
      </c>
    </row>
    <row r="205" spans="2:17" s="132" customFormat="1">
      <c r="B205" s="85" t="s">
        <v>2896</v>
      </c>
      <c r="C205" s="95" t="s">
        <v>2662</v>
      </c>
      <c r="D205" s="82">
        <v>90800100</v>
      </c>
      <c r="E205" s="82"/>
      <c r="F205" s="82" t="s">
        <v>2664</v>
      </c>
      <c r="G205" s="104">
        <v>41529</v>
      </c>
      <c r="H205" s="82" t="s">
        <v>2651</v>
      </c>
      <c r="I205" s="92">
        <v>6.919999999999999</v>
      </c>
      <c r="J205" s="95" t="s">
        <v>181</v>
      </c>
      <c r="K205" s="96">
        <v>7.6999999999999999E-2</v>
      </c>
      <c r="L205" s="96">
        <v>0</v>
      </c>
      <c r="M205" s="92">
        <v>30918998.09</v>
      </c>
      <c r="N205" s="94">
        <v>0</v>
      </c>
      <c r="O205" s="94">
        <v>0</v>
      </c>
      <c r="P205" s="93">
        <f t="shared" si="4"/>
        <v>0</v>
      </c>
      <c r="Q205" s="93">
        <f>O205/'סכום נכסי הקרן'!$C$42</f>
        <v>0</v>
      </c>
    </row>
    <row r="206" spans="2:17" s="132" customFormat="1">
      <c r="B206" s="85" t="s">
        <v>2929</v>
      </c>
      <c r="C206" s="95" t="s">
        <v>2657</v>
      </c>
      <c r="D206" s="82">
        <v>6718</v>
      </c>
      <c r="E206" s="82"/>
      <c r="F206" s="82" t="s">
        <v>1865</v>
      </c>
      <c r="G206" s="104">
        <v>43482</v>
      </c>
      <c r="H206" s="82"/>
      <c r="I206" s="92">
        <v>3.86</v>
      </c>
      <c r="J206" s="95" t="s">
        <v>181</v>
      </c>
      <c r="K206" s="96">
        <v>4.1299999999999996E-2</v>
      </c>
      <c r="L206" s="96">
        <v>3.6299999999999999E-2</v>
      </c>
      <c r="M206" s="92">
        <v>72786112.430000007</v>
      </c>
      <c r="N206" s="94">
        <v>102.87</v>
      </c>
      <c r="O206" s="92">
        <v>74875.075469999996</v>
      </c>
      <c r="P206" s="93">
        <f>O206/$O$10</f>
        <v>1.5742750605773115E-2</v>
      </c>
      <c r="Q206" s="93">
        <f>O206/'סכום נכסי הקרן'!$C$42</f>
        <v>1.3660419050572014E-3</v>
      </c>
    </row>
    <row r="207" spans="2:17" s="132" customFormat="1">
      <c r="B207" s="81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92"/>
      <c r="N207" s="94"/>
      <c r="O207" s="82"/>
      <c r="P207" s="93"/>
      <c r="Q207" s="82"/>
    </row>
    <row r="208" spans="2:17" s="132" customFormat="1">
      <c r="B208" s="100" t="s">
        <v>41</v>
      </c>
      <c r="C208" s="80"/>
      <c r="D208" s="80"/>
      <c r="E208" s="80"/>
      <c r="F208" s="80"/>
      <c r="G208" s="80"/>
      <c r="H208" s="80"/>
      <c r="I208" s="89">
        <v>0.21803286279791745</v>
      </c>
      <c r="J208" s="80"/>
      <c r="K208" s="80"/>
      <c r="L208" s="102">
        <v>1.5630794788897305E-2</v>
      </c>
      <c r="M208" s="89"/>
      <c r="N208" s="91"/>
      <c r="O208" s="89">
        <f>SUM(O209:O210)</f>
        <v>9385.7632200000007</v>
      </c>
      <c r="P208" s="90">
        <f t="shared" ref="P208:P264" si="6">O208/$O$10</f>
        <v>1.9733900592394027E-3</v>
      </c>
      <c r="Q208" s="90">
        <f>O208/'סכום נכסי הקרן'!$C$42</f>
        <v>1.7123650011680735E-4</v>
      </c>
    </row>
    <row r="209" spans="2:17" s="132" customFormat="1">
      <c r="B209" s="85" t="s">
        <v>2897</v>
      </c>
      <c r="C209" s="95" t="s">
        <v>2657</v>
      </c>
      <c r="D209" s="82">
        <v>4351</v>
      </c>
      <c r="E209" s="82"/>
      <c r="F209" s="82" t="s">
        <v>978</v>
      </c>
      <c r="G209" s="104">
        <v>42183</v>
      </c>
      <c r="H209" s="82" t="s">
        <v>2651</v>
      </c>
      <c r="I209" s="92">
        <v>0.22999999999999998</v>
      </c>
      <c r="J209" s="95" t="s">
        <v>181</v>
      </c>
      <c r="K209" s="96">
        <v>3.61E-2</v>
      </c>
      <c r="L209" s="96">
        <v>1.5399999999999999E-2</v>
      </c>
      <c r="M209" s="92">
        <v>8539918.5199999996</v>
      </c>
      <c r="N209" s="94">
        <v>100.51</v>
      </c>
      <c r="O209" s="92">
        <v>8583.4723900000008</v>
      </c>
      <c r="P209" s="93">
        <f t="shared" si="6"/>
        <v>1.8047055621526619E-3</v>
      </c>
      <c r="Q209" s="93">
        <f>O209/'סכום נכסי הקרן'!$C$42</f>
        <v>1.5659928089607696E-4</v>
      </c>
    </row>
    <row r="210" spans="2:17" s="132" customFormat="1">
      <c r="B210" s="85" t="s">
        <v>2898</v>
      </c>
      <c r="C210" s="95" t="s">
        <v>2657</v>
      </c>
      <c r="D210" s="82">
        <v>3880</v>
      </c>
      <c r="E210" s="82"/>
      <c r="F210" s="82" t="s">
        <v>982</v>
      </c>
      <c r="G210" s="104">
        <v>41959</v>
      </c>
      <c r="H210" s="82" t="s">
        <v>2651</v>
      </c>
      <c r="I210" s="92">
        <v>9.0000000000000011E-2</v>
      </c>
      <c r="J210" s="95" t="s">
        <v>181</v>
      </c>
      <c r="K210" s="96">
        <v>4.4999999999999998E-2</v>
      </c>
      <c r="L210" s="96">
        <v>1.8100000000000002E-2</v>
      </c>
      <c r="M210" s="92">
        <v>799014.86</v>
      </c>
      <c r="N210" s="94">
        <v>100.41</v>
      </c>
      <c r="O210" s="92">
        <v>802.29082999999991</v>
      </c>
      <c r="P210" s="93">
        <f t="shared" si="6"/>
        <v>1.6868449708674083E-4</v>
      </c>
      <c r="Q210" s="93">
        <f>O210/'סכום נכסי הקרן'!$C$42</f>
        <v>1.4637219220730399E-5</v>
      </c>
    </row>
    <row r="211" spans="2:17" s="132" customFormat="1">
      <c r="B211" s="81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92"/>
      <c r="N211" s="94"/>
      <c r="O211" s="82"/>
      <c r="P211" s="93"/>
      <c r="Q211" s="82"/>
    </row>
    <row r="212" spans="2:17" s="132" customFormat="1">
      <c r="B212" s="79" t="s">
        <v>44</v>
      </c>
      <c r="C212" s="80"/>
      <c r="D212" s="80"/>
      <c r="E212" s="80"/>
      <c r="F212" s="80"/>
      <c r="G212" s="80"/>
      <c r="H212" s="80"/>
      <c r="I212" s="89">
        <v>4.6623091104147321</v>
      </c>
      <c r="J212" s="80"/>
      <c r="K212" s="80"/>
      <c r="L212" s="102">
        <v>4.7902887323118259E-2</v>
      </c>
      <c r="M212" s="89"/>
      <c r="N212" s="91"/>
      <c r="O212" s="89">
        <f>O213</f>
        <v>1677068.1107300001</v>
      </c>
      <c r="P212" s="90">
        <f t="shared" si="6"/>
        <v>0.35260952794225592</v>
      </c>
      <c r="Q212" s="90">
        <f>O212/'סכום נכסי הקרן'!$C$42</f>
        <v>3.0596901605931575E-2</v>
      </c>
    </row>
    <row r="213" spans="2:17" s="132" customFormat="1">
      <c r="B213" s="100" t="s">
        <v>42</v>
      </c>
      <c r="C213" s="80"/>
      <c r="D213" s="80"/>
      <c r="E213" s="80"/>
      <c r="F213" s="80"/>
      <c r="G213" s="80"/>
      <c r="H213" s="80"/>
      <c r="I213" s="89">
        <v>4.6623091104147294</v>
      </c>
      <c r="J213" s="80"/>
      <c r="K213" s="80"/>
      <c r="L213" s="102">
        <v>4.7902887323118239E-2</v>
      </c>
      <c r="M213" s="89"/>
      <c r="N213" s="91"/>
      <c r="O213" s="89">
        <f>SUM(O214:O276)</f>
        <v>1677068.1107300001</v>
      </c>
      <c r="P213" s="90">
        <f t="shared" si="6"/>
        <v>0.35260952794225592</v>
      </c>
      <c r="Q213" s="90">
        <f>O213/'סכום נכסי הקרן'!$C$42</f>
        <v>3.0596901605931575E-2</v>
      </c>
    </row>
    <row r="214" spans="2:17" s="132" customFormat="1">
      <c r="B214" s="85" t="s">
        <v>2899</v>
      </c>
      <c r="C214" s="95" t="s">
        <v>2657</v>
      </c>
      <c r="D214" s="82">
        <v>508506</v>
      </c>
      <c r="E214" s="82"/>
      <c r="F214" s="82" t="s">
        <v>2663</v>
      </c>
      <c r="G214" s="104">
        <v>43186</v>
      </c>
      <c r="H214" s="82" t="s">
        <v>2651</v>
      </c>
      <c r="I214" s="92">
        <v>6.27</v>
      </c>
      <c r="J214" s="95" t="s">
        <v>180</v>
      </c>
      <c r="K214" s="96">
        <v>4.8000000000000001E-2</v>
      </c>
      <c r="L214" s="96">
        <v>4.2900000000000001E-2</v>
      </c>
      <c r="M214" s="92">
        <v>26145069</v>
      </c>
      <c r="N214" s="94">
        <v>103.69</v>
      </c>
      <c r="O214" s="92">
        <v>98462.875249999997</v>
      </c>
      <c r="P214" s="93">
        <f t="shared" si="6"/>
        <v>2.0702169303444179E-2</v>
      </c>
      <c r="Q214" s="93">
        <f>O214/'סכום נכסי הקרן'!$C$42</f>
        <v>1.796384348725112E-3</v>
      </c>
    </row>
    <row r="215" spans="2:17" s="132" customFormat="1">
      <c r="B215" s="85" t="s">
        <v>2899</v>
      </c>
      <c r="C215" s="95" t="s">
        <v>2657</v>
      </c>
      <c r="D215" s="82">
        <v>6831</v>
      </c>
      <c r="E215" s="82"/>
      <c r="F215" s="82" t="s">
        <v>2663</v>
      </c>
      <c r="G215" s="104">
        <v>43552</v>
      </c>
      <c r="H215" s="82" t="s">
        <v>2651</v>
      </c>
      <c r="I215" s="92">
        <v>6.27</v>
      </c>
      <c r="J215" s="95" t="s">
        <v>180</v>
      </c>
      <c r="K215" s="96">
        <v>4.5999999999999999E-2</v>
      </c>
      <c r="L215" s="96">
        <v>4.6799999999999987E-2</v>
      </c>
      <c r="M215" s="92">
        <v>11932316.76</v>
      </c>
      <c r="N215" s="94">
        <v>99.85</v>
      </c>
      <c r="O215" s="92">
        <v>43273.168420000002</v>
      </c>
      <c r="P215" s="93">
        <f t="shared" si="6"/>
        <v>9.0983373850571578E-3</v>
      </c>
      <c r="Q215" s="93">
        <f>O215/'סכום נכסי הקרן'!$C$42</f>
        <v>7.8948783764501939E-4</v>
      </c>
    </row>
    <row r="216" spans="2:17" s="132" customFormat="1">
      <c r="B216" s="85" t="s">
        <v>2931</v>
      </c>
      <c r="C216" s="95" t="s">
        <v>2662</v>
      </c>
      <c r="D216" s="82">
        <v>90240950</v>
      </c>
      <c r="E216" s="82"/>
      <c r="F216" s="82" t="s">
        <v>978</v>
      </c>
      <c r="G216" s="104">
        <v>43555</v>
      </c>
      <c r="H216" s="82" t="s">
        <v>2651</v>
      </c>
      <c r="I216" s="92">
        <v>2.54</v>
      </c>
      <c r="J216" s="95" t="s">
        <v>180</v>
      </c>
      <c r="K216" s="96">
        <v>6.3825999999999994E-2</v>
      </c>
      <c r="L216" s="96">
        <v>6.699999999999999E-2</v>
      </c>
      <c r="M216" s="92">
        <v>12203653.689999999</v>
      </c>
      <c r="N216" s="94">
        <v>99.94</v>
      </c>
      <c r="O216" s="92">
        <v>44297.077720000001</v>
      </c>
      <c r="P216" s="93">
        <f t="shared" si="6"/>
        <v>9.3136179527447335E-3</v>
      </c>
      <c r="Q216" s="93">
        <f>O216/'סכום נכסי הקרן'!$C$42</f>
        <v>8.0816832647254914E-4</v>
      </c>
    </row>
    <row r="217" spans="2:17" s="132" customFormat="1">
      <c r="B217" s="85" t="s">
        <v>2900</v>
      </c>
      <c r="C217" s="95" t="s">
        <v>2662</v>
      </c>
      <c r="D217" s="82">
        <v>6496</v>
      </c>
      <c r="E217" s="82"/>
      <c r="F217" s="82" t="s">
        <v>1005</v>
      </c>
      <c r="G217" s="104">
        <v>43343</v>
      </c>
      <c r="H217" s="82" t="s">
        <v>960</v>
      </c>
      <c r="I217" s="92">
        <v>10.979999999999999</v>
      </c>
      <c r="J217" s="95" t="s">
        <v>180</v>
      </c>
      <c r="K217" s="96">
        <v>4.4999999999999998E-2</v>
      </c>
      <c r="L217" s="96">
        <v>4.5400000000000003E-2</v>
      </c>
      <c r="M217" s="92">
        <v>1497012.97</v>
      </c>
      <c r="N217" s="94">
        <v>100.5</v>
      </c>
      <c r="O217" s="92">
        <v>5464.3368899999996</v>
      </c>
      <c r="P217" s="93">
        <f t="shared" si="6"/>
        <v>1.1488962427779158E-3</v>
      </c>
      <c r="Q217" s="93">
        <f>O217/'סכום נכסי הקרן'!$C$42</f>
        <v>9.9692896844968523E-5</v>
      </c>
    </row>
    <row r="218" spans="2:17" s="132" customFormat="1">
      <c r="B218" s="85" t="s">
        <v>2900</v>
      </c>
      <c r="C218" s="95" t="s">
        <v>2662</v>
      </c>
      <c r="D218" s="82">
        <v>66624</v>
      </c>
      <c r="E218" s="82"/>
      <c r="F218" s="82" t="s">
        <v>1005</v>
      </c>
      <c r="G218" s="104">
        <v>43434</v>
      </c>
      <c r="H218" s="82" t="s">
        <v>960</v>
      </c>
      <c r="I218" s="92">
        <v>10.98</v>
      </c>
      <c r="J218" s="95" t="s">
        <v>180</v>
      </c>
      <c r="K218" s="96">
        <v>4.4999999999999998E-2</v>
      </c>
      <c r="L218" s="96">
        <v>4.5400000000000003E-2</v>
      </c>
      <c r="M218" s="92">
        <v>1368509.61</v>
      </c>
      <c r="N218" s="94">
        <v>100.5</v>
      </c>
      <c r="O218" s="92">
        <v>4995.2790199999999</v>
      </c>
      <c r="P218" s="93">
        <f t="shared" si="6"/>
        <v>1.0502751593167874E-3</v>
      </c>
      <c r="Q218" s="93">
        <f>O218/'סכום נכסי הקרן'!$C$42</f>
        <v>9.1135273332807899E-5</v>
      </c>
    </row>
    <row r="219" spans="2:17" s="132" customFormat="1">
      <c r="B219" s="85" t="s">
        <v>2900</v>
      </c>
      <c r="C219" s="95" t="s">
        <v>2662</v>
      </c>
      <c r="D219" s="82">
        <v>6785</v>
      </c>
      <c r="E219" s="82"/>
      <c r="F219" s="82" t="s">
        <v>1005</v>
      </c>
      <c r="G219" s="104">
        <v>43524</v>
      </c>
      <c r="H219" s="82" t="s">
        <v>960</v>
      </c>
      <c r="I219" s="92">
        <v>10.979999999999999</v>
      </c>
      <c r="J219" s="95" t="s">
        <v>180</v>
      </c>
      <c r="K219" s="96">
        <v>4.4999999999999998E-2</v>
      </c>
      <c r="L219" s="96">
        <v>4.540000000000001E-2</v>
      </c>
      <c r="M219" s="92">
        <v>1297933.43</v>
      </c>
      <c r="N219" s="94">
        <v>100.5</v>
      </c>
      <c r="O219" s="92">
        <v>4737.6646600000004</v>
      </c>
      <c r="P219" s="93">
        <f t="shared" si="6"/>
        <v>9.9611082497069693E-4</v>
      </c>
      <c r="Q219" s="93">
        <f>O219/'סכום נכסי הקרן'!$C$42</f>
        <v>8.6435284599634734E-5</v>
      </c>
    </row>
    <row r="220" spans="2:17" s="132" customFormat="1">
      <c r="B220" s="85" t="s">
        <v>2900</v>
      </c>
      <c r="C220" s="95" t="s">
        <v>2662</v>
      </c>
      <c r="D220" s="82">
        <v>6484</v>
      </c>
      <c r="E220" s="82"/>
      <c r="F220" s="82" t="s">
        <v>1005</v>
      </c>
      <c r="G220" s="104">
        <v>43336</v>
      </c>
      <c r="H220" s="82" t="s">
        <v>960</v>
      </c>
      <c r="I220" s="92">
        <v>10.98</v>
      </c>
      <c r="J220" s="95" t="s">
        <v>180</v>
      </c>
      <c r="K220" s="96">
        <v>4.4999999999999998E-2</v>
      </c>
      <c r="L220" s="96">
        <v>4.5400000000000003E-2</v>
      </c>
      <c r="M220" s="92">
        <v>7746160.8499999996</v>
      </c>
      <c r="N220" s="94">
        <v>100.5</v>
      </c>
      <c r="O220" s="92">
        <v>28274.726480000001</v>
      </c>
      <c r="P220" s="93">
        <f t="shared" si="6"/>
        <v>5.9448616863088848E-3</v>
      </c>
      <c r="Q220" s="93">
        <f>O220/'סכום נכסי הקרן'!$C$42</f>
        <v>5.1585205067587628E-4</v>
      </c>
    </row>
    <row r="221" spans="2:17" s="132" customFormat="1">
      <c r="B221" s="85" t="s">
        <v>2901</v>
      </c>
      <c r="C221" s="95" t="s">
        <v>2662</v>
      </c>
      <c r="D221" s="82">
        <v>493038</v>
      </c>
      <c r="E221" s="82"/>
      <c r="F221" s="82" t="s">
        <v>1005</v>
      </c>
      <c r="G221" s="104">
        <v>43090</v>
      </c>
      <c r="H221" s="82" t="s">
        <v>960</v>
      </c>
      <c r="I221" s="92">
        <v>1.4100000000000001</v>
      </c>
      <c r="J221" s="95" t="s">
        <v>180</v>
      </c>
      <c r="K221" s="96">
        <v>4.1210000000000004E-2</v>
      </c>
      <c r="L221" s="141">
        <v>4.3900000000000002E-2</v>
      </c>
      <c r="M221" s="92">
        <v>6774439.3200000003</v>
      </c>
      <c r="N221" s="94">
        <v>99.39</v>
      </c>
      <c r="O221" s="92">
        <v>24454.675649999997</v>
      </c>
      <c r="P221" s="93">
        <f t="shared" si="6"/>
        <v>5.1416824288514143E-3</v>
      </c>
      <c r="Q221" s="93">
        <f>O221/'סכום נכסי הקרן'!$C$42</f>
        <v>4.461579704966934E-4</v>
      </c>
    </row>
    <row r="222" spans="2:17" s="132" customFormat="1">
      <c r="B222" s="85" t="s">
        <v>2902</v>
      </c>
      <c r="C222" s="95" t="s">
        <v>2662</v>
      </c>
      <c r="D222" s="82">
        <v>483880</v>
      </c>
      <c r="E222" s="82"/>
      <c r="F222" s="82" t="s">
        <v>954</v>
      </c>
      <c r="G222" s="104">
        <v>43005</v>
      </c>
      <c r="H222" s="82" t="s">
        <v>955</v>
      </c>
      <c r="I222" s="92">
        <v>7.36</v>
      </c>
      <c r="J222" s="95" t="s">
        <v>180</v>
      </c>
      <c r="K222" s="96">
        <v>5.3499999999999999E-2</v>
      </c>
      <c r="L222" s="96">
        <v>5.74E-2</v>
      </c>
      <c r="M222" s="92">
        <v>14560640.640000001</v>
      </c>
      <c r="N222" s="94">
        <v>97.77</v>
      </c>
      <c r="O222" s="92">
        <v>51704.928670000001</v>
      </c>
      <c r="P222" s="93">
        <f t="shared" si="6"/>
        <v>1.0871144930828585E-2</v>
      </c>
      <c r="Q222" s="93">
        <f>O222/'סכום נכסי הקרן'!$C$42</f>
        <v>9.433192396515592E-4</v>
      </c>
    </row>
    <row r="223" spans="2:17" s="132" customFormat="1">
      <c r="B223" s="85" t="s">
        <v>2903</v>
      </c>
      <c r="C223" s="95" t="s">
        <v>2662</v>
      </c>
      <c r="D223" s="82">
        <v>4623</v>
      </c>
      <c r="E223" s="82"/>
      <c r="F223" s="82" t="s">
        <v>954</v>
      </c>
      <c r="G223" s="104">
        <v>42354</v>
      </c>
      <c r="H223" s="82" t="s">
        <v>960</v>
      </c>
      <c r="I223" s="92">
        <v>5.34</v>
      </c>
      <c r="J223" s="95" t="s">
        <v>180</v>
      </c>
      <c r="K223" s="96">
        <v>5.0199999999999995E-2</v>
      </c>
      <c r="L223" s="96">
        <v>4.6199999999999998E-2</v>
      </c>
      <c r="M223" s="92">
        <v>5272513</v>
      </c>
      <c r="N223" s="94">
        <v>103.61</v>
      </c>
      <c r="O223" s="92">
        <v>19841.073820000001</v>
      </c>
      <c r="P223" s="93">
        <f t="shared" si="6"/>
        <v>4.1716562546123088E-3</v>
      </c>
      <c r="Q223" s="93">
        <f>O223/'סכום נכסי הקרן'!$C$42</f>
        <v>3.6198612300982521E-4</v>
      </c>
    </row>
    <row r="224" spans="2:17" s="132" customFormat="1">
      <c r="B224" s="85" t="s">
        <v>2904</v>
      </c>
      <c r="C224" s="95" t="s">
        <v>2662</v>
      </c>
      <c r="D224" s="82">
        <v>508309</v>
      </c>
      <c r="E224" s="82"/>
      <c r="F224" s="82" t="s">
        <v>954</v>
      </c>
      <c r="G224" s="104">
        <v>43185</v>
      </c>
      <c r="H224" s="82" t="s">
        <v>960</v>
      </c>
      <c r="I224" s="92">
        <v>5.83</v>
      </c>
      <c r="J224" s="95" t="s">
        <v>189</v>
      </c>
      <c r="K224" s="96">
        <v>4.2199999999999994E-2</v>
      </c>
      <c r="L224" s="96">
        <v>4.2599999999999999E-2</v>
      </c>
      <c r="M224" s="92">
        <v>8572163.4399999995</v>
      </c>
      <c r="N224" s="94">
        <v>101.04</v>
      </c>
      <c r="O224" s="92">
        <v>23430.586360000001</v>
      </c>
      <c r="P224" s="93">
        <f t="shared" si="6"/>
        <v>4.9263640176269372E-3</v>
      </c>
      <c r="Q224" s="93">
        <f>O224/'סכום נכסי הקרן'!$C$42</f>
        <v>4.2747419788105465E-4</v>
      </c>
    </row>
    <row r="225" spans="2:17" s="132" customFormat="1">
      <c r="B225" s="85" t="s">
        <v>2905</v>
      </c>
      <c r="C225" s="95" t="s">
        <v>2662</v>
      </c>
      <c r="D225" s="82">
        <v>494318</v>
      </c>
      <c r="E225" s="82"/>
      <c r="F225" s="82" t="s">
        <v>1865</v>
      </c>
      <c r="G225" s="104">
        <v>43098</v>
      </c>
      <c r="H225" s="82"/>
      <c r="I225" s="92">
        <v>0.51</v>
      </c>
      <c r="J225" s="95" t="s">
        <v>180</v>
      </c>
      <c r="K225" s="96">
        <v>4.9336999999999999E-2</v>
      </c>
      <c r="L225" s="96">
        <v>7.4700000000000003E-2</v>
      </c>
      <c r="M225" s="92">
        <v>10373105.73</v>
      </c>
      <c r="N225" s="94">
        <v>99.1</v>
      </c>
      <c r="O225" s="92">
        <v>37336.04492</v>
      </c>
      <c r="P225" s="93">
        <f t="shared" si="6"/>
        <v>7.8500360779870382E-3</v>
      </c>
      <c r="Q225" s="93">
        <f>O225/'סכום נכסי הקרן'!$C$42</f>
        <v>6.8116928910813752E-4</v>
      </c>
    </row>
    <row r="226" spans="2:17" s="132" customFormat="1">
      <c r="B226" s="85" t="s">
        <v>2932</v>
      </c>
      <c r="C226" s="95" t="s">
        <v>2662</v>
      </c>
      <c r="D226" s="82">
        <v>6828</v>
      </c>
      <c r="E226" s="82"/>
      <c r="F226" s="82" t="s">
        <v>1865</v>
      </c>
      <c r="G226" s="104">
        <v>43551</v>
      </c>
      <c r="H226" s="82"/>
      <c r="I226" s="92">
        <v>7.81</v>
      </c>
      <c r="J226" s="95" t="s">
        <v>180</v>
      </c>
      <c r="K226" s="96">
        <v>4.8499999999999995E-2</v>
      </c>
      <c r="L226" s="96">
        <v>4.9500000000000002E-2</v>
      </c>
      <c r="M226" s="92">
        <v>18838235.960000001</v>
      </c>
      <c r="N226" s="94">
        <v>100.27</v>
      </c>
      <c r="O226" s="92">
        <v>68605.209060000008</v>
      </c>
      <c r="P226" s="93">
        <f t="shared" si="6"/>
        <v>1.4424488919830754E-2</v>
      </c>
      <c r="Q226" s="93">
        <f>O226/'סכום נכסי הקרן'!$C$42</f>
        <v>1.2516527014215775E-3</v>
      </c>
    </row>
    <row r="227" spans="2:17" s="132" customFormat="1">
      <c r="B227" s="85" t="s">
        <v>2933</v>
      </c>
      <c r="C227" s="95" t="s">
        <v>2662</v>
      </c>
      <c r="D227" s="82">
        <v>6812</v>
      </c>
      <c r="E227" s="82"/>
      <c r="F227" s="82" t="s">
        <v>1865</v>
      </c>
      <c r="G227" s="104">
        <v>43536</v>
      </c>
      <c r="H227" s="82"/>
      <c r="I227" s="92">
        <v>5.1999999999999993</v>
      </c>
      <c r="J227" s="95" t="s">
        <v>180</v>
      </c>
      <c r="K227" s="96">
        <v>5.0015000000000004E-2</v>
      </c>
      <c r="L227" s="96">
        <v>5.45E-2</v>
      </c>
      <c r="M227" s="92">
        <v>5870811.3499999996</v>
      </c>
      <c r="N227" s="94">
        <v>99.01</v>
      </c>
      <c r="O227" s="92">
        <v>21111.691019999998</v>
      </c>
      <c r="P227" s="93">
        <f t="shared" si="6"/>
        <v>4.4388080346865772E-3</v>
      </c>
      <c r="Q227" s="93">
        <f>O227/'סכום נכסי הקרן'!$C$42</f>
        <v>3.851676200512791E-4</v>
      </c>
    </row>
    <row r="228" spans="2:17" s="132" customFormat="1">
      <c r="B228" s="85" t="s">
        <v>2906</v>
      </c>
      <c r="C228" s="95" t="s">
        <v>2662</v>
      </c>
      <c r="D228" s="82">
        <v>6518</v>
      </c>
      <c r="E228" s="82"/>
      <c r="F228" s="82" t="s">
        <v>1865</v>
      </c>
      <c r="G228" s="104">
        <v>43347</v>
      </c>
      <c r="H228" s="82"/>
      <c r="I228" s="92">
        <v>5.26</v>
      </c>
      <c r="J228" s="95" t="s">
        <v>180</v>
      </c>
      <c r="K228" s="96">
        <v>5.2354999999999999E-2</v>
      </c>
      <c r="L228" s="96">
        <v>5.4299999999999994E-2</v>
      </c>
      <c r="M228" s="92">
        <v>10318925.539999999</v>
      </c>
      <c r="N228" s="94">
        <v>100.09</v>
      </c>
      <c r="O228" s="92">
        <v>37512.068599999999</v>
      </c>
      <c r="P228" s="93">
        <f t="shared" si="6"/>
        <v>7.8870456820182306E-3</v>
      </c>
      <c r="Q228" s="93">
        <f>O228/'סכום נכסי הקרן'!$C$42</f>
        <v>6.8438071456117396E-4</v>
      </c>
    </row>
    <row r="229" spans="2:17" s="132" customFormat="1">
      <c r="B229" s="85" t="s">
        <v>2907</v>
      </c>
      <c r="C229" s="95" t="s">
        <v>2662</v>
      </c>
      <c r="D229" s="82">
        <v>494319</v>
      </c>
      <c r="E229" s="82"/>
      <c r="F229" s="82" t="s">
        <v>1865</v>
      </c>
      <c r="G229" s="104">
        <v>43098</v>
      </c>
      <c r="H229" s="82"/>
      <c r="I229" s="92">
        <v>4.84</v>
      </c>
      <c r="J229" s="95" t="s">
        <v>180</v>
      </c>
      <c r="K229" s="96">
        <v>5.7622E-2</v>
      </c>
      <c r="L229" s="96">
        <v>6.4699999999999994E-2</v>
      </c>
      <c r="M229" s="92">
        <v>1965951.54</v>
      </c>
      <c r="N229" s="94">
        <v>99.4</v>
      </c>
      <c r="O229" s="92">
        <v>7097.4939000000004</v>
      </c>
      <c r="P229" s="93">
        <f t="shared" si="6"/>
        <v>1.4922733058007295E-3</v>
      </c>
      <c r="Q229" s="93">
        <f>O229/'סכום נכסי הקרן'!$C$42</f>
        <v>1.2948867199703227E-4</v>
      </c>
    </row>
    <row r="230" spans="2:17" s="132" customFormat="1">
      <c r="B230" s="85" t="s">
        <v>2907</v>
      </c>
      <c r="C230" s="95" t="s">
        <v>2662</v>
      </c>
      <c r="D230" s="82">
        <v>499017</v>
      </c>
      <c r="E230" s="82"/>
      <c r="F230" s="82" t="s">
        <v>1865</v>
      </c>
      <c r="G230" s="104">
        <v>43131</v>
      </c>
      <c r="H230" s="82"/>
      <c r="I230" s="92">
        <v>4.84</v>
      </c>
      <c r="J230" s="95" t="s">
        <v>180</v>
      </c>
      <c r="K230" s="96">
        <v>5.7622E-2</v>
      </c>
      <c r="L230" s="96">
        <v>6.4699999999999994E-2</v>
      </c>
      <c r="M230" s="92">
        <v>318021.57</v>
      </c>
      <c r="N230" s="94">
        <v>99.4</v>
      </c>
      <c r="O230" s="92">
        <v>1148.12401</v>
      </c>
      <c r="P230" s="93">
        <f t="shared" si="6"/>
        <v>2.4139715172870942E-4</v>
      </c>
      <c r="Q230" s="93">
        <f>O230/'סכום נכסי הקרן'!$C$42</f>
        <v>2.094669688167078E-5</v>
      </c>
    </row>
    <row r="231" spans="2:17" s="132" customFormat="1">
      <c r="B231" s="85" t="s">
        <v>2907</v>
      </c>
      <c r="C231" s="95" t="s">
        <v>2662</v>
      </c>
      <c r="D231" s="82">
        <v>491619</v>
      </c>
      <c r="E231" s="82"/>
      <c r="F231" s="82" t="s">
        <v>1865</v>
      </c>
      <c r="G231" s="104">
        <v>43081</v>
      </c>
      <c r="H231" s="82"/>
      <c r="I231" s="92">
        <v>4.84</v>
      </c>
      <c r="J231" s="95" t="s">
        <v>180</v>
      </c>
      <c r="K231" s="96">
        <v>5.7424000000000003E-2</v>
      </c>
      <c r="L231" s="96">
        <v>6.4599999999999991E-2</v>
      </c>
      <c r="M231" s="92">
        <v>10003224.029999999</v>
      </c>
      <c r="N231" s="94">
        <v>99.4</v>
      </c>
      <c r="O231" s="92">
        <v>36113.720520000003</v>
      </c>
      <c r="P231" s="93">
        <f t="shared" si="6"/>
        <v>7.593038030669394E-3</v>
      </c>
      <c r="Q231" s="93">
        <f>O231/'סכום נכסי הקרן'!$C$42</f>
        <v>6.5886885947260534E-4</v>
      </c>
    </row>
    <row r="232" spans="2:17" s="132" customFormat="1">
      <c r="B232" s="85" t="s">
        <v>2907</v>
      </c>
      <c r="C232" s="95" t="s">
        <v>2662</v>
      </c>
      <c r="D232" s="82">
        <v>464740</v>
      </c>
      <c r="E232" s="82"/>
      <c r="F232" s="82" t="s">
        <v>1865</v>
      </c>
      <c r="G232" s="104">
        <v>42817</v>
      </c>
      <c r="H232" s="82"/>
      <c r="I232" s="92">
        <v>4.83</v>
      </c>
      <c r="J232" s="95" t="s">
        <v>180</v>
      </c>
      <c r="K232" s="96">
        <v>5.7820000000000003E-2</v>
      </c>
      <c r="L232" s="96">
        <v>5.7200000000000008E-2</v>
      </c>
      <c r="M232" s="92">
        <v>2891105.21</v>
      </c>
      <c r="N232" s="94">
        <v>101.27</v>
      </c>
      <c r="O232" s="92">
        <v>10633.85073</v>
      </c>
      <c r="P232" s="93">
        <f t="shared" si="6"/>
        <v>2.2358048919561028E-3</v>
      </c>
      <c r="Q232" s="93">
        <f>O232/'סכום נכסי הקרן'!$C$42</f>
        <v>1.9400695916658303E-4</v>
      </c>
    </row>
    <row r="233" spans="2:17" s="132" customFormat="1">
      <c r="B233" s="85" t="s">
        <v>2908</v>
      </c>
      <c r="C233" s="95" t="s">
        <v>2662</v>
      </c>
      <c r="D233" s="82">
        <v>491862</v>
      </c>
      <c r="E233" s="82"/>
      <c r="F233" s="82" t="s">
        <v>1865</v>
      </c>
      <c r="G233" s="104">
        <v>43083</v>
      </c>
      <c r="H233" s="82"/>
      <c r="I233" s="92">
        <v>2.9400000000000004</v>
      </c>
      <c r="J233" s="95" t="s">
        <v>189</v>
      </c>
      <c r="K233" s="96">
        <v>3.6400000000000002E-2</v>
      </c>
      <c r="L233" s="96">
        <v>3.5500000000000004E-2</v>
      </c>
      <c r="M233" s="92">
        <v>2567332.84</v>
      </c>
      <c r="N233" s="94">
        <v>100.51</v>
      </c>
      <c r="O233" s="92">
        <v>6980.56891</v>
      </c>
      <c r="P233" s="93">
        <f t="shared" si="6"/>
        <v>1.4676894112857911E-3</v>
      </c>
      <c r="Q233" s="93">
        <f>O233/'סכום נכסי הקרן'!$C$42</f>
        <v>1.2735545964184217E-4</v>
      </c>
    </row>
    <row r="234" spans="2:17" s="132" customFormat="1">
      <c r="B234" s="85" t="s">
        <v>2908</v>
      </c>
      <c r="C234" s="95" t="s">
        <v>2662</v>
      </c>
      <c r="D234" s="82">
        <v>491863</v>
      </c>
      <c r="E234" s="82"/>
      <c r="F234" s="82" t="s">
        <v>1865</v>
      </c>
      <c r="G234" s="104">
        <v>43083</v>
      </c>
      <c r="H234" s="82"/>
      <c r="I234" s="92">
        <v>8.9499999999999993</v>
      </c>
      <c r="J234" s="95" t="s">
        <v>189</v>
      </c>
      <c r="K234" s="96">
        <v>3.8149999999999996E-2</v>
      </c>
      <c r="L234" s="96">
        <v>3.6800000000000006E-2</v>
      </c>
      <c r="M234" s="92">
        <v>1481872.29</v>
      </c>
      <c r="N234" s="94">
        <v>101.7</v>
      </c>
      <c r="O234" s="92">
        <v>4076.9097000000002</v>
      </c>
      <c r="P234" s="93">
        <f t="shared" si="6"/>
        <v>8.5718474734723757E-4</v>
      </c>
      <c r="Q234" s="93">
        <f>O234/'סכום נכסי הקרן'!$C$42</f>
        <v>7.4380285540621491E-5</v>
      </c>
    </row>
    <row r="235" spans="2:17" s="132" customFormat="1">
      <c r="B235" s="85" t="s">
        <v>2908</v>
      </c>
      <c r="C235" s="95" t="s">
        <v>2662</v>
      </c>
      <c r="D235" s="82">
        <v>491864</v>
      </c>
      <c r="E235" s="82"/>
      <c r="F235" s="82" t="s">
        <v>1865</v>
      </c>
      <c r="G235" s="104">
        <v>43083</v>
      </c>
      <c r="H235" s="82"/>
      <c r="I235" s="92">
        <v>8.68</v>
      </c>
      <c r="J235" s="95" t="s">
        <v>189</v>
      </c>
      <c r="K235" s="96">
        <v>4.4999999999999998E-2</v>
      </c>
      <c r="L235" s="96">
        <v>4.2099999999999999E-2</v>
      </c>
      <c r="M235" s="92">
        <v>5927489.1399999997</v>
      </c>
      <c r="N235" s="94">
        <v>103.09</v>
      </c>
      <c r="O235" s="92">
        <v>16530.525890000001</v>
      </c>
      <c r="P235" s="93">
        <f t="shared" si="6"/>
        <v>3.4756017918514655E-3</v>
      </c>
      <c r="Q235" s="93">
        <f>O235/'סכום נכסי הקרן'!$C$42</f>
        <v>3.0158755682884911E-4</v>
      </c>
    </row>
    <row r="236" spans="2:17" s="132" customFormat="1">
      <c r="B236" s="85" t="s">
        <v>2909</v>
      </c>
      <c r="C236" s="95" t="s">
        <v>2662</v>
      </c>
      <c r="D236" s="82">
        <v>508310</v>
      </c>
      <c r="E236" s="82"/>
      <c r="F236" s="82" t="s">
        <v>1865</v>
      </c>
      <c r="G236" s="104">
        <v>43185</v>
      </c>
      <c r="H236" s="82"/>
      <c r="I236" s="92">
        <v>3.5399999999999996</v>
      </c>
      <c r="J236" s="95" t="s">
        <v>182</v>
      </c>
      <c r="K236" s="96">
        <v>0.03</v>
      </c>
      <c r="L236" s="96">
        <v>3.0300000000000004E-2</v>
      </c>
      <c r="M236" s="92">
        <v>14373659.119999999</v>
      </c>
      <c r="N236" s="94">
        <v>100.19</v>
      </c>
      <c r="O236" s="92">
        <v>58730.032060000005</v>
      </c>
      <c r="P236" s="93">
        <f t="shared" si="6"/>
        <v>1.2348197874739847E-2</v>
      </c>
      <c r="Q236" s="93">
        <f>O236/'סכום נכסי הקרן'!$C$42</f>
        <v>1.0714871988537432E-3</v>
      </c>
    </row>
    <row r="237" spans="2:17" s="132" customFormat="1">
      <c r="B237" s="85" t="s">
        <v>2910</v>
      </c>
      <c r="C237" s="95" t="s">
        <v>2662</v>
      </c>
      <c r="D237" s="82">
        <v>6654</v>
      </c>
      <c r="E237" s="82"/>
      <c r="F237" s="82" t="s">
        <v>1865</v>
      </c>
      <c r="G237" s="104">
        <v>43451</v>
      </c>
      <c r="H237" s="82"/>
      <c r="I237" s="92">
        <v>3.55</v>
      </c>
      <c r="J237" s="95" t="s">
        <v>180</v>
      </c>
      <c r="K237" s="96">
        <v>5.101E-2</v>
      </c>
      <c r="L237" s="96">
        <v>5.1999999999999991E-2</v>
      </c>
      <c r="M237" s="92">
        <v>14803055.66</v>
      </c>
      <c r="N237" s="94">
        <v>100</v>
      </c>
      <c r="O237" s="92">
        <v>53764.698880000004</v>
      </c>
      <c r="P237" s="93">
        <f t="shared" si="6"/>
        <v>1.1304218934663456E-2</v>
      </c>
      <c r="Q237" s="93">
        <f>O237/'סכום נכסי הקרן'!$C$42</f>
        <v>9.8089826583599147E-4</v>
      </c>
    </row>
    <row r="238" spans="2:17" s="132" customFormat="1">
      <c r="B238" s="85" t="s">
        <v>2911</v>
      </c>
      <c r="C238" s="95" t="s">
        <v>2662</v>
      </c>
      <c r="D238" s="82">
        <v>469140</v>
      </c>
      <c r="E238" s="82"/>
      <c r="F238" s="82" t="s">
        <v>1865</v>
      </c>
      <c r="G238" s="104">
        <v>42870</v>
      </c>
      <c r="H238" s="82"/>
      <c r="I238" s="92">
        <v>3.0900000000000003</v>
      </c>
      <c r="J238" s="95" t="s">
        <v>180</v>
      </c>
      <c r="K238" s="96">
        <v>5.0122E-2</v>
      </c>
      <c r="L238" s="96">
        <v>5.2600000000000001E-2</v>
      </c>
      <c r="M238" s="92">
        <v>10479143.67</v>
      </c>
      <c r="N238" s="94">
        <v>100.17</v>
      </c>
      <c r="O238" s="92">
        <v>38124.951789999999</v>
      </c>
      <c r="P238" s="93">
        <f t="shared" si="6"/>
        <v>8.015906549938244E-3</v>
      </c>
      <c r="Q238" s="93">
        <f>O238/'סכום נכסי הקרן'!$C$42</f>
        <v>6.9556232760382899E-4</v>
      </c>
    </row>
    <row r="239" spans="2:17" s="132" customFormat="1">
      <c r="B239" s="85" t="s">
        <v>2912</v>
      </c>
      <c r="C239" s="95" t="s">
        <v>2662</v>
      </c>
      <c r="D239" s="82">
        <v>6734</v>
      </c>
      <c r="E239" s="82"/>
      <c r="F239" s="82" t="s">
        <v>1865</v>
      </c>
      <c r="G239" s="104">
        <v>43489</v>
      </c>
      <c r="H239" s="82"/>
      <c r="I239" s="92">
        <v>1.2699999999999998</v>
      </c>
      <c r="J239" s="95" t="s">
        <v>180</v>
      </c>
      <c r="K239" s="96">
        <v>4.3114999999999994E-2</v>
      </c>
      <c r="L239" s="96">
        <v>4.3700000000000003E-2</v>
      </c>
      <c r="M239" s="92">
        <v>147651.01999999999</v>
      </c>
      <c r="N239" s="94">
        <v>100.29</v>
      </c>
      <c r="O239" s="92">
        <v>537.82366000000002</v>
      </c>
      <c r="P239" s="93">
        <f t="shared" si="6"/>
        <v>1.1307933509404602E-4</v>
      </c>
      <c r="Q239" s="93">
        <f>O239/'סכום נכסי הקרן'!$C$42</f>
        <v>9.8122058973496835E-6</v>
      </c>
    </row>
    <row r="240" spans="2:17" s="132" customFormat="1">
      <c r="B240" s="85" t="s">
        <v>2912</v>
      </c>
      <c r="C240" s="95" t="s">
        <v>2662</v>
      </c>
      <c r="D240" s="82">
        <v>6660</v>
      </c>
      <c r="E240" s="82"/>
      <c r="F240" s="82" t="s">
        <v>1865</v>
      </c>
      <c r="G240" s="104">
        <v>43454</v>
      </c>
      <c r="H240" s="82"/>
      <c r="I240" s="92">
        <v>1.27</v>
      </c>
      <c r="J240" s="95" t="s">
        <v>180</v>
      </c>
      <c r="K240" s="96">
        <v>4.3114999999999994E-2</v>
      </c>
      <c r="L240" s="96">
        <v>4.3700000000000003E-2</v>
      </c>
      <c r="M240" s="92">
        <v>27278752.579999998</v>
      </c>
      <c r="N240" s="94">
        <v>100.29</v>
      </c>
      <c r="O240" s="92">
        <v>99363.749629999991</v>
      </c>
      <c r="P240" s="93">
        <f t="shared" si="6"/>
        <v>2.0891581342129237E-2</v>
      </c>
      <c r="Q240" s="93">
        <f>O240/'סכום נכסי הקרן'!$C$42</f>
        <v>1.8128201539185972E-3</v>
      </c>
    </row>
    <row r="241" spans="2:17" s="132" customFormat="1">
      <c r="B241" s="85" t="s">
        <v>2912</v>
      </c>
      <c r="C241" s="95" t="s">
        <v>2662</v>
      </c>
      <c r="D241" s="82">
        <v>6700</v>
      </c>
      <c r="E241" s="82"/>
      <c r="F241" s="82" t="s">
        <v>1865</v>
      </c>
      <c r="G241" s="104">
        <v>43475</v>
      </c>
      <c r="H241" s="82"/>
      <c r="I241" s="92">
        <v>1.27</v>
      </c>
      <c r="J241" s="95" t="s">
        <v>180</v>
      </c>
      <c r="K241" s="96">
        <v>4.3114999999999994E-2</v>
      </c>
      <c r="L241" s="96">
        <v>4.3700000000000003E-2</v>
      </c>
      <c r="M241" s="92">
        <v>122814.33</v>
      </c>
      <c r="N241" s="94">
        <v>100.29</v>
      </c>
      <c r="O241" s="92">
        <v>447.35521</v>
      </c>
      <c r="P241" s="93">
        <f t="shared" si="6"/>
        <v>9.4058022099022793E-5</v>
      </c>
      <c r="Q241" s="93">
        <f>O241/'סכום נכסי הקרן'!$C$42</f>
        <v>8.161674088068393E-6</v>
      </c>
    </row>
    <row r="242" spans="2:17" s="132" customFormat="1">
      <c r="B242" s="85" t="s">
        <v>2913</v>
      </c>
      <c r="C242" s="95" t="s">
        <v>2662</v>
      </c>
      <c r="D242" s="82">
        <v>6639</v>
      </c>
      <c r="E242" s="82"/>
      <c r="F242" s="82" t="s">
        <v>1865</v>
      </c>
      <c r="G242" s="104">
        <v>43437</v>
      </c>
      <c r="H242" s="82"/>
      <c r="I242" s="92">
        <v>1.58</v>
      </c>
      <c r="J242" s="95" t="s">
        <v>180</v>
      </c>
      <c r="K242" s="96">
        <v>4.99E-2</v>
      </c>
      <c r="L242" s="96">
        <v>5.0300000000000004E-2</v>
      </c>
      <c r="M242" s="92">
        <v>20858752.68</v>
      </c>
      <c r="N242" s="94">
        <v>100.63</v>
      </c>
      <c r="O242" s="92">
        <v>76236.274739999993</v>
      </c>
      <c r="P242" s="93">
        <f t="shared" si="6"/>
        <v>1.6028947587851033E-2</v>
      </c>
      <c r="Q242" s="93">
        <f>O242/'סכום נכסי הקרן'!$C$42</f>
        <v>1.3908760068231259E-3</v>
      </c>
    </row>
    <row r="243" spans="2:17" s="132" customFormat="1">
      <c r="B243" s="85" t="s">
        <v>2913</v>
      </c>
      <c r="C243" s="95" t="s">
        <v>2662</v>
      </c>
      <c r="D243" s="82">
        <v>6643</v>
      </c>
      <c r="E243" s="82"/>
      <c r="F243" s="82" t="s">
        <v>1865</v>
      </c>
      <c r="G243" s="104">
        <v>43454</v>
      </c>
      <c r="H243" s="82"/>
      <c r="I243" s="92">
        <v>1.58</v>
      </c>
      <c r="J243" s="95" t="s">
        <v>180</v>
      </c>
      <c r="K243" s="96">
        <v>4.99E-2</v>
      </c>
      <c r="L243" s="96">
        <v>5.0300000000000004E-2</v>
      </c>
      <c r="M243" s="92">
        <v>143054.35</v>
      </c>
      <c r="N243" s="94">
        <v>100.63</v>
      </c>
      <c r="O243" s="92">
        <v>522.84673999999995</v>
      </c>
      <c r="P243" s="93">
        <f t="shared" si="6"/>
        <v>1.0993038445963784E-4</v>
      </c>
      <c r="Q243" s="93">
        <f>O243/'סכום נכסי הקרן'!$C$42</f>
        <v>9.5389627626981973E-6</v>
      </c>
    </row>
    <row r="244" spans="2:17" s="132" customFormat="1">
      <c r="B244" s="85" t="s">
        <v>2913</v>
      </c>
      <c r="C244" s="95" t="s">
        <v>2662</v>
      </c>
      <c r="D244" s="82">
        <v>6693</v>
      </c>
      <c r="E244" s="82"/>
      <c r="F244" s="82" t="s">
        <v>1865</v>
      </c>
      <c r="G244" s="104">
        <v>43473</v>
      </c>
      <c r="H244" s="82"/>
      <c r="I244" s="92">
        <v>1.5799999999999998</v>
      </c>
      <c r="J244" s="95" t="s">
        <v>180</v>
      </c>
      <c r="K244" s="96">
        <v>4.99E-2</v>
      </c>
      <c r="L244" s="96">
        <v>5.0300000000000004E-2</v>
      </c>
      <c r="M244" s="92">
        <v>227730.58</v>
      </c>
      <c r="N244" s="94">
        <v>100.63</v>
      </c>
      <c r="O244" s="92">
        <v>832.32836999999995</v>
      </c>
      <c r="P244" s="93">
        <f t="shared" si="6"/>
        <v>1.7499999657789528E-4</v>
      </c>
      <c r="Q244" s="93">
        <f>O244/'סכום נכסי הקרן'!$C$42</f>
        <v>1.5185232536339975E-5</v>
      </c>
    </row>
    <row r="245" spans="2:17" s="132" customFormat="1">
      <c r="B245" s="85" t="s">
        <v>2913</v>
      </c>
      <c r="C245" s="95" t="s">
        <v>2662</v>
      </c>
      <c r="D245" s="82">
        <v>6760</v>
      </c>
      <c r="E245" s="82"/>
      <c r="F245" s="82" t="s">
        <v>1865</v>
      </c>
      <c r="G245" s="104">
        <v>43503</v>
      </c>
      <c r="H245" s="82"/>
      <c r="I245" s="92">
        <v>1.58</v>
      </c>
      <c r="J245" s="95" t="s">
        <v>180</v>
      </c>
      <c r="K245" s="96">
        <v>4.99E-2</v>
      </c>
      <c r="L245" s="96">
        <v>5.0300000000000011E-2</v>
      </c>
      <c r="M245" s="92">
        <v>184355.68</v>
      </c>
      <c r="N245" s="94">
        <v>100.63</v>
      </c>
      <c r="O245" s="92">
        <v>673.79822000000001</v>
      </c>
      <c r="P245" s="93">
        <f t="shared" si="6"/>
        <v>1.4166846937368232E-4</v>
      </c>
      <c r="Q245" s="93">
        <f>O245/'סכום נכסי הקרן'!$C$42</f>
        <v>1.2292963957568768E-5</v>
      </c>
    </row>
    <row r="246" spans="2:17" s="132" customFormat="1">
      <c r="B246" s="85" t="s">
        <v>2913</v>
      </c>
      <c r="C246" s="95" t="s">
        <v>2662</v>
      </c>
      <c r="D246" s="82">
        <v>6811</v>
      </c>
      <c r="E246" s="82"/>
      <c r="F246" s="82" t="s">
        <v>1865</v>
      </c>
      <c r="G246" s="104">
        <v>43535</v>
      </c>
      <c r="H246" s="82"/>
      <c r="I246" s="92">
        <v>1.5899999999999999</v>
      </c>
      <c r="J246" s="95" t="s">
        <v>180</v>
      </c>
      <c r="K246" s="96">
        <v>4.99E-2</v>
      </c>
      <c r="L246" s="96">
        <v>4.9399999999999993E-2</v>
      </c>
      <c r="M246" s="92">
        <v>117686.42</v>
      </c>
      <c r="N246" s="94">
        <v>100.63</v>
      </c>
      <c r="O246" s="92">
        <v>430.12993999999998</v>
      </c>
      <c r="P246" s="93">
        <f t="shared" si="6"/>
        <v>9.0436347890016409E-5</v>
      </c>
      <c r="Q246" s="93">
        <f>O246/'סכום נכסי הקרן'!$C$42</f>
        <v>7.8474114245822974E-6</v>
      </c>
    </row>
    <row r="247" spans="2:17" s="132" customFormat="1">
      <c r="B247" s="85" t="s">
        <v>2914</v>
      </c>
      <c r="C247" s="95" t="s">
        <v>2662</v>
      </c>
      <c r="D247" s="82">
        <v>475042</v>
      </c>
      <c r="E247" s="82"/>
      <c r="F247" s="82" t="s">
        <v>1865</v>
      </c>
      <c r="G247" s="104">
        <v>42921</v>
      </c>
      <c r="H247" s="82"/>
      <c r="I247" s="92">
        <v>4.0200000000000005</v>
      </c>
      <c r="J247" s="95" t="s">
        <v>180</v>
      </c>
      <c r="K247" s="96">
        <v>5.2485999999999998E-2</v>
      </c>
      <c r="L247" s="96">
        <v>6.2799999999999995E-2</v>
      </c>
      <c r="M247" s="92">
        <v>7282215.9900000002</v>
      </c>
      <c r="N247" s="94">
        <v>99.21</v>
      </c>
      <c r="O247" s="92">
        <v>26240.06093</v>
      </c>
      <c r="P247" s="93">
        <f t="shared" si="6"/>
        <v>5.5170660264214754E-3</v>
      </c>
      <c r="Q247" s="93">
        <f>O247/'סכום נכסי הקרן'!$C$42</f>
        <v>4.7873104095896602E-4</v>
      </c>
    </row>
    <row r="248" spans="2:17" s="132" customFormat="1">
      <c r="B248" s="85" t="s">
        <v>2914</v>
      </c>
      <c r="C248" s="95" t="s">
        <v>2662</v>
      </c>
      <c r="D248" s="82">
        <v>6497</v>
      </c>
      <c r="E248" s="82"/>
      <c r="F248" s="82" t="s">
        <v>1865</v>
      </c>
      <c r="G248" s="104">
        <v>43342</v>
      </c>
      <c r="H248" s="82"/>
      <c r="I248" s="92">
        <v>3.9400000000000004</v>
      </c>
      <c r="J248" s="95" t="s">
        <v>180</v>
      </c>
      <c r="K248" s="96">
        <v>5.2485999999999998E-2</v>
      </c>
      <c r="L248" s="96">
        <v>5.7099999999999998E-2</v>
      </c>
      <c r="M248" s="92">
        <v>1382184.15</v>
      </c>
      <c r="N248" s="94">
        <v>99.21</v>
      </c>
      <c r="O248" s="92">
        <v>4980.4340400000001</v>
      </c>
      <c r="P248" s="93">
        <f t="shared" si="6"/>
        <v>1.0471539495360866E-3</v>
      </c>
      <c r="Q248" s="93">
        <f>O248/'סכום נכסי הקרן'!$C$42</f>
        <v>9.0864437348570922E-5</v>
      </c>
    </row>
    <row r="249" spans="2:17" s="132" customFormat="1">
      <c r="B249" s="85" t="s">
        <v>2915</v>
      </c>
      <c r="C249" s="95" t="s">
        <v>2662</v>
      </c>
      <c r="D249" s="82">
        <v>491469</v>
      </c>
      <c r="E249" s="82"/>
      <c r="F249" s="82" t="s">
        <v>1865</v>
      </c>
      <c r="G249" s="104">
        <v>43079</v>
      </c>
      <c r="H249" s="82"/>
      <c r="I249" s="92">
        <v>3.69</v>
      </c>
      <c r="J249" s="95" t="s">
        <v>180</v>
      </c>
      <c r="K249" s="96">
        <v>5.2485999999999998E-2</v>
      </c>
      <c r="L249" s="96">
        <v>5.2400000000000002E-2</v>
      </c>
      <c r="M249" s="92">
        <v>13714602.27</v>
      </c>
      <c r="N249" s="94">
        <v>100.67</v>
      </c>
      <c r="O249" s="92">
        <v>50145.17136</v>
      </c>
      <c r="P249" s="93">
        <f t="shared" si="6"/>
        <v>1.0543200415477814E-2</v>
      </c>
      <c r="Q249" s="93">
        <f>O249/'סכום נכסי הקרן'!$C$42</f>
        <v>9.1486258924012827E-4</v>
      </c>
    </row>
    <row r="250" spans="2:17" s="132" customFormat="1">
      <c r="B250" s="85" t="s">
        <v>2915</v>
      </c>
      <c r="C250" s="95" t="s">
        <v>2662</v>
      </c>
      <c r="D250" s="82">
        <v>6783</v>
      </c>
      <c r="E250" s="82"/>
      <c r="F250" s="82" t="s">
        <v>1865</v>
      </c>
      <c r="G250" s="104">
        <v>43521</v>
      </c>
      <c r="H250" s="82"/>
      <c r="I250" s="92">
        <v>3.69</v>
      </c>
      <c r="J250" s="95" t="s">
        <v>180</v>
      </c>
      <c r="K250" s="96">
        <v>5.2485999999999998E-2</v>
      </c>
      <c r="L250" s="96">
        <v>5.5600000000000004E-2</v>
      </c>
      <c r="M250" s="92">
        <v>425192.54</v>
      </c>
      <c r="N250" s="94">
        <v>100.67</v>
      </c>
      <c r="O250" s="92">
        <v>1554.5495700000001</v>
      </c>
      <c r="P250" s="93">
        <f t="shared" si="6"/>
        <v>3.2684956951565717E-4</v>
      </c>
      <c r="Q250" s="93">
        <f>O250/'סכום נכסי הקרן'!$C$42</f>
        <v>2.8361638940310686E-5</v>
      </c>
    </row>
    <row r="251" spans="2:17" s="132" customFormat="1">
      <c r="B251" s="85" t="s">
        <v>2915</v>
      </c>
      <c r="C251" s="95" t="s">
        <v>2662</v>
      </c>
      <c r="D251" s="82">
        <v>6800</v>
      </c>
      <c r="E251" s="82"/>
      <c r="F251" s="82" t="s">
        <v>1865</v>
      </c>
      <c r="G251" s="104">
        <v>37833</v>
      </c>
      <c r="H251" s="82"/>
      <c r="I251" s="92">
        <v>3.69</v>
      </c>
      <c r="J251" s="95" t="s">
        <v>180</v>
      </c>
      <c r="K251" s="96">
        <v>5.2485999999999998E-2</v>
      </c>
      <c r="L251" s="96">
        <v>5.5599999999999997E-2</v>
      </c>
      <c r="M251" s="92">
        <v>53223.82</v>
      </c>
      <c r="N251" s="94">
        <v>100.67</v>
      </c>
      <c r="O251" s="92">
        <v>194.60407999999998</v>
      </c>
      <c r="P251" s="93">
        <f t="shared" si="6"/>
        <v>4.0916199136699446E-5</v>
      </c>
      <c r="Q251" s="93">
        <f>O251/'סכום נכסי הקרן'!$C$42</f>
        <v>3.5504114888220227E-6</v>
      </c>
    </row>
    <row r="252" spans="2:17" s="132" customFormat="1">
      <c r="B252" s="85" t="s">
        <v>2916</v>
      </c>
      <c r="C252" s="95" t="s">
        <v>2662</v>
      </c>
      <c r="D252" s="82">
        <v>6438</v>
      </c>
      <c r="E252" s="82"/>
      <c r="F252" s="82" t="s">
        <v>1865</v>
      </c>
      <c r="G252" s="104">
        <v>43304</v>
      </c>
      <c r="H252" s="82"/>
      <c r="I252" s="92">
        <v>5.2900000000000009</v>
      </c>
      <c r="J252" s="95" t="s">
        <v>182</v>
      </c>
      <c r="K252" s="96">
        <v>1.9390000000000001E-2</v>
      </c>
      <c r="L252" s="96">
        <v>2.1099999999999997E-2</v>
      </c>
      <c r="M252" s="92">
        <v>20999505.100000001</v>
      </c>
      <c r="N252" s="94">
        <v>99.98</v>
      </c>
      <c r="O252" s="92">
        <v>85623.05223999999</v>
      </c>
      <c r="P252" s="93">
        <f t="shared" si="6"/>
        <v>1.8002550903063592E-2</v>
      </c>
      <c r="Q252" s="93">
        <f>O252/'סכום נכסי הקרן'!$C$42</f>
        <v>1.5621310117491074E-3</v>
      </c>
    </row>
    <row r="253" spans="2:17" s="132" customFormat="1">
      <c r="B253" s="85" t="s">
        <v>2917</v>
      </c>
      <c r="C253" s="95" t="s">
        <v>2662</v>
      </c>
      <c r="D253" s="82">
        <v>6588</v>
      </c>
      <c r="E253" s="82"/>
      <c r="F253" s="82" t="s">
        <v>1865</v>
      </c>
      <c r="G253" s="104">
        <v>43397</v>
      </c>
      <c r="H253" s="82"/>
      <c r="I253" s="92">
        <v>1.24</v>
      </c>
      <c r="J253" s="95" t="s">
        <v>180</v>
      </c>
      <c r="K253" s="96">
        <v>4.2927E-2</v>
      </c>
      <c r="L253" s="96">
        <v>4.41E-2</v>
      </c>
      <c r="M253" s="92">
        <v>18291541.399999999</v>
      </c>
      <c r="N253" s="94">
        <v>100.28</v>
      </c>
      <c r="O253" s="92">
        <v>66620.895380000002</v>
      </c>
      <c r="P253" s="93">
        <f t="shared" si="6"/>
        <v>1.4007279919482163E-2</v>
      </c>
      <c r="Q253" s="93">
        <f>O253/'סכום נכסי הקרן'!$C$42</f>
        <v>1.2154503253619454E-3</v>
      </c>
    </row>
    <row r="254" spans="2:17" s="132" customFormat="1">
      <c r="B254" s="85" t="s">
        <v>2918</v>
      </c>
      <c r="C254" s="95" t="s">
        <v>2662</v>
      </c>
      <c r="D254" s="82">
        <v>487447</v>
      </c>
      <c r="E254" s="82"/>
      <c r="F254" s="82" t="s">
        <v>1865</v>
      </c>
      <c r="G254" s="104">
        <v>43051</v>
      </c>
      <c r="H254" s="82"/>
      <c r="I254" s="92">
        <v>2.9899999999999998</v>
      </c>
      <c r="J254" s="95" t="s">
        <v>180</v>
      </c>
      <c r="K254" s="96">
        <v>5.2445000000000006E-2</v>
      </c>
      <c r="L254" s="96">
        <v>5.5300000000000002E-2</v>
      </c>
      <c r="M254" s="92">
        <v>11569791.220000001</v>
      </c>
      <c r="N254" s="94">
        <v>99.74</v>
      </c>
      <c r="O254" s="92">
        <v>41912.226900000001</v>
      </c>
      <c r="P254" s="93">
        <f t="shared" si="6"/>
        <v>8.8121945958323771E-3</v>
      </c>
      <c r="Q254" s="93">
        <f>O254/'סכום נכסי הקרן'!$C$42</f>
        <v>7.6465843834248209E-4</v>
      </c>
    </row>
    <row r="255" spans="2:17" s="132" customFormat="1">
      <c r="B255" s="85" t="s">
        <v>2919</v>
      </c>
      <c r="C255" s="95" t="s">
        <v>2662</v>
      </c>
      <c r="D255" s="82">
        <v>487557</v>
      </c>
      <c r="E255" s="82"/>
      <c r="F255" s="82" t="s">
        <v>1865</v>
      </c>
      <c r="G255" s="104">
        <v>43053</v>
      </c>
      <c r="H255" s="82"/>
      <c r="I255" s="92">
        <v>2.65</v>
      </c>
      <c r="J255" s="95" t="s">
        <v>180</v>
      </c>
      <c r="K255" s="96">
        <v>6.2486E-2</v>
      </c>
      <c r="L255" s="96">
        <v>6.5500000000000003E-2</v>
      </c>
      <c r="M255" s="92">
        <v>6392932.9199999999</v>
      </c>
      <c r="N255" s="94">
        <v>99.9</v>
      </c>
      <c r="O255" s="92">
        <v>23195.913680000001</v>
      </c>
      <c r="P255" s="93">
        <f t="shared" si="6"/>
        <v>4.8770232529994793E-3</v>
      </c>
      <c r="Q255" s="93">
        <f>O255/'סכום נכסי הקרן'!$C$42</f>
        <v>4.2319276360082447E-4</v>
      </c>
    </row>
    <row r="256" spans="2:17" s="132" customFormat="1">
      <c r="B256" s="85" t="s">
        <v>2919</v>
      </c>
      <c r="C256" s="95" t="s">
        <v>2662</v>
      </c>
      <c r="D256" s="82">
        <v>487556</v>
      </c>
      <c r="E256" s="82"/>
      <c r="F256" s="82" t="s">
        <v>1865</v>
      </c>
      <c r="G256" s="104">
        <v>43051</v>
      </c>
      <c r="H256" s="82"/>
      <c r="I256" s="92">
        <v>3.05</v>
      </c>
      <c r="J256" s="95" t="s">
        <v>180</v>
      </c>
      <c r="K256" s="96">
        <v>8.4985999999999992E-2</v>
      </c>
      <c r="L256" s="96">
        <v>8.7799999999999989E-2</v>
      </c>
      <c r="M256" s="92">
        <v>2160673.14</v>
      </c>
      <c r="N256" s="94">
        <v>100.49</v>
      </c>
      <c r="O256" s="92">
        <v>7886.0180700000001</v>
      </c>
      <c r="P256" s="93">
        <f t="shared" si="6"/>
        <v>1.6580633137174218E-3</v>
      </c>
      <c r="Q256" s="93">
        <f>O256/'סכום נכסי הקרן'!$C$42</f>
        <v>1.4387472840644491E-4</v>
      </c>
    </row>
    <row r="257" spans="2:17" s="132" customFormat="1">
      <c r="B257" s="85" t="s">
        <v>2920</v>
      </c>
      <c r="C257" s="95" t="s">
        <v>2662</v>
      </c>
      <c r="D257" s="82">
        <v>6524</v>
      </c>
      <c r="E257" s="82"/>
      <c r="F257" s="82" t="s">
        <v>1865</v>
      </c>
      <c r="G257" s="104">
        <v>43357</v>
      </c>
      <c r="H257" s="82"/>
      <c r="I257" s="92">
        <v>7.7599999999999989</v>
      </c>
      <c r="J257" s="95" t="s">
        <v>183</v>
      </c>
      <c r="K257" s="96">
        <v>2.8362999999999999E-2</v>
      </c>
      <c r="L257" s="96">
        <v>3.1200000000000006E-2</v>
      </c>
      <c r="M257" s="92">
        <v>2819156.51</v>
      </c>
      <c r="N257" s="94">
        <v>100</v>
      </c>
      <c r="O257" s="92">
        <v>13341.940289999999</v>
      </c>
      <c r="P257" s="93">
        <f t="shared" si="6"/>
        <v>2.8051903422353403E-3</v>
      </c>
      <c r="Q257" s="93">
        <f>O257/'סכום נכסי הקרן'!$C$42</f>
        <v>2.4341410564872754E-4</v>
      </c>
    </row>
    <row r="258" spans="2:17" s="132" customFormat="1">
      <c r="B258" s="85" t="s">
        <v>2920</v>
      </c>
      <c r="C258" s="95" t="s">
        <v>2662</v>
      </c>
      <c r="D258" s="82">
        <v>471677</v>
      </c>
      <c r="E258" s="82"/>
      <c r="F258" s="82" t="s">
        <v>1865</v>
      </c>
      <c r="G258" s="104">
        <v>42891</v>
      </c>
      <c r="H258" s="82"/>
      <c r="I258" s="92">
        <v>7.9</v>
      </c>
      <c r="J258" s="95" t="s">
        <v>183</v>
      </c>
      <c r="K258" s="96">
        <v>2.8294E-2</v>
      </c>
      <c r="L258" s="96">
        <v>2.9399999999999999E-2</v>
      </c>
      <c r="M258" s="92">
        <v>8123050.25</v>
      </c>
      <c r="N258" s="94">
        <v>100</v>
      </c>
      <c r="O258" s="92">
        <v>38443.14761</v>
      </c>
      <c r="P258" s="93">
        <f t="shared" si="6"/>
        <v>8.0828083514605225E-3</v>
      </c>
      <c r="Q258" s="93">
        <f>O258/'סכום נכסי הקרן'!$C$42</f>
        <v>7.0136758150715487E-4</v>
      </c>
    </row>
    <row r="259" spans="2:17" s="132" customFormat="1">
      <c r="B259" s="85" t="s">
        <v>2934</v>
      </c>
      <c r="C259" s="95" t="s">
        <v>2662</v>
      </c>
      <c r="D259" s="82">
        <v>6781</v>
      </c>
      <c r="E259" s="82"/>
      <c r="F259" s="82" t="s">
        <v>1865</v>
      </c>
      <c r="G259" s="104">
        <v>43517</v>
      </c>
      <c r="H259" s="82"/>
      <c r="I259" s="92">
        <v>1.3999999999999997</v>
      </c>
      <c r="J259" s="95" t="s">
        <v>180</v>
      </c>
      <c r="K259" s="96">
        <v>4.7793000000000002E-2</v>
      </c>
      <c r="L259" s="96">
        <v>4.9399999999999993E-2</v>
      </c>
      <c r="M259" s="92">
        <v>19766203.280000001</v>
      </c>
      <c r="N259" s="94">
        <v>100.3</v>
      </c>
      <c r="O259" s="92">
        <v>72006.223510000011</v>
      </c>
      <c r="P259" s="93">
        <f t="shared" si="6"/>
        <v>1.5139564289797264E-2</v>
      </c>
      <c r="Q259" s="93">
        <f>O259/'סכום נכסי הקרן'!$C$42</f>
        <v>1.3137017642003729E-3</v>
      </c>
    </row>
    <row r="260" spans="2:17" s="132" customFormat="1">
      <c r="B260" s="85" t="s">
        <v>2921</v>
      </c>
      <c r="C260" s="95" t="s">
        <v>2662</v>
      </c>
      <c r="D260" s="82">
        <v>6556</v>
      </c>
      <c r="E260" s="82"/>
      <c r="F260" s="82" t="s">
        <v>1865</v>
      </c>
      <c r="G260" s="104">
        <v>43383</v>
      </c>
      <c r="H260" s="82"/>
      <c r="I260" s="92">
        <v>3.7500000000000004</v>
      </c>
      <c r="J260" s="95" t="s">
        <v>180</v>
      </c>
      <c r="K260" s="96">
        <v>5.2403999999999999E-2</v>
      </c>
      <c r="L260" s="96">
        <v>5.1800000000000006E-2</v>
      </c>
      <c r="M260" s="92">
        <v>5431455.96</v>
      </c>
      <c r="N260" s="94">
        <v>101.35</v>
      </c>
      <c r="O260" s="92">
        <v>19993.362239999999</v>
      </c>
      <c r="P260" s="93">
        <f t="shared" si="6"/>
        <v>4.2036754359107333E-3</v>
      </c>
      <c r="Q260" s="93">
        <f>O260/'סכום נכסי הקרן'!$C$42</f>
        <v>3.6476451571352674E-4</v>
      </c>
    </row>
    <row r="261" spans="2:17" s="132" customFormat="1">
      <c r="B261" s="85" t="s">
        <v>2921</v>
      </c>
      <c r="C261" s="95" t="s">
        <v>2662</v>
      </c>
      <c r="D261" s="82">
        <v>6708</v>
      </c>
      <c r="E261" s="82"/>
      <c r="F261" s="82" t="s">
        <v>1865</v>
      </c>
      <c r="G261" s="104">
        <v>43480</v>
      </c>
      <c r="H261" s="82"/>
      <c r="I261" s="92">
        <v>3.75</v>
      </c>
      <c r="J261" s="95" t="s">
        <v>180</v>
      </c>
      <c r="K261" s="96">
        <v>5.2403999999999999E-2</v>
      </c>
      <c r="L261" s="96">
        <v>5.1799999999999999E-2</v>
      </c>
      <c r="M261" s="92">
        <v>368533.1</v>
      </c>
      <c r="N261" s="94">
        <v>101.35</v>
      </c>
      <c r="O261" s="92">
        <v>1356.5820700000002</v>
      </c>
      <c r="P261" s="93">
        <f t="shared" si="6"/>
        <v>2.8522619937565522E-4</v>
      </c>
      <c r="Q261" s="93">
        <f>O261/'סכום נכסי הקרן'!$C$42</f>
        <v>2.4749864272413829E-5</v>
      </c>
    </row>
    <row r="262" spans="2:17" s="132" customFormat="1">
      <c r="B262" s="85" t="s">
        <v>2921</v>
      </c>
      <c r="C262" s="95" t="s">
        <v>2662</v>
      </c>
      <c r="D262" s="82">
        <v>6793</v>
      </c>
      <c r="E262" s="82"/>
      <c r="F262" s="82" t="s">
        <v>1865</v>
      </c>
      <c r="G262" s="104">
        <v>43529</v>
      </c>
      <c r="H262" s="82"/>
      <c r="I262" s="92">
        <v>3.7499999999999996</v>
      </c>
      <c r="J262" s="95" t="s">
        <v>180</v>
      </c>
      <c r="K262" s="96">
        <v>5.2195999999999999E-2</v>
      </c>
      <c r="L262" s="96">
        <v>5.1799999999999985E-2</v>
      </c>
      <c r="M262" s="92">
        <v>571226.31000000006</v>
      </c>
      <c r="N262" s="94">
        <v>101.35</v>
      </c>
      <c r="O262" s="92">
        <v>2102.7023100000001</v>
      </c>
      <c r="P262" s="93">
        <f t="shared" si="6"/>
        <v>4.4210063037300115E-4</v>
      </c>
      <c r="Q262" s="93">
        <f>O262/'סכום נכסי הקרן'!$C$42</f>
        <v>3.8362291474035937E-5</v>
      </c>
    </row>
    <row r="263" spans="2:17" s="132" customFormat="1">
      <c r="B263" s="85" t="s">
        <v>2935</v>
      </c>
      <c r="C263" s="95" t="s">
        <v>2662</v>
      </c>
      <c r="D263" s="82">
        <v>6826</v>
      </c>
      <c r="E263" s="82"/>
      <c r="F263" s="82" t="s">
        <v>1865</v>
      </c>
      <c r="G263" s="104">
        <v>43550</v>
      </c>
      <c r="H263" s="82"/>
      <c r="I263" s="92">
        <v>4.9799999999999995</v>
      </c>
      <c r="J263" s="95" t="s">
        <v>180</v>
      </c>
      <c r="K263" s="96">
        <v>5.2430000000000004E-2</v>
      </c>
      <c r="L263" s="96">
        <v>5.5199999999999999E-2</v>
      </c>
      <c r="M263" s="92">
        <v>11592762</v>
      </c>
      <c r="N263" s="94">
        <v>99.96</v>
      </c>
      <c r="O263" s="92">
        <v>42088.069600000003</v>
      </c>
      <c r="P263" s="93">
        <f t="shared" si="6"/>
        <v>8.8491661481756526E-3</v>
      </c>
      <c r="Q263" s="93">
        <f>O263/'סכום נכסי הקרן'!$C$42</f>
        <v>7.6786656194557143E-4</v>
      </c>
    </row>
    <row r="264" spans="2:17" s="132" customFormat="1">
      <c r="B264" s="85" t="s">
        <v>2922</v>
      </c>
      <c r="C264" s="95" t="s">
        <v>2662</v>
      </c>
      <c r="D264" s="82">
        <v>521872</v>
      </c>
      <c r="E264" s="82"/>
      <c r="F264" s="82" t="s">
        <v>1865</v>
      </c>
      <c r="G264" s="104">
        <v>43301</v>
      </c>
      <c r="H264" s="82"/>
      <c r="I264" s="92">
        <v>4.13</v>
      </c>
      <c r="J264" s="95" t="s">
        <v>180</v>
      </c>
      <c r="K264" s="96">
        <v>5.2485999999999998E-2</v>
      </c>
      <c r="L264" s="96">
        <v>6.0599999999999994E-2</v>
      </c>
      <c r="M264" s="92">
        <v>6568012.79</v>
      </c>
      <c r="N264" s="94">
        <v>98.4</v>
      </c>
      <c r="O264" s="92">
        <v>23473.341780000002</v>
      </c>
      <c r="P264" s="93">
        <f t="shared" si="6"/>
        <v>4.9353534965674269E-3</v>
      </c>
      <c r="Q264" s="93">
        <f>O264/'סכום נכסי הקרן'!$C$42</f>
        <v>4.282542397711189E-4</v>
      </c>
    </row>
    <row r="265" spans="2:17" s="132" customFormat="1">
      <c r="B265" s="85" t="s">
        <v>2923</v>
      </c>
      <c r="C265" s="95" t="s">
        <v>2662</v>
      </c>
      <c r="D265" s="82">
        <v>474437</v>
      </c>
      <c r="E265" s="82"/>
      <c r="F265" s="82" t="s">
        <v>1865</v>
      </c>
      <c r="G265" s="104">
        <v>42887</v>
      </c>
      <c r="H265" s="82"/>
      <c r="I265" s="92">
        <v>2.68</v>
      </c>
      <c r="J265" s="95" t="s">
        <v>180</v>
      </c>
      <c r="K265" s="96">
        <v>0.06</v>
      </c>
      <c r="L265" s="96">
        <v>6.1200000000000004E-2</v>
      </c>
      <c r="M265" s="92">
        <v>6628116.8600000003</v>
      </c>
      <c r="N265" s="94">
        <v>99.6</v>
      </c>
      <c r="O265" s="92">
        <v>23977.027149999998</v>
      </c>
      <c r="P265" s="93">
        <f t="shared" ref="P265:P275" si="7">O265/$O$10</f>
        <v>5.0412551349152037E-3</v>
      </c>
      <c r="Q265" s="93">
        <f>O265/'סכום נכסי הקרן'!$C$42</f>
        <v>4.374436171181897E-4</v>
      </c>
    </row>
    <row r="266" spans="2:17" s="132" customFormat="1">
      <c r="B266" s="85" t="s">
        <v>2923</v>
      </c>
      <c r="C266" s="95" t="s">
        <v>2662</v>
      </c>
      <c r="D266" s="82">
        <v>474436</v>
      </c>
      <c r="E266" s="82"/>
      <c r="F266" s="82" t="s">
        <v>1865</v>
      </c>
      <c r="G266" s="104">
        <v>42887</v>
      </c>
      <c r="H266" s="82"/>
      <c r="I266" s="92">
        <v>2.69</v>
      </c>
      <c r="J266" s="95" t="s">
        <v>180</v>
      </c>
      <c r="K266" s="96">
        <v>0.06</v>
      </c>
      <c r="L266" s="96">
        <v>6.4000000000000001E-2</v>
      </c>
      <c r="M266" s="92">
        <v>3106737.77</v>
      </c>
      <c r="N266" s="94">
        <v>99.6</v>
      </c>
      <c r="O266" s="92">
        <v>11238.536900000001</v>
      </c>
      <c r="P266" s="93">
        <f t="shared" si="7"/>
        <v>2.3629423073018045E-3</v>
      </c>
      <c r="Q266" s="93">
        <f>O266/'סכום נכסי הקרן'!$C$42</f>
        <v>2.0503902347427785E-4</v>
      </c>
    </row>
    <row r="267" spans="2:17" s="132" customFormat="1">
      <c r="B267" s="85" t="s">
        <v>2924</v>
      </c>
      <c r="C267" s="95" t="s">
        <v>2662</v>
      </c>
      <c r="D267" s="82">
        <v>6528</v>
      </c>
      <c r="E267" s="82"/>
      <c r="F267" s="82" t="s">
        <v>1865</v>
      </c>
      <c r="G267" s="104">
        <v>43373</v>
      </c>
      <c r="H267" s="82"/>
      <c r="I267" s="92">
        <v>7.71</v>
      </c>
      <c r="J267" s="95" t="s">
        <v>183</v>
      </c>
      <c r="K267" s="96">
        <v>3.032E-2</v>
      </c>
      <c r="L267" s="96">
        <v>3.0800000000000001E-2</v>
      </c>
      <c r="M267" s="92">
        <v>17968202.780000001</v>
      </c>
      <c r="N267" s="94">
        <v>99.94</v>
      </c>
      <c r="O267" s="92">
        <v>84985.295110000006</v>
      </c>
      <c r="P267" s="93">
        <f t="shared" si="7"/>
        <v>1.7868460200895737E-2</v>
      </c>
      <c r="Q267" s="93">
        <f>O267/'סכום נכסי הקרן'!$C$42</f>
        <v>1.5504955915594068E-3</v>
      </c>
    </row>
    <row r="268" spans="2:17" s="132" customFormat="1">
      <c r="B268" s="85" t="s">
        <v>2925</v>
      </c>
      <c r="C268" s="95" t="s">
        <v>2662</v>
      </c>
      <c r="D268" s="82">
        <v>6495</v>
      </c>
      <c r="E268" s="82"/>
      <c r="F268" s="82" t="s">
        <v>1865</v>
      </c>
      <c r="G268" s="104">
        <v>43342</v>
      </c>
      <c r="H268" s="82"/>
      <c r="I268" s="92">
        <v>3.53</v>
      </c>
      <c r="J268" s="95" t="s">
        <v>180</v>
      </c>
      <c r="K268" s="96">
        <v>5.2443999999999998E-2</v>
      </c>
      <c r="L268" s="96">
        <v>5.1299999999999998E-2</v>
      </c>
      <c r="M268" s="92">
        <v>233098.84</v>
      </c>
      <c r="N268" s="94">
        <v>100.81</v>
      </c>
      <c r="O268" s="92">
        <v>853.47259999999994</v>
      </c>
      <c r="P268" s="93">
        <f t="shared" si="7"/>
        <v>1.7944564604871919E-4</v>
      </c>
      <c r="Q268" s="93">
        <f>O268/'סכום נכסי הקרן'!$C$42</f>
        <v>1.5570993806680736E-5</v>
      </c>
    </row>
    <row r="269" spans="2:17" s="132" customFormat="1">
      <c r="B269" s="85" t="s">
        <v>2925</v>
      </c>
      <c r="C269" s="95" t="s">
        <v>2662</v>
      </c>
      <c r="D269" s="82">
        <v>525540</v>
      </c>
      <c r="E269" s="82"/>
      <c r="F269" s="82" t="s">
        <v>1865</v>
      </c>
      <c r="G269" s="104">
        <v>43368</v>
      </c>
      <c r="H269" s="82"/>
      <c r="I269" s="92">
        <v>3.5799999999999996</v>
      </c>
      <c r="J269" s="95" t="s">
        <v>180</v>
      </c>
      <c r="K269" s="96">
        <v>5.2443999999999998E-2</v>
      </c>
      <c r="L269" s="96">
        <v>4.9299999999999997E-2</v>
      </c>
      <c r="M269" s="92">
        <v>684214.09</v>
      </c>
      <c r="N269" s="94">
        <v>100.81</v>
      </c>
      <c r="O269" s="92">
        <v>2505.1946600000001</v>
      </c>
      <c r="P269" s="93">
        <f t="shared" si="7"/>
        <v>5.2672607678500916E-4</v>
      </c>
      <c r="Q269" s="93">
        <f>O269/'סכום נכסי הקרן'!$C$42</f>
        <v>4.5705474944819154E-5</v>
      </c>
    </row>
    <row r="270" spans="2:17" s="132" customFormat="1">
      <c r="B270" s="85" t="s">
        <v>2925</v>
      </c>
      <c r="C270" s="95" t="s">
        <v>2662</v>
      </c>
      <c r="D270" s="82">
        <v>6587</v>
      </c>
      <c r="E270" s="82"/>
      <c r="F270" s="82" t="s">
        <v>1865</v>
      </c>
      <c r="G270" s="104">
        <v>43404</v>
      </c>
      <c r="H270" s="82"/>
      <c r="I270" s="92">
        <v>3.5100000000000002</v>
      </c>
      <c r="J270" s="95" t="s">
        <v>180</v>
      </c>
      <c r="K270" s="96">
        <v>5.2443999999999998E-2</v>
      </c>
      <c r="L270" s="96">
        <v>5.3899999999999997E-2</v>
      </c>
      <c r="M270" s="92">
        <v>138703.45000000001</v>
      </c>
      <c r="N270" s="94">
        <v>100.81</v>
      </c>
      <c r="O270" s="92">
        <v>507.85151999999999</v>
      </c>
      <c r="P270" s="93">
        <f t="shared" si="7"/>
        <v>1.0677758618522028E-4</v>
      </c>
      <c r="Q270" s="93">
        <f>O270/'סכום נכסי הקרן'!$C$42</f>
        <v>9.2653857577072752E-6</v>
      </c>
    </row>
    <row r="271" spans="2:17" s="132" customFormat="1">
      <c r="B271" s="85" t="s">
        <v>2925</v>
      </c>
      <c r="C271" s="95" t="s">
        <v>2662</v>
      </c>
      <c r="D271" s="82">
        <v>6614</v>
      </c>
      <c r="E271" s="82"/>
      <c r="F271" s="82" t="s">
        <v>1865</v>
      </c>
      <c r="G271" s="104">
        <v>43433</v>
      </c>
      <c r="H271" s="82"/>
      <c r="I271" s="92">
        <v>3.5100000000000002</v>
      </c>
      <c r="J271" s="95" t="s">
        <v>180</v>
      </c>
      <c r="K271" s="96">
        <v>5.2443999999999998E-2</v>
      </c>
      <c r="L271" s="96">
        <v>5.3899999999999997E-2</v>
      </c>
      <c r="M271" s="92">
        <v>245620.68</v>
      </c>
      <c r="N271" s="94">
        <v>100.81</v>
      </c>
      <c r="O271" s="92">
        <v>899.32031999999992</v>
      </c>
      <c r="P271" s="93">
        <f t="shared" si="7"/>
        <v>1.890852920493767E-4</v>
      </c>
      <c r="Q271" s="93">
        <f>O271/'סכום נכסי הקרן'!$C$42</f>
        <v>1.64074524863975E-5</v>
      </c>
    </row>
    <row r="272" spans="2:17" s="132" customFormat="1">
      <c r="B272" s="85" t="s">
        <v>2925</v>
      </c>
      <c r="C272" s="95" t="s">
        <v>2662</v>
      </c>
      <c r="D272" s="82">
        <v>6739</v>
      </c>
      <c r="E272" s="82"/>
      <c r="F272" s="82" t="s">
        <v>1865</v>
      </c>
      <c r="G272" s="104">
        <v>43495</v>
      </c>
      <c r="H272" s="82"/>
      <c r="I272" s="92">
        <v>3.5100000000000002</v>
      </c>
      <c r="J272" s="95" t="s">
        <v>180</v>
      </c>
      <c r="K272" s="96">
        <v>5.2590999999999999E-2</v>
      </c>
      <c r="L272" s="96">
        <v>5.4000000000000006E-2</v>
      </c>
      <c r="M272" s="92">
        <v>491402.04</v>
      </c>
      <c r="N272" s="94">
        <v>100.81</v>
      </c>
      <c r="O272" s="92">
        <v>1799.2288799999999</v>
      </c>
      <c r="P272" s="93">
        <f t="shared" si="7"/>
        <v>3.7829426364843283E-4</v>
      </c>
      <c r="Q272" s="93">
        <f>O272/'סכום נכסי הקרן'!$C$42</f>
        <v>3.2825636988558415E-5</v>
      </c>
    </row>
    <row r="273" spans="2:17" s="132" customFormat="1">
      <c r="B273" s="85" t="s">
        <v>2925</v>
      </c>
      <c r="C273" s="95" t="s">
        <v>2662</v>
      </c>
      <c r="D273" s="82">
        <v>6786</v>
      </c>
      <c r="E273" s="82"/>
      <c r="F273" s="82" t="s">
        <v>1865</v>
      </c>
      <c r="G273" s="104">
        <v>43524</v>
      </c>
      <c r="H273" s="82"/>
      <c r="I273" s="92">
        <v>3.5299999999999994</v>
      </c>
      <c r="J273" s="95" t="s">
        <v>180</v>
      </c>
      <c r="K273" s="96">
        <v>5.2590999999999999E-2</v>
      </c>
      <c r="L273" s="96">
        <v>5.2700000000000004E-2</v>
      </c>
      <c r="M273" s="92">
        <v>760137.53</v>
      </c>
      <c r="N273" s="94">
        <v>100.81</v>
      </c>
      <c r="O273" s="92">
        <v>2783.1821</v>
      </c>
      <c r="P273" s="93">
        <f t="shared" si="7"/>
        <v>5.8517392357497E-4</v>
      </c>
      <c r="Q273" s="93">
        <f>O273/'סכום נכסי הקרן'!$C$42</f>
        <v>5.0777155871160588E-5</v>
      </c>
    </row>
    <row r="274" spans="2:17" s="132" customFormat="1">
      <c r="B274" s="85" t="s">
        <v>2925</v>
      </c>
      <c r="C274" s="95" t="s">
        <v>2662</v>
      </c>
      <c r="D274" s="82">
        <v>6830</v>
      </c>
      <c r="E274" s="82"/>
      <c r="F274" s="82" t="s">
        <v>1865</v>
      </c>
      <c r="G274" s="104">
        <v>43552</v>
      </c>
      <c r="H274" s="82"/>
      <c r="I274" s="92">
        <v>3.54</v>
      </c>
      <c r="J274" s="95" t="s">
        <v>180</v>
      </c>
      <c r="K274" s="96">
        <v>5.2590999999999999E-2</v>
      </c>
      <c r="L274" s="96">
        <v>5.3100000000000008E-2</v>
      </c>
      <c r="M274" s="92">
        <v>264810.03000000003</v>
      </c>
      <c r="N274" s="94">
        <v>100.26</v>
      </c>
      <c r="O274" s="92">
        <v>964.29072999999994</v>
      </c>
      <c r="P274" s="93">
        <f t="shared" si="7"/>
        <v>2.0274555155448581E-4</v>
      </c>
      <c r="Q274" s="93">
        <f>O274/'סכום נכסי הקרן'!$C$42</f>
        <v>1.759279089295854E-5</v>
      </c>
    </row>
    <row r="275" spans="2:17" s="132" customFormat="1">
      <c r="B275" s="85" t="s">
        <v>2925</v>
      </c>
      <c r="C275" s="95" t="s">
        <v>2662</v>
      </c>
      <c r="D275" s="82">
        <v>6483</v>
      </c>
      <c r="E275" s="82"/>
      <c r="F275" s="82" t="s">
        <v>1865</v>
      </c>
      <c r="G275" s="104">
        <v>43333</v>
      </c>
      <c r="H275" s="82"/>
      <c r="I275" s="92">
        <v>3.5300000000000002</v>
      </c>
      <c r="J275" s="95" t="s">
        <v>180</v>
      </c>
      <c r="K275" s="96">
        <v>5.2443999999999998E-2</v>
      </c>
      <c r="L275" s="96">
        <v>5.1300000000000005E-2</v>
      </c>
      <c r="M275" s="92">
        <v>2627659.7200000002</v>
      </c>
      <c r="N275" s="94">
        <v>100.81</v>
      </c>
      <c r="O275" s="92">
        <v>9620.9640600000002</v>
      </c>
      <c r="P275" s="93">
        <f t="shared" si="7"/>
        <v>2.0228418713831098E-3</v>
      </c>
      <c r="Q275" s="93">
        <f>O275/'סכום נכסי הקרן'!$C$42</f>
        <v>1.7552757029640784E-4</v>
      </c>
    </row>
    <row r="276" spans="2:17" s="132" customFormat="1">
      <c r="B276" s="85" t="s">
        <v>2930</v>
      </c>
      <c r="C276" s="95" t="s">
        <v>2662</v>
      </c>
      <c r="D276" s="82">
        <v>535150</v>
      </c>
      <c r="E276" s="82"/>
      <c r="F276" s="82" t="s">
        <v>1865</v>
      </c>
      <c r="G276" s="104">
        <v>43496</v>
      </c>
      <c r="H276" s="82"/>
      <c r="I276" s="92">
        <v>8.89</v>
      </c>
      <c r="J276" s="95" t="s">
        <v>180</v>
      </c>
      <c r="K276" s="96">
        <v>5.3899999999999997E-2</v>
      </c>
      <c r="L276" s="96">
        <v>4.7599999999999996E-2</v>
      </c>
      <c r="M276" s="92">
        <v>23380193.969999999</v>
      </c>
      <c r="N276" s="94">
        <v>106.02</v>
      </c>
      <c r="O276" s="92">
        <v>90028.861599999989</v>
      </c>
      <c r="P276" s="93">
        <f>O276/$O$10</f>
        <v>1.8928887972317711E-2</v>
      </c>
      <c r="Q276" s="93">
        <f>O276/'סכום נכסי הקרן'!$C$42</f>
        <v>1.6425118350561192E-3</v>
      </c>
    </row>
    <row r="277" spans="2:17" s="132" customFormat="1">
      <c r="B277" s="135"/>
      <c r="C277" s="135"/>
      <c r="D277" s="135"/>
      <c r="E277" s="135"/>
    </row>
    <row r="278" spans="2:17" s="132" customFormat="1">
      <c r="B278" s="135"/>
      <c r="C278" s="135"/>
      <c r="D278" s="135"/>
      <c r="E278" s="135"/>
    </row>
    <row r="279" spans="2:17" s="132" customFormat="1">
      <c r="B279" s="139" t="s">
        <v>275</v>
      </c>
      <c r="C279" s="135"/>
      <c r="D279" s="135"/>
      <c r="E279" s="135"/>
    </row>
    <row r="280" spans="2:17" s="132" customFormat="1">
      <c r="B280" s="139" t="s">
        <v>131</v>
      </c>
      <c r="C280" s="135"/>
      <c r="D280" s="135"/>
      <c r="E280" s="135"/>
    </row>
    <row r="281" spans="2:17" s="132" customFormat="1">
      <c r="B281" s="139" t="s">
        <v>257</v>
      </c>
      <c r="C281" s="135"/>
      <c r="D281" s="135"/>
      <c r="E281" s="135"/>
    </row>
    <row r="282" spans="2:17" s="132" customFormat="1">
      <c r="B282" s="139" t="s">
        <v>265</v>
      </c>
      <c r="C282" s="135"/>
      <c r="D282" s="135"/>
      <c r="E282" s="135"/>
    </row>
  </sheetData>
  <sheetProtection sheet="1" objects="1" scenarios="1"/>
  <mergeCells count="1">
    <mergeCell ref="B6:Q6"/>
  </mergeCells>
  <phoneticPr fontId="6" type="noConversion"/>
  <conditionalFormatting sqref="B207:B214 B217:B218 B220:B225 B228:B238 B240 B242:B243 B247:B249 B252:B258 B260 B264:B275">
    <cfRule type="cellIs" dxfId="137" priority="143" operator="equal">
      <formula>2958465</formula>
    </cfRule>
    <cfRule type="cellIs" dxfId="136" priority="144" operator="equal">
      <formula>"NR3"</formula>
    </cfRule>
    <cfRule type="cellIs" dxfId="135" priority="145" operator="equal">
      <formula>"דירוג פנימי"</formula>
    </cfRule>
  </conditionalFormatting>
  <conditionalFormatting sqref="B207:B214 B217:B218 B220:B225 B228:B238 B240 B242:B243 B247:B249 B252:B258 B260 B264:B275">
    <cfRule type="cellIs" dxfId="134" priority="142" operator="equal">
      <formula>2958465</formula>
    </cfRule>
  </conditionalFormatting>
  <conditionalFormatting sqref="B11:B16 B36:B47 B49:B119 B121:B142 B144 B152:B190 B192:B200 B203:B205">
    <cfRule type="cellIs" dxfId="133" priority="141" operator="equal">
      <formula>"NR3"</formula>
    </cfRule>
  </conditionalFormatting>
  <conditionalFormatting sqref="B17:B35">
    <cfRule type="cellIs" dxfId="132" priority="125" operator="equal">
      <formula>"NR3"</formula>
    </cfRule>
  </conditionalFormatting>
  <conditionalFormatting sqref="B120">
    <cfRule type="cellIs" dxfId="131" priority="122" operator="equal">
      <formula>2958465</formula>
    </cfRule>
    <cfRule type="cellIs" dxfId="130" priority="123" operator="equal">
      <formula>"NR3"</formula>
    </cfRule>
    <cfRule type="cellIs" dxfId="129" priority="124" operator="equal">
      <formula>"דירוג פנימי"</formula>
    </cfRule>
  </conditionalFormatting>
  <conditionalFormatting sqref="B120">
    <cfRule type="cellIs" dxfId="128" priority="121" operator="equal">
      <formula>2958465</formula>
    </cfRule>
  </conditionalFormatting>
  <conditionalFormatting sqref="B201">
    <cfRule type="cellIs" dxfId="127" priority="118" operator="equal">
      <formula>2958465</formula>
    </cfRule>
    <cfRule type="cellIs" dxfId="126" priority="119" operator="equal">
      <formula>"NR3"</formula>
    </cfRule>
    <cfRule type="cellIs" dxfId="125" priority="120" operator="equal">
      <formula>"דירוג פנימי"</formula>
    </cfRule>
  </conditionalFormatting>
  <conditionalFormatting sqref="B201">
    <cfRule type="cellIs" dxfId="124" priority="117" operator="equal">
      <formula>2958465</formula>
    </cfRule>
  </conditionalFormatting>
  <conditionalFormatting sqref="B202">
    <cfRule type="cellIs" dxfId="123" priority="114" operator="equal">
      <formula>2958465</formula>
    </cfRule>
    <cfRule type="cellIs" dxfId="122" priority="115" operator="equal">
      <formula>"NR3"</formula>
    </cfRule>
    <cfRule type="cellIs" dxfId="121" priority="116" operator="equal">
      <formula>"דירוג פנימי"</formula>
    </cfRule>
  </conditionalFormatting>
  <conditionalFormatting sqref="B202">
    <cfRule type="cellIs" dxfId="120" priority="113" operator="equal">
      <formula>2958465</formula>
    </cfRule>
  </conditionalFormatting>
  <conditionalFormatting sqref="B143">
    <cfRule type="cellIs" dxfId="119" priority="110" operator="equal">
      <formula>2958465</formula>
    </cfRule>
    <cfRule type="cellIs" dxfId="118" priority="111" operator="equal">
      <formula>"NR3"</formula>
    </cfRule>
    <cfRule type="cellIs" dxfId="117" priority="112" operator="equal">
      <formula>"דירוג פנימי"</formula>
    </cfRule>
  </conditionalFormatting>
  <conditionalFormatting sqref="B143">
    <cfRule type="cellIs" dxfId="116" priority="109" operator="equal">
      <formula>2958465</formula>
    </cfRule>
  </conditionalFormatting>
  <conditionalFormatting sqref="B145">
    <cfRule type="cellIs" dxfId="115" priority="106" operator="equal">
      <formula>2958465</formula>
    </cfRule>
    <cfRule type="cellIs" dxfId="114" priority="107" operator="equal">
      <formula>"NR3"</formula>
    </cfRule>
    <cfRule type="cellIs" dxfId="113" priority="108" operator="equal">
      <formula>"דירוג פנימי"</formula>
    </cfRule>
  </conditionalFormatting>
  <conditionalFormatting sqref="B145">
    <cfRule type="cellIs" dxfId="112" priority="105" operator="equal">
      <formula>2958465</formula>
    </cfRule>
  </conditionalFormatting>
  <conditionalFormatting sqref="B146">
    <cfRule type="cellIs" dxfId="111" priority="102" operator="equal">
      <formula>2958465</formula>
    </cfRule>
    <cfRule type="cellIs" dxfId="110" priority="103" operator="equal">
      <formula>"NR3"</formula>
    </cfRule>
    <cfRule type="cellIs" dxfId="109" priority="104" operator="equal">
      <formula>"דירוג פנימי"</formula>
    </cfRule>
  </conditionalFormatting>
  <conditionalFormatting sqref="B146">
    <cfRule type="cellIs" dxfId="108" priority="101" operator="equal">
      <formula>2958465</formula>
    </cfRule>
  </conditionalFormatting>
  <conditionalFormatting sqref="B147">
    <cfRule type="cellIs" dxfId="107" priority="98" operator="equal">
      <formula>2958465</formula>
    </cfRule>
    <cfRule type="cellIs" dxfId="106" priority="99" operator="equal">
      <formula>"NR3"</formula>
    </cfRule>
    <cfRule type="cellIs" dxfId="105" priority="100" operator="equal">
      <formula>"דירוג פנימי"</formula>
    </cfRule>
  </conditionalFormatting>
  <conditionalFormatting sqref="B147">
    <cfRule type="cellIs" dxfId="104" priority="97" operator="equal">
      <formula>2958465</formula>
    </cfRule>
  </conditionalFormatting>
  <conditionalFormatting sqref="B148">
    <cfRule type="cellIs" dxfId="103" priority="94" operator="equal">
      <formula>2958465</formula>
    </cfRule>
    <cfRule type="cellIs" dxfId="102" priority="95" operator="equal">
      <formula>"NR3"</formula>
    </cfRule>
    <cfRule type="cellIs" dxfId="101" priority="96" operator="equal">
      <formula>"דירוג פנימי"</formula>
    </cfRule>
  </conditionalFormatting>
  <conditionalFormatting sqref="B148">
    <cfRule type="cellIs" dxfId="100" priority="93" operator="equal">
      <formula>2958465</formula>
    </cfRule>
  </conditionalFormatting>
  <conditionalFormatting sqref="B150">
    <cfRule type="cellIs" dxfId="99" priority="90" operator="equal">
      <formula>2958465</formula>
    </cfRule>
    <cfRule type="cellIs" dxfId="98" priority="91" operator="equal">
      <formula>"NR3"</formula>
    </cfRule>
    <cfRule type="cellIs" dxfId="97" priority="92" operator="equal">
      <formula>"דירוג פנימי"</formula>
    </cfRule>
  </conditionalFormatting>
  <conditionalFormatting sqref="B150">
    <cfRule type="cellIs" dxfId="96" priority="89" operator="equal">
      <formula>2958465</formula>
    </cfRule>
  </conditionalFormatting>
  <conditionalFormatting sqref="B149">
    <cfRule type="cellIs" dxfId="95" priority="86" operator="equal">
      <formula>2958465</formula>
    </cfRule>
    <cfRule type="cellIs" dxfId="94" priority="87" operator="equal">
      <formula>"NR3"</formula>
    </cfRule>
    <cfRule type="cellIs" dxfId="93" priority="88" operator="equal">
      <formula>"דירוג פנימי"</formula>
    </cfRule>
  </conditionalFormatting>
  <conditionalFormatting sqref="B149">
    <cfRule type="cellIs" dxfId="92" priority="85" operator="equal">
      <formula>2958465</formula>
    </cfRule>
  </conditionalFormatting>
  <conditionalFormatting sqref="B151">
    <cfRule type="cellIs" dxfId="91" priority="82" operator="equal">
      <formula>2958465</formula>
    </cfRule>
    <cfRule type="cellIs" dxfId="90" priority="83" operator="equal">
      <formula>"NR3"</formula>
    </cfRule>
    <cfRule type="cellIs" dxfId="89" priority="84" operator="equal">
      <formula>"דירוג פנימי"</formula>
    </cfRule>
  </conditionalFormatting>
  <conditionalFormatting sqref="B151">
    <cfRule type="cellIs" dxfId="88" priority="81" operator="equal">
      <formula>2958465</formula>
    </cfRule>
  </conditionalFormatting>
  <conditionalFormatting sqref="B191">
    <cfRule type="cellIs" dxfId="87" priority="78" operator="equal">
      <formula>2958465</formula>
    </cfRule>
    <cfRule type="cellIs" dxfId="86" priority="79" operator="equal">
      <formula>"NR3"</formula>
    </cfRule>
    <cfRule type="cellIs" dxfId="85" priority="80" operator="equal">
      <formula>"דירוג פנימי"</formula>
    </cfRule>
  </conditionalFormatting>
  <conditionalFormatting sqref="B191">
    <cfRule type="cellIs" dxfId="84" priority="77" operator="equal">
      <formula>2958465</formula>
    </cfRule>
  </conditionalFormatting>
  <conditionalFormatting sqref="B206">
    <cfRule type="cellIs" dxfId="83" priority="74" operator="equal">
      <formula>2958465</formula>
    </cfRule>
    <cfRule type="cellIs" dxfId="82" priority="75" operator="equal">
      <formula>"NR3"</formula>
    </cfRule>
    <cfRule type="cellIs" dxfId="81" priority="76" operator="equal">
      <formula>"דירוג פנימי"</formula>
    </cfRule>
  </conditionalFormatting>
  <conditionalFormatting sqref="B206">
    <cfRule type="cellIs" dxfId="80" priority="73" operator="equal">
      <formula>2958465</formula>
    </cfRule>
  </conditionalFormatting>
  <conditionalFormatting sqref="B276">
    <cfRule type="cellIs" dxfId="79" priority="70" operator="equal">
      <formula>2958465</formula>
    </cfRule>
    <cfRule type="cellIs" dxfId="78" priority="71" operator="equal">
      <formula>"NR3"</formula>
    </cfRule>
    <cfRule type="cellIs" dxfId="77" priority="72" operator="equal">
      <formula>"דירוג פנימי"</formula>
    </cfRule>
  </conditionalFormatting>
  <conditionalFormatting sqref="B276">
    <cfRule type="cellIs" dxfId="76" priority="69" operator="equal">
      <formula>2958465</formula>
    </cfRule>
  </conditionalFormatting>
  <conditionalFormatting sqref="B215">
    <cfRule type="cellIs" dxfId="75" priority="66" operator="equal">
      <formula>2958465</formula>
    </cfRule>
    <cfRule type="cellIs" dxfId="74" priority="67" operator="equal">
      <formula>"NR3"</formula>
    </cfRule>
    <cfRule type="cellIs" dxfId="73" priority="68" operator="equal">
      <formula>"דירוג פנימי"</formula>
    </cfRule>
  </conditionalFormatting>
  <conditionalFormatting sqref="B215">
    <cfRule type="cellIs" dxfId="72" priority="65" operator="equal">
      <formula>2958465</formula>
    </cfRule>
  </conditionalFormatting>
  <conditionalFormatting sqref="B216">
    <cfRule type="cellIs" dxfId="71" priority="62" operator="equal">
      <formula>2958465</formula>
    </cfRule>
    <cfRule type="cellIs" dxfId="70" priority="63" operator="equal">
      <formula>"NR3"</formula>
    </cfRule>
    <cfRule type="cellIs" dxfId="69" priority="64" operator="equal">
      <formula>"דירוג פנימי"</formula>
    </cfRule>
  </conditionalFormatting>
  <conditionalFormatting sqref="B216">
    <cfRule type="cellIs" dxfId="68" priority="61" operator="equal">
      <formula>2958465</formula>
    </cfRule>
  </conditionalFormatting>
  <conditionalFormatting sqref="B219">
    <cfRule type="cellIs" dxfId="67" priority="58" operator="equal">
      <formula>2958465</formula>
    </cfRule>
    <cfRule type="cellIs" dxfId="66" priority="59" operator="equal">
      <formula>"NR3"</formula>
    </cfRule>
    <cfRule type="cellIs" dxfId="65" priority="60" operator="equal">
      <formula>"דירוג פנימי"</formula>
    </cfRule>
  </conditionalFormatting>
  <conditionalFormatting sqref="B219">
    <cfRule type="cellIs" dxfId="64" priority="57" operator="equal">
      <formula>2958465</formula>
    </cfRule>
  </conditionalFormatting>
  <conditionalFormatting sqref="B226">
    <cfRule type="cellIs" dxfId="63" priority="54" operator="equal">
      <formula>2958465</formula>
    </cfRule>
    <cfRule type="cellIs" dxfId="62" priority="55" operator="equal">
      <formula>"NR3"</formula>
    </cfRule>
    <cfRule type="cellIs" dxfId="61" priority="56" operator="equal">
      <formula>"דירוג פנימי"</formula>
    </cfRule>
  </conditionalFormatting>
  <conditionalFormatting sqref="B226">
    <cfRule type="cellIs" dxfId="60" priority="53" operator="equal">
      <formula>2958465</formula>
    </cfRule>
  </conditionalFormatting>
  <conditionalFormatting sqref="B227">
    <cfRule type="cellIs" dxfId="59" priority="50" operator="equal">
      <formula>2958465</formula>
    </cfRule>
    <cfRule type="cellIs" dxfId="58" priority="51" operator="equal">
      <formula>"NR3"</formula>
    </cfRule>
    <cfRule type="cellIs" dxfId="57" priority="52" operator="equal">
      <formula>"דירוג פנימי"</formula>
    </cfRule>
  </conditionalFormatting>
  <conditionalFormatting sqref="B227">
    <cfRule type="cellIs" dxfId="56" priority="49" operator="equal">
      <formula>2958465</formula>
    </cfRule>
  </conditionalFormatting>
  <conditionalFormatting sqref="B239">
    <cfRule type="cellIs" dxfId="55" priority="46" operator="equal">
      <formula>2958465</formula>
    </cfRule>
    <cfRule type="cellIs" dxfId="54" priority="47" operator="equal">
      <formula>"NR3"</formula>
    </cfRule>
    <cfRule type="cellIs" dxfId="53" priority="48" operator="equal">
      <formula>"דירוג פנימי"</formula>
    </cfRule>
  </conditionalFormatting>
  <conditionalFormatting sqref="B239">
    <cfRule type="cellIs" dxfId="52" priority="45" operator="equal">
      <formula>2958465</formula>
    </cfRule>
  </conditionalFormatting>
  <conditionalFormatting sqref="B241">
    <cfRule type="cellIs" dxfId="51" priority="42" operator="equal">
      <formula>2958465</formula>
    </cfRule>
    <cfRule type="cellIs" dxfId="50" priority="43" operator="equal">
      <formula>"NR3"</formula>
    </cfRule>
    <cfRule type="cellIs" dxfId="49" priority="44" operator="equal">
      <formula>"דירוג פנימי"</formula>
    </cfRule>
  </conditionalFormatting>
  <conditionalFormatting sqref="B241">
    <cfRule type="cellIs" dxfId="48" priority="41" operator="equal">
      <formula>2958465</formula>
    </cfRule>
  </conditionalFormatting>
  <conditionalFormatting sqref="B244">
    <cfRule type="cellIs" dxfId="47" priority="38" operator="equal">
      <formula>2958465</formula>
    </cfRule>
    <cfRule type="cellIs" dxfId="46" priority="39" operator="equal">
      <formula>"NR3"</formula>
    </cfRule>
    <cfRule type="cellIs" dxfId="45" priority="40" operator="equal">
      <formula>"דירוג פנימי"</formula>
    </cfRule>
  </conditionalFormatting>
  <conditionalFormatting sqref="B244">
    <cfRule type="cellIs" dxfId="44" priority="37" operator="equal">
      <formula>2958465</formula>
    </cfRule>
  </conditionalFormatting>
  <conditionalFormatting sqref="B245">
    <cfRule type="cellIs" dxfId="43" priority="34" operator="equal">
      <formula>2958465</formula>
    </cfRule>
    <cfRule type="cellIs" dxfId="42" priority="35" operator="equal">
      <formula>"NR3"</formula>
    </cfRule>
    <cfRule type="cellIs" dxfId="41" priority="36" operator="equal">
      <formula>"דירוג פנימי"</formula>
    </cfRule>
  </conditionalFormatting>
  <conditionalFormatting sqref="B245">
    <cfRule type="cellIs" dxfId="40" priority="33" operator="equal">
      <formula>2958465</formula>
    </cfRule>
  </conditionalFormatting>
  <conditionalFormatting sqref="B246">
    <cfRule type="cellIs" dxfId="39" priority="30" operator="equal">
      <formula>2958465</formula>
    </cfRule>
    <cfRule type="cellIs" dxfId="38" priority="31" operator="equal">
      <formula>"NR3"</formula>
    </cfRule>
    <cfRule type="cellIs" dxfId="37" priority="32" operator="equal">
      <formula>"דירוג פנימי"</formula>
    </cfRule>
  </conditionalFormatting>
  <conditionalFormatting sqref="B246">
    <cfRule type="cellIs" dxfId="36" priority="29" operator="equal">
      <formula>2958465</formula>
    </cfRule>
  </conditionalFormatting>
  <conditionalFormatting sqref="B250">
    <cfRule type="cellIs" dxfId="35" priority="26" operator="equal">
      <formula>2958465</formula>
    </cfRule>
    <cfRule type="cellIs" dxfId="34" priority="27" operator="equal">
      <formula>"NR3"</formula>
    </cfRule>
    <cfRule type="cellIs" dxfId="33" priority="28" operator="equal">
      <formula>"דירוג פנימי"</formula>
    </cfRule>
  </conditionalFormatting>
  <conditionalFormatting sqref="B250">
    <cfRule type="cellIs" dxfId="32" priority="25" operator="equal">
      <formula>2958465</formula>
    </cfRule>
  </conditionalFormatting>
  <conditionalFormatting sqref="B251">
    <cfRule type="cellIs" dxfId="31" priority="22" operator="equal">
      <formula>2958465</formula>
    </cfRule>
    <cfRule type="cellIs" dxfId="30" priority="23" operator="equal">
      <formula>"NR3"</formula>
    </cfRule>
    <cfRule type="cellIs" dxfId="29" priority="24" operator="equal">
      <formula>"דירוג פנימי"</formula>
    </cfRule>
  </conditionalFormatting>
  <conditionalFormatting sqref="B251">
    <cfRule type="cellIs" dxfId="28" priority="21" operator="equal">
      <formula>2958465</formula>
    </cfRule>
  </conditionalFormatting>
  <conditionalFormatting sqref="B259">
    <cfRule type="cellIs" dxfId="27" priority="18" operator="equal">
      <formula>2958465</formula>
    </cfRule>
    <cfRule type="cellIs" dxfId="26" priority="19" operator="equal">
      <formula>"NR3"</formula>
    </cfRule>
    <cfRule type="cellIs" dxfId="25" priority="20" operator="equal">
      <formula>"דירוג פנימי"</formula>
    </cfRule>
  </conditionalFormatting>
  <conditionalFormatting sqref="B259">
    <cfRule type="cellIs" dxfId="24" priority="17" operator="equal">
      <formula>2958465</formula>
    </cfRule>
  </conditionalFormatting>
  <conditionalFormatting sqref="B261">
    <cfRule type="cellIs" dxfId="23" priority="14" operator="equal">
      <formula>2958465</formula>
    </cfRule>
    <cfRule type="cellIs" dxfId="22" priority="15" operator="equal">
      <formula>"NR3"</formula>
    </cfRule>
    <cfRule type="cellIs" dxfId="21" priority="16" operator="equal">
      <formula>"דירוג פנימי"</formula>
    </cfRule>
  </conditionalFormatting>
  <conditionalFormatting sqref="B261">
    <cfRule type="cellIs" dxfId="20" priority="13" operator="equal">
      <formula>2958465</formula>
    </cfRule>
  </conditionalFormatting>
  <conditionalFormatting sqref="B262">
    <cfRule type="cellIs" dxfId="19" priority="10" operator="equal">
      <formula>2958465</formula>
    </cfRule>
    <cfRule type="cellIs" dxfId="18" priority="11" operator="equal">
      <formula>"NR3"</formula>
    </cfRule>
    <cfRule type="cellIs" dxfId="17" priority="12" operator="equal">
      <formula>"דירוג פנימי"</formula>
    </cfRule>
  </conditionalFormatting>
  <conditionalFormatting sqref="B262">
    <cfRule type="cellIs" dxfId="16" priority="9" operator="equal">
      <formula>2958465</formula>
    </cfRule>
  </conditionalFormatting>
  <conditionalFormatting sqref="B263">
    <cfRule type="cellIs" dxfId="15" priority="2" operator="equal">
      <formula>2958465</formula>
    </cfRule>
    <cfRule type="cellIs" dxfId="14" priority="3" operator="equal">
      <formula>"NR3"</formula>
    </cfRule>
    <cfRule type="cellIs" dxfId="13" priority="4" operator="equal">
      <formula>"דירוג פנימי"</formula>
    </cfRule>
  </conditionalFormatting>
  <conditionalFormatting sqref="B263">
    <cfRule type="cellIs" dxfId="12" priority="1" operator="equal">
      <formula>2958465</formula>
    </cfRule>
  </conditionalFormatting>
  <dataValidations count="1">
    <dataValidation allowBlank="1" showInputMessage="1" showErrorMessage="1" sqref="D1:Q9 C5:C9 B1:B9 B277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8"/>
  <sheetViews>
    <sheetView rightToLeft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4.285156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196</v>
      </c>
      <c r="C1" s="76" t="s" vm="1">
        <v>276</v>
      </c>
    </row>
    <row r="2" spans="2:64">
      <c r="B2" s="55" t="s">
        <v>195</v>
      </c>
      <c r="C2" s="76" t="s">
        <v>277</v>
      </c>
    </row>
    <row r="3" spans="2:64">
      <c r="B3" s="55" t="s">
        <v>197</v>
      </c>
      <c r="C3" s="76" t="s">
        <v>278</v>
      </c>
    </row>
    <row r="4" spans="2:64">
      <c r="B4" s="55" t="s">
        <v>198</v>
      </c>
      <c r="C4" s="76">
        <v>2102</v>
      </c>
    </row>
    <row r="6" spans="2:64" ht="26.25" customHeight="1">
      <c r="B6" s="221" t="s">
        <v>229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3"/>
    </row>
    <row r="7" spans="2:64" s="3" customFormat="1" ht="63">
      <c r="B7" s="58" t="s">
        <v>135</v>
      </c>
      <c r="C7" s="59" t="s">
        <v>52</v>
      </c>
      <c r="D7" s="59" t="s">
        <v>136</v>
      </c>
      <c r="E7" s="59" t="s">
        <v>15</v>
      </c>
      <c r="F7" s="59" t="s">
        <v>76</v>
      </c>
      <c r="G7" s="59" t="s">
        <v>18</v>
      </c>
      <c r="H7" s="59" t="s">
        <v>120</v>
      </c>
      <c r="I7" s="59" t="s">
        <v>60</v>
      </c>
      <c r="J7" s="59" t="s">
        <v>19</v>
      </c>
      <c r="K7" s="59" t="s">
        <v>259</v>
      </c>
      <c r="L7" s="59" t="s">
        <v>258</v>
      </c>
      <c r="M7" s="59" t="s">
        <v>129</v>
      </c>
      <c r="N7" s="59" t="s">
        <v>199</v>
      </c>
      <c r="O7" s="61" t="s">
        <v>201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266</v>
      </c>
      <c r="L8" s="32"/>
      <c r="M8" s="32" t="s">
        <v>262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2" t="s">
        <v>46</v>
      </c>
      <c r="C10" s="123"/>
      <c r="D10" s="123"/>
      <c r="E10" s="123"/>
      <c r="F10" s="123"/>
      <c r="G10" s="125">
        <v>3.1234519044010391</v>
      </c>
      <c r="H10" s="123"/>
      <c r="I10" s="123"/>
      <c r="J10" s="124">
        <v>-3.0531696088760729E-3</v>
      </c>
      <c r="K10" s="125"/>
      <c r="L10" s="127"/>
      <c r="M10" s="125">
        <v>245185.74890000001</v>
      </c>
      <c r="N10" s="124">
        <f>M10/$M$10</f>
        <v>1</v>
      </c>
      <c r="O10" s="124">
        <f>M10/'סכום נכסי הקרן'!$C$42</f>
        <v>4.4732376617694332E-3</v>
      </c>
      <c r="P10" s="98"/>
      <c r="Q10" s="98"/>
      <c r="R10" s="98"/>
      <c r="S10" s="98"/>
      <c r="T10" s="98"/>
      <c r="U10" s="98"/>
      <c r="BL10" s="98"/>
    </row>
    <row r="11" spans="2:64" s="98" customFormat="1" ht="20.25" customHeight="1">
      <c r="B11" s="126" t="s">
        <v>253</v>
      </c>
      <c r="C11" s="123"/>
      <c r="D11" s="123"/>
      <c r="E11" s="123"/>
      <c r="F11" s="123"/>
      <c r="G11" s="125">
        <v>3.1234519044010391</v>
      </c>
      <c r="H11" s="123"/>
      <c r="I11" s="123"/>
      <c r="J11" s="124">
        <v>-3.0531696088760729E-3</v>
      </c>
      <c r="K11" s="125"/>
      <c r="L11" s="127"/>
      <c r="M11" s="125">
        <v>245185.74890000001</v>
      </c>
      <c r="N11" s="124">
        <f t="shared" ref="N11:N28" si="0">M11/$M$10</f>
        <v>1</v>
      </c>
      <c r="O11" s="124">
        <f>M11/'סכום נכסי הקרן'!$C$42</f>
        <v>4.4732376617694332E-3</v>
      </c>
    </row>
    <row r="12" spans="2:64">
      <c r="B12" s="100" t="s">
        <v>249</v>
      </c>
      <c r="C12" s="80"/>
      <c r="D12" s="80"/>
      <c r="E12" s="80"/>
      <c r="F12" s="80"/>
      <c r="G12" s="89">
        <v>3.1234519044010391</v>
      </c>
      <c r="H12" s="80"/>
      <c r="I12" s="80"/>
      <c r="J12" s="90">
        <v>-3.0531696088760729E-3</v>
      </c>
      <c r="K12" s="89"/>
      <c r="L12" s="91"/>
      <c r="M12" s="89">
        <v>245185.74890000001</v>
      </c>
      <c r="N12" s="90">
        <f t="shared" si="0"/>
        <v>1</v>
      </c>
      <c r="O12" s="90">
        <f>M12/'סכום נכסי הקרן'!$C$42</f>
        <v>4.4732376617694332E-3</v>
      </c>
    </row>
    <row r="13" spans="2:64">
      <c r="B13" s="85" t="s">
        <v>2665</v>
      </c>
      <c r="C13" s="82" t="s">
        <v>2666</v>
      </c>
      <c r="D13" s="82" t="s">
        <v>379</v>
      </c>
      <c r="E13" s="82" t="s">
        <v>369</v>
      </c>
      <c r="F13" s="82" t="s">
        <v>370</v>
      </c>
      <c r="G13" s="92">
        <v>2.0499999999999998</v>
      </c>
      <c r="H13" s="95" t="s">
        <v>181</v>
      </c>
      <c r="I13" s="96">
        <v>6.2E-2</v>
      </c>
      <c r="J13" s="93">
        <v>-1.06E-2</v>
      </c>
      <c r="K13" s="92">
        <v>1419298.39</v>
      </c>
      <c r="L13" s="94">
        <v>145.31</v>
      </c>
      <c r="M13" s="92">
        <v>2062.3826100000001</v>
      </c>
      <c r="N13" s="93">
        <f t="shared" si="0"/>
        <v>8.411510943244712E-3</v>
      </c>
      <c r="O13" s="93">
        <f>M13/'סכום נכסי הקרן'!$C$42</f>
        <v>3.7626687543707977E-5</v>
      </c>
    </row>
    <row r="14" spans="2:64">
      <c r="B14" s="85" t="s">
        <v>2667</v>
      </c>
      <c r="C14" s="82" t="s">
        <v>2668</v>
      </c>
      <c r="D14" s="82" t="s">
        <v>379</v>
      </c>
      <c r="E14" s="82" t="s">
        <v>369</v>
      </c>
      <c r="F14" s="82" t="s">
        <v>370</v>
      </c>
      <c r="G14" s="92">
        <v>4.6399999999999997</v>
      </c>
      <c r="H14" s="95" t="s">
        <v>181</v>
      </c>
      <c r="I14" s="96">
        <v>5.6500000000000002E-2</v>
      </c>
      <c r="J14" s="93">
        <v>2.0999999999999999E-3</v>
      </c>
      <c r="K14" s="92">
        <v>1882542.92</v>
      </c>
      <c r="L14" s="94">
        <v>161.44</v>
      </c>
      <c r="M14" s="92">
        <v>3039.1773499999999</v>
      </c>
      <c r="N14" s="93">
        <f t="shared" si="0"/>
        <v>1.2395407822987056E-2</v>
      </c>
      <c r="O14" s="93">
        <f>M14/'סכום נכסי הקרן'!$C$42</f>
        <v>5.5447605106777157E-5</v>
      </c>
    </row>
    <row r="15" spans="2:64">
      <c r="B15" s="85" t="s">
        <v>2669</v>
      </c>
      <c r="C15" s="82" t="s">
        <v>2670</v>
      </c>
      <c r="D15" s="82" t="s">
        <v>394</v>
      </c>
      <c r="E15" s="82" t="s">
        <v>369</v>
      </c>
      <c r="F15" s="82" t="s">
        <v>370</v>
      </c>
      <c r="G15" s="92">
        <v>2.06</v>
      </c>
      <c r="H15" s="95" t="s">
        <v>181</v>
      </c>
      <c r="I15" s="96">
        <v>0.06</v>
      </c>
      <c r="J15" s="93">
        <v>-6.9000000000000008E-3</v>
      </c>
      <c r="K15" s="92">
        <v>7135537.0099999998</v>
      </c>
      <c r="L15" s="94">
        <v>143.01</v>
      </c>
      <c r="M15" s="92">
        <v>10204.531499999999</v>
      </c>
      <c r="N15" s="93">
        <f t="shared" si="0"/>
        <v>4.1619594718622734E-2</v>
      </c>
      <c r="O15" s="93">
        <f>M15/'סכום נכסי הקרן'!$C$42</f>
        <v>1.8617433856292338E-4</v>
      </c>
    </row>
    <row r="16" spans="2:64">
      <c r="B16" s="85" t="s">
        <v>2671</v>
      </c>
      <c r="C16" s="82" t="s">
        <v>2672</v>
      </c>
      <c r="D16" s="82" t="s">
        <v>394</v>
      </c>
      <c r="E16" s="82" t="s">
        <v>369</v>
      </c>
      <c r="F16" s="82" t="s">
        <v>370</v>
      </c>
      <c r="G16" s="92">
        <v>3.1899999999999995</v>
      </c>
      <c r="H16" s="95" t="s">
        <v>181</v>
      </c>
      <c r="I16" s="96">
        <v>5.0499999999999996E-2</v>
      </c>
      <c r="J16" s="93">
        <v>-2.1999999999999997E-3</v>
      </c>
      <c r="K16" s="92">
        <v>11636008.18</v>
      </c>
      <c r="L16" s="94">
        <v>150.63999999999999</v>
      </c>
      <c r="M16" s="92">
        <v>17528.482459999999</v>
      </c>
      <c r="N16" s="93">
        <f t="shared" si="0"/>
        <v>7.1490625122543561E-2</v>
      </c>
      <c r="O16" s="93">
        <f>M16/'סכום נכסי הקרן'!$C$42</f>
        <v>3.1979455676160186E-4</v>
      </c>
    </row>
    <row r="17" spans="2:15">
      <c r="B17" s="85" t="s">
        <v>2673</v>
      </c>
      <c r="C17" s="82" t="s">
        <v>2674</v>
      </c>
      <c r="D17" s="82" t="s">
        <v>394</v>
      </c>
      <c r="E17" s="82" t="s">
        <v>369</v>
      </c>
      <c r="F17" s="82" t="s">
        <v>370</v>
      </c>
      <c r="G17" s="92">
        <v>0.26</v>
      </c>
      <c r="H17" s="95" t="s">
        <v>181</v>
      </c>
      <c r="I17" s="96">
        <v>4.8000000000000001E-2</v>
      </c>
      <c r="J17" s="93">
        <v>-8.2000000000000007E-3</v>
      </c>
      <c r="K17" s="92">
        <v>25000000</v>
      </c>
      <c r="L17" s="94">
        <v>126.54</v>
      </c>
      <c r="M17" s="92">
        <v>31635.00086</v>
      </c>
      <c r="N17" s="93">
        <f t="shared" si="0"/>
        <v>0.12902463133329362</v>
      </c>
      <c r="O17" s="93">
        <f>M17/'סכום נכסי הקרן'!$C$42</f>
        <v>5.7715784017600539E-4</v>
      </c>
    </row>
    <row r="18" spans="2:15">
      <c r="B18" s="85" t="s">
        <v>2675</v>
      </c>
      <c r="C18" s="82">
        <v>3534</v>
      </c>
      <c r="D18" s="82" t="s">
        <v>379</v>
      </c>
      <c r="E18" s="82" t="s">
        <v>369</v>
      </c>
      <c r="F18" s="82" t="s">
        <v>370</v>
      </c>
      <c r="G18" s="92">
        <v>3.6599999999999997</v>
      </c>
      <c r="H18" s="95" t="s">
        <v>181</v>
      </c>
      <c r="I18" s="96">
        <v>5.5099999999999996E-2</v>
      </c>
      <c r="J18" s="93">
        <v>-2.7000000000000001E-3</v>
      </c>
      <c r="K18" s="92">
        <v>50000000</v>
      </c>
      <c r="L18" s="94">
        <v>160.13999999999999</v>
      </c>
      <c r="M18" s="92">
        <v>80070.000200000009</v>
      </c>
      <c r="N18" s="93">
        <f t="shared" si="0"/>
        <v>0.32656873639363471</v>
      </c>
      <c r="O18" s="93">
        <f>M18/'סכום נכסי הקרן'!$C$42</f>
        <v>1.4608195707924607E-3</v>
      </c>
    </row>
    <row r="19" spans="2:15">
      <c r="B19" s="85" t="s">
        <v>2676</v>
      </c>
      <c r="C19" s="82" t="s">
        <v>2677</v>
      </c>
      <c r="D19" s="82" t="s">
        <v>379</v>
      </c>
      <c r="E19" s="82" t="s">
        <v>369</v>
      </c>
      <c r="F19" s="82" t="s">
        <v>370</v>
      </c>
      <c r="G19" s="92">
        <v>5.32</v>
      </c>
      <c r="H19" s="95" t="s">
        <v>181</v>
      </c>
      <c r="I19" s="96">
        <v>5.7500000000000002E-2</v>
      </c>
      <c r="J19" s="93">
        <v>2.3999999999999998E-3</v>
      </c>
      <c r="K19" s="92">
        <v>839413.37</v>
      </c>
      <c r="L19" s="94">
        <v>177.19</v>
      </c>
      <c r="M19" s="92">
        <v>1487.35652</v>
      </c>
      <c r="N19" s="93">
        <f t="shared" si="0"/>
        <v>6.0662437628323344E-3</v>
      </c>
      <c r="O19" s="93">
        <f>M19/'סכום נכסי הקרן'!$C$42</f>
        <v>2.7135750065375523E-5</v>
      </c>
    </row>
    <row r="20" spans="2:15">
      <c r="B20" s="85" t="s">
        <v>2678</v>
      </c>
      <c r="C20" s="82" t="s">
        <v>2679</v>
      </c>
      <c r="D20" s="82" t="s">
        <v>394</v>
      </c>
      <c r="E20" s="82" t="s">
        <v>369</v>
      </c>
      <c r="F20" s="82" t="s">
        <v>370</v>
      </c>
      <c r="G20" s="92">
        <v>1.2800000000000002</v>
      </c>
      <c r="H20" s="95" t="s">
        <v>181</v>
      </c>
      <c r="I20" s="96">
        <v>5.2499999999999998E-2</v>
      </c>
      <c r="J20" s="93">
        <v>-8.0000000000000002E-3</v>
      </c>
      <c r="K20" s="92">
        <v>666426.75</v>
      </c>
      <c r="L20" s="94">
        <v>146.99</v>
      </c>
      <c r="M20" s="92">
        <v>979.58069999999998</v>
      </c>
      <c r="N20" s="93">
        <f t="shared" si="0"/>
        <v>3.9952595303551913E-3</v>
      </c>
      <c r="O20" s="93">
        <f>M20/'סכום נכסי הקרן'!$C$42</f>
        <v>1.7871745399728102E-5</v>
      </c>
    </row>
    <row r="21" spans="2:15">
      <c r="B21" s="85" t="s">
        <v>2680</v>
      </c>
      <c r="C21" s="82" t="s">
        <v>2681</v>
      </c>
      <c r="D21" s="82" t="s">
        <v>394</v>
      </c>
      <c r="E21" s="82" t="s">
        <v>369</v>
      </c>
      <c r="F21" s="82" t="s">
        <v>370</v>
      </c>
      <c r="G21" s="92">
        <v>4.6400000000000006</v>
      </c>
      <c r="H21" s="95" t="s">
        <v>181</v>
      </c>
      <c r="I21" s="96">
        <v>5.5999999999999994E-2</v>
      </c>
      <c r="J21" s="93">
        <v>1.5E-3</v>
      </c>
      <c r="K21" s="92">
        <v>7523299.6399999997</v>
      </c>
      <c r="L21" s="94">
        <v>161.47999999999999</v>
      </c>
      <c r="M21" s="92">
        <v>12148.62408</v>
      </c>
      <c r="N21" s="93">
        <f t="shared" si="0"/>
        <v>4.9548654987100677E-2</v>
      </c>
      <c r="O21" s="93">
        <f>M21/'סכום נכסי הקרן'!$C$42</f>
        <v>2.2164290957831859E-4</v>
      </c>
    </row>
    <row r="22" spans="2:15">
      <c r="B22" s="85" t="s">
        <v>2682</v>
      </c>
      <c r="C22" s="82" t="s">
        <v>2683</v>
      </c>
      <c r="D22" s="82" t="s">
        <v>394</v>
      </c>
      <c r="E22" s="82" t="s">
        <v>369</v>
      </c>
      <c r="F22" s="82" t="s">
        <v>370</v>
      </c>
      <c r="G22" s="92">
        <v>2.6900000000000004</v>
      </c>
      <c r="H22" s="95" t="s">
        <v>181</v>
      </c>
      <c r="I22" s="96">
        <v>5.0999999999999997E-2</v>
      </c>
      <c r="J22" s="93">
        <v>-3.5000000000000005E-3</v>
      </c>
      <c r="K22" s="92">
        <v>10235921.68</v>
      </c>
      <c r="L22" s="94">
        <v>148.22999999999999</v>
      </c>
      <c r="M22" s="92">
        <v>15172.706269999999</v>
      </c>
      <c r="N22" s="93">
        <f t="shared" si="0"/>
        <v>6.1882496589099265E-2</v>
      </c>
      <c r="O22" s="93">
        <f>M22/'סכום נכסי הקרן'!$C$42</f>
        <v>2.7681511434667733E-4</v>
      </c>
    </row>
    <row r="23" spans="2:15">
      <c r="B23" s="85" t="s">
        <v>2684</v>
      </c>
      <c r="C23" s="82" t="s">
        <v>2685</v>
      </c>
      <c r="D23" s="82" t="s">
        <v>394</v>
      </c>
      <c r="E23" s="82" t="s">
        <v>369</v>
      </c>
      <c r="F23" s="82" t="s">
        <v>370</v>
      </c>
      <c r="G23" s="92">
        <v>3.7299999999999995</v>
      </c>
      <c r="H23" s="95" t="s">
        <v>181</v>
      </c>
      <c r="I23" s="96">
        <v>5.5E-2</v>
      </c>
      <c r="J23" s="93">
        <v>-2.7000000000000001E-3</v>
      </c>
      <c r="K23" s="92">
        <v>10000000</v>
      </c>
      <c r="L23" s="94">
        <v>157.1</v>
      </c>
      <c r="M23" s="92">
        <v>15710.00056</v>
      </c>
      <c r="N23" s="93">
        <f t="shared" si="0"/>
        <v>6.4073873096137365E-2</v>
      </c>
      <c r="O23" s="93">
        <f>M23/'סכום נכסי הקרן'!$C$42</f>
        <v>2.8661766226907684E-4</v>
      </c>
    </row>
    <row r="24" spans="2:15">
      <c r="B24" s="85" t="s">
        <v>2686</v>
      </c>
      <c r="C24" s="82" t="s">
        <v>2687</v>
      </c>
      <c r="D24" s="82" t="s">
        <v>394</v>
      </c>
      <c r="E24" s="82" t="s">
        <v>369</v>
      </c>
      <c r="F24" s="82" t="s">
        <v>370</v>
      </c>
      <c r="G24" s="92">
        <v>3.6900000000000004</v>
      </c>
      <c r="H24" s="95" t="s">
        <v>181</v>
      </c>
      <c r="I24" s="96">
        <v>5.0499999999999996E-2</v>
      </c>
      <c r="J24" s="93">
        <v>-1E-3</v>
      </c>
      <c r="K24" s="92">
        <v>12994370.67</v>
      </c>
      <c r="L24" s="94">
        <v>148.08000000000001</v>
      </c>
      <c r="M24" s="92">
        <v>19242.063699999999</v>
      </c>
      <c r="N24" s="93">
        <f t="shared" si="0"/>
        <v>7.8479535561620073E-2</v>
      </c>
      <c r="O24" s="93">
        <f>M24/'סכום נכסי הקרן'!$C$42</f>
        <v>3.5105761415241241E-4</v>
      </c>
    </row>
    <row r="25" spans="2:15">
      <c r="B25" s="85" t="s">
        <v>2688</v>
      </c>
      <c r="C25" s="82" t="s">
        <v>2689</v>
      </c>
      <c r="D25" s="82" t="s">
        <v>394</v>
      </c>
      <c r="E25" s="82" t="s">
        <v>369</v>
      </c>
      <c r="F25" s="82" t="s">
        <v>370</v>
      </c>
      <c r="G25" s="92">
        <v>4.2</v>
      </c>
      <c r="H25" s="95" t="s">
        <v>181</v>
      </c>
      <c r="I25" s="96">
        <v>5.0499999999999996E-2</v>
      </c>
      <c r="J25" s="93">
        <v>2.0000000000000001E-4</v>
      </c>
      <c r="K25" s="92">
        <v>14287440.84</v>
      </c>
      <c r="L25" s="94">
        <v>152.80000000000001</v>
      </c>
      <c r="M25" s="92">
        <v>21831.20896</v>
      </c>
      <c r="N25" s="93">
        <f t="shared" si="0"/>
        <v>8.9039469291928325E-2</v>
      </c>
      <c r="O25" s="93">
        <f>M25/'סכום נכסי הקרן'!$C$42</f>
        <v>3.9829470742061671E-4</v>
      </c>
    </row>
    <row r="26" spans="2:15">
      <c r="B26" s="85" t="s">
        <v>2690</v>
      </c>
      <c r="C26" s="82" t="s">
        <v>2691</v>
      </c>
      <c r="D26" s="82" t="s">
        <v>483</v>
      </c>
      <c r="E26" s="82" t="s">
        <v>442</v>
      </c>
      <c r="F26" s="82" t="s">
        <v>370</v>
      </c>
      <c r="G26" s="92">
        <v>2.04</v>
      </c>
      <c r="H26" s="95" t="s">
        <v>181</v>
      </c>
      <c r="I26" s="96">
        <v>6.5000000000000002E-2</v>
      </c>
      <c r="J26" s="93">
        <v>-5.7000000000000002E-3</v>
      </c>
      <c r="K26" s="92">
        <v>2176391.88</v>
      </c>
      <c r="L26" s="94">
        <v>144.81</v>
      </c>
      <c r="M26" s="92">
        <v>3151.6330200000002</v>
      </c>
      <c r="N26" s="93">
        <f t="shared" si="0"/>
        <v>1.2854062824366706E-2</v>
      </c>
      <c r="O26" s="93">
        <f>M26/'סכום נכסי הקרן'!$C$42</f>
        <v>5.7499277932707522E-5</v>
      </c>
    </row>
    <row r="27" spans="2:15">
      <c r="B27" s="85" t="s">
        <v>2692</v>
      </c>
      <c r="C27" s="82" t="s">
        <v>2693</v>
      </c>
      <c r="D27" s="82" t="s">
        <v>483</v>
      </c>
      <c r="E27" s="82" t="s">
        <v>442</v>
      </c>
      <c r="F27" s="82" t="s">
        <v>370</v>
      </c>
      <c r="G27" s="92">
        <v>3.67</v>
      </c>
      <c r="H27" s="95" t="s">
        <v>181</v>
      </c>
      <c r="I27" s="96">
        <v>6.2E-2</v>
      </c>
      <c r="J27" s="93">
        <v>-2.0999999999999999E-3</v>
      </c>
      <c r="K27" s="92">
        <v>5000000</v>
      </c>
      <c r="L27" s="94">
        <v>161.02000000000001</v>
      </c>
      <c r="M27" s="92">
        <v>8051.0001500000008</v>
      </c>
      <c r="N27" s="93">
        <f t="shared" si="0"/>
        <v>3.2836329950333427E-2</v>
      </c>
      <c r="O27" s="93">
        <f>M27/'סכום נכסי הקרן'!$C$42</f>
        <v>1.4688470780811909E-4</v>
      </c>
    </row>
    <row r="28" spans="2:15">
      <c r="B28" s="85" t="s">
        <v>2694</v>
      </c>
      <c r="C28" s="82" t="s">
        <v>2695</v>
      </c>
      <c r="D28" s="82" t="s">
        <v>657</v>
      </c>
      <c r="E28" s="82" t="s">
        <v>637</v>
      </c>
      <c r="F28" s="82" t="s">
        <v>370</v>
      </c>
      <c r="G28" s="92">
        <v>1.97</v>
      </c>
      <c r="H28" s="95" t="s">
        <v>181</v>
      </c>
      <c r="I28" s="96">
        <v>6.3E-2</v>
      </c>
      <c r="J28" s="93">
        <v>-6.0000000000000001E-3</v>
      </c>
      <c r="K28" s="92">
        <v>2000000</v>
      </c>
      <c r="L28" s="94">
        <v>143.6</v>
      </c>
      <c r="M28" s="92">
        <v>2871.9999600000001</v>
      </c>
      <c r="N28" s="93">
        <f t="shared" si="0"/>
        <v>1.1713568071900283E-2</v>
      </c>
      <c r="O28" s="93">
        <f>M28/'סכום נכסי הקרן'!$C$42</f>
        <v>5.2397573852924313E-5</v>
      </c>
    </row>
    <row r="29" spans="2:15">
      <c r="B29" s="81"/>
      <c r="C29" s="82"/>
      <c r="D29" s="82"/>
      <c r="E29" s="82"/>
      <c r="F29" s="82"/>
      <c r="G29" s="82"/>
      <c r="H29" s="82"/>
      <c r="I29" s="82"/>
      <c r="J29" s="93"/>
      <c r="K29" s="92"/>
      <c r="L29" s="94"/>
      <c r="M29" s="82"/>
      <c r="N29" s="93"/>
      <c r="O29" s="82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7" t="s">
        <v>275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7" t="s">
        <v>131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7" t="s">
        <v>257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7" t="s">
        <v>265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Y862"/>
  <sheetViews>
    <sheetView rightToLeft="1"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25" width="9.140625" style="3"/>
    <col min="26" max="16384" width="9.140625" style="1"/>
  </cols>
  <sheetData>
    <row r="1" spans="2:25">
      <c r="B1" s="55" t="s">
        <v>196</v>
      </c>
      <c r="C1" s="76" t="s" vm="1">
        <v>276</v>
      </c>
    </row>
    <row r="2" spans="2:25">
      <c r="B2" s="55" t="s">
        <v>195</v>
      </c>
      <c r="C2" s="76" t="s">
        <v>277</v>
      </c>
    </row>
    <row r="3" spans="2:25">
      <c r="B3" s="55" t="s">
        <v>197</v>
      </c>
      <c r="C3" s="76" t="s">
        <v>278</v>
      </c>
    </row>
    <row r="4" spans="2:25">
      <c r="B4" s="55" t="s">
        <v>198</v>
      </c>
      <c r="C4" s="76">
        <v>2102</v>
      </c>
    </row>
    <row r="6" spans="2:25" ht="26.25" customHeight="1">
      <c r="B6" s="221" t="s">
        <v>230</v>
      </c>
      <c r="C6" s="222"/>
      <c r="D6" s="222"/>
      <c r="E6" s="222"/>
      <c r="F6" s="222"/>
      <c r="G6" s="222"/>
      <c r="H6" s="222"/>
      <c r="I6" s="222"/>
      <c r="J6" s="223"/>
    </row>
    <row r="7" spans="2:25" s="3" customFormat="1" ht="78.75">
      <c r="B7" s="58" t="s">
        <v>135</v>
      </c>
      <c r="C7" s="60" t="s">
        <v>62</v>
      </c>
      <c r="D7" s="60" t="s">
        <v>102</v>
      </c>
      <c r="E7" s="60" t="s">
        <v>63</v>
      </c>
      <c r="F7" s="60" t="s">
        <v>120</v>
      </c>
      <c r="G7" s="60" t="s">
        <v>243</v>
      </c>
      <c r="H7" s="60" t="s">
        <v>199</v>
      </c>
      <c r="I7" s="62" t="s">
        <v>200</v>
      </c>
      <c r="J7" s="75" t="s">
        <v>269</v>
      </c>
    </row>
    <row r="8" spans="2:2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263</v>
      </c>
      <c r="H8" s="32" t="s">
        <v>20</v>
      </c>
      <c r="I8" s="17" t="s">
        <v>20</v>
      </c>
      <c r="J8" s="17"/>
    </row>
    <row r="9" spans="2:25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s="131" customFormat="1" ht="18" customHeight="1">
      <c r="B10" s="116" t="s">
        <v>47</v>
      </c>
      <c r="C10" s="116"/>
      <c r="D10" s="116"/>
      <c r="E10" s="144">
        <v>6.2556075740226189E-2</v>
      </c>
      <c r="F10" s="117"/>
      <c r="G10" s="118">
        <v>1263352.4004000002</v>
      </c>
      <c r="H10" s="119">
        <v>1</v>
      </c>
      <c r="I10" s="119">
        <v>2.3049535716050184E-2</v>
      </c>
      <c r="J10" s="11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</row>
    <row r="11" spans="2:25" s="132" customFormat="1" ht="22.5" customHeight="1">
      <c r="B11" s="79" t="s">
        <v>256</v>
      </c>
      <c r="C11" s="120"/>
      <c r="D11" s="120"/>
      <c r="E11" s="144">
        <v>6.2556075740226189E-2</v>
      </c>
      <c r="F11" s="121" t="s">
        <v>181</v>
      </c>
      <c r="G11" s="89">
        <v>1263352.4004000002</v>
      </c>
      <c r="H11" s="90">
        <v>1</v>
      </c>
      <c r="I11" s="90">
        <v>2.3049535716050184E-2</v>
      </c>
      <c r="J11" s="80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</row>
    <row r="12" spans="2:25" s="132" customFormat="1">
      <c r="B12" s="100" t="s">
        <v>103</v>
      </c>
      <c r="C12" s="120"/>
      <c r="D12" s="120"/>
      <c r="E12" s="144">
        <v>6.4067276451481039E-2</v>
      </c>
      <c r="F12" s="121" t="s">
        <v>181</v>
      </c>
      <c r="G12" s="89">
        <v>1233552.8029799999</v>
      </c>
      <c r="H12" s="90">
        <v>0.97641228416507919</v>
      </c>
      <c r="I12" s="90">
        <v>2.2505849817453134E-2</v>
      </c>
      <c r="J12" s="8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</row>
    <row r="13" spans="2:25" s="132" customFormat="1">
      <c r="B13" s="85" t="s">
        <v>2696</v>
      </c>
      <c r="C13" s="145">
        <v>43465</v>
      </c>
      <c r="D13" s="99" t="s">
        <v>2698</v>
      </c>
      <c r="E13" s="146">
        <v>6.0488009529446135E-2</v>
      </c>
      <c r="F13" s="95" t="s">
        <v>181</v>
      </c>
      <c r="G13" s="92">
        <v>13358.9352</v>
      </c>
      <c r="H13" s="93">
        <v>1.0574195446789289E-2</v>
      </c>
      <c r="I13" s="93">
        <v>2.4373457971506304E-4</v>
      </c>
      <c r="J13" s="82" t="s">
        <v>2699</v>
      </c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</row>
    <row r="14" spans="2:25" s="132" customFormat="1">
      <c r="B14" s="85" t="s">
        <v>2700</v>
      </c>
      <c r="C14" s="145">
        <v>43465</v>
      </c>
      <c r="D14" s="99" t="s">
        <v>2698</v>
      </c>
      <c r="E14" s="146">
        <v>6.6543702515315162E-2</v>
      </c>
      <c r="F14" s="95" t="s">
        <v>181</v>
      </c>
      <c r="G14" s="92">
        <v>36645.561249999999</v>
      </c>
      <c r="H14" s="93">
        <v>2.9006602780346443E-2</v>
      </c>
      <c r="I14" s="93">
        <v>6.6860047870367315E-4</v>
      </c>
      <c r="J14" s="82" t="s">
        <v>2701</v>
      </c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</row>
    <row r="15" spans="2:25" s="132" customFormat="1">
      <c r="B15" s="85" t="s">
        <v>2702</v>
      </c>
      <c r="C15" s="145">
        <v>43465</v>
      </c>
      <c r="D15" s="99" t="s">
        <v>2698</v>
      </c>
      <c r="E15" s="146">
        <v>6.9131637950188868E-2</v>
      </c>
      <c r="F15" s="95" t="s">
        <v>181</v>
      </c>
      <c r="G15" s="92">
        <v>79222.400439999998</v>
      </c>
      <c r="H15" s="93">
        <v>6.2708077662983627E-2</v>
      </c>
      <c r="I15" s="93">
        <v>1.4454174817212847E-3</v>
      </c>
      <c r="J15" s="82" t="s">
        <v>2703</v>
      </c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</row>
    <row r="16" spans="2:25" s="132" customFormat="1">
      <c r="B16" s="85" t="s">
        <v>2704</v>
      </c>
      <c r="C16" s="145">
        <v>43281</v>
      </c>
      <c r="D16" s="99" t="s">
        <v>2698</v>
      </c>
      <c r="E16" s="146">
        <v>6.6401062416998669E-2</v>
      </c>
      <c r="F16" s="95" t="s">
        <v>181</v>
      </c>
      <c r="G16" s="92">
        <v>30119.999800000001</v>
      </c>
      <c r="H16" s="93">
        <v>2.3841328666857693E-2</v>
      </c>
      <c r="I16" s="93">
        <v>5.4954121585010631E-4</v>
      </c>
      <c r="J16" s="82" t="s">
        <v>2705</v>
      </c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</row>
    <row r="17" spans="2:21" s="132" customFormat="1">
      <c r="B17" s="85" t="s">
        <v>2706</v>
      </c>
      <c r="C17" s="145">
        <v>43465</v>
      </c>
      <c r="D17" s="99" t="s">
        <v>2707</v>
      </c>
      <c r="E17" s="146">
        <v>6.4591788656818805E-2</v>
      </c>
      <c r="F17" s="95" t="s">
        <v>181</v>
      </c>
      <c r="G17" s="92">
        <v>66252.35656</v>
      </c>
      <c r="H17" s="93">
        <v>5.2441707111193447E-2</v>
      </c>
      <c r="I17" s="93">
        <v>1.2087782476318996E-3</v>
      </c>
      <c r="J17" s="82" t="s">
        <v>2708</v>
      </c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</row>
    <row r="18" spans="2:21" s="132" customFormat="1">
      <c r="B18" s="85" t="s">
        <v>2709</v>
      </c>
      <c r="C18" s="145">
        <v>43281</v>
      </c>
      <c r="D18" s="99" t="s">
        <v>2698</v>
      </c>
      <c r="E18" s="146">
        <v>6.9494108858495537E-2</v>
      </c>
      <c r="F18" s="95" t="s">
        <v>181</v>
      </c>
      <c r="G18" s="92">
        <v>82863.440269999992</v>
      </c>
      <c r="H18" s="93">
        <v>6.5590123740425818E-2</v>
      </c>
      <c r="I18" s="93">
        <v>1.5118484733687965E-3</v>
      </c>
      <c r="J18" s="82" t="s">
        <v>2710</v>
      </c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</row>
    <row r="19" spans="2:21" s="132" customFormat="1">
      <c r="B19" s="85" t="s">
        <v>2711</v>
      </c>
      <c r="C19" s="145">
        <v>43281</v>
      </c>
      <c r="D19" s="99" t="s">
        <v>2698</v>
      </c>
      <c r="E19" s="146">
        <v>6.0800519556830392E-2</v>
      </c>
      <c r="F19" s="95" t="s">
        <v>181</v>
      </c>
      <c r="G19" s="92">
        <v>38805.288999999997</v>
      </c>
      <c r="H19" s="93">
        <v>3.071612401077763E-2</v>
      </c>
      <c r="I19" s="93">
        <v>7.0800484196798549E-4</v>
      </c>
      <c r="J19" s="82" t="s">
        <v>2712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</row>
    <row r="20" spans="2:21" s="132" customFormat="1">
      <c r="B20" s="85" t="s">
        <v>2713</v>
      </c>
      <c r="C20" s="145">
        <v>43465</v>
      </c>
      <c r="D20" s="99" t="s">
        <v>2698</v>
      </c>
      <c r="E20" s="146">
        <v>4.9531952531878823E-2</v>
      </c>
      <c r="F20" s="95" t="s">
        <v>181</v>
      </c>
      <c r="G20" s="92">
        <v>65203.17</v>
      </c>
      <c r="H20" s="93">
        <v>5.161122896458304E-2</v>
      </c>
      <c r="I20" s="93">
        <v>1.1896357754650839E-3</v>
      </c>
      <c r="J20" s="82" t="s">
        <v>2714</v>
      </c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</row>
    <row r="21" spans="2:21" s="132" customFormat="1">
      <c r="B21" s="85" t="s">
        <v>2715</v>
      </c>
      <c r="C21" s="145">
        <v>43281</v>
      </c>
      <c r="D21" s="99" t="s">
        <v>2698</v>
      </c>
      <c r="E21" s="146">
        <v>3.7196897083425114E-2</v>
      </c>
      <c r="F21" s="95" t="s">
        <v>181</v>
      </c>
      <c r="G21" s="92">
        <v>17073.224999999999</v>
      </c>
      <c r="H21" s="93">
        <v>1.3514222155745544E-2</v>
      </c>
      <c r="I21" s="93">
        <v>3.1150202149013396E-4</v>
      </c>
      <c r="J21" s="82" t="s">
        <v>2716</v>
      </c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</row>
    <row r="22" spans="2:21" s="132" customFormat="1">
      <c r="B22" s="85" t="s">
        <v>2717</v>
      </c>
      <c r="C22" s="145">
        <v>43281</v>
      </c>
      <c r="D22" s="99" t="s">
        <v>2698</v>
      </c>
      <c r="E22" s="146">
        <v>1.2701421800947868E-2</v>
      </c>
      <c r="F22" s="95" t="s">
        <v>181</v>
      </c>
      <c r="G22" s="92">
        <v>8440</v>
      </c>
      <c r="H22" s="93">
        <v>6.6806379576496181E-3</v>
      </c>
      <c r="I22" s="93">
        <v>1.539883098463665E-4</v>
      </c>
      <c r="J22" s="82" t="s">
        <v>2718</v>
      </c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</row>
    <row r="23" spans="2:21" s="132" customFormat="1">
      <c r="B23" s="85" t="s">
        <v>2719</v>
      </c>
      <c r="C23" s="145">
        <v>43465</v>
      </c>
      <c r="D23" s="99" t="s">
        <v>2698</v>
      </c>
      <c r="E23" s="146">
        <v>4.7258648682402898E-2</v>
      </c>
      <c r="F23" s="95" t="s">
        <v>181</v>
      </c>
      <c r="G23" s="92">
        <v>16107.905000000001</v>
      </c>
      <c r="H23" s="93">
        <v>1.2750128147063279E-2</v>
      </c>
      <c r="I23" s="93">
        <v>2.9388969977675789E-4</v>
      </c>
      <c r="J23" s="82" t="s">
        <v>2720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</row>
    <row r="24" spans="2:21" s="132" customFormat="1">
      <c r="B24" s="85" t="s">
        <v>2721</v>
      </c>
      <c r="C24" s="145">
        <v>43465</v>
      </c>
      <c r="D24" s="99" t="s">
        <v>2698</v>
      </c>
      <c r="E24" s="146">
        <v>6.8963475411777483E-2</v>
      </c>
      <c r="F24" s="95" t="s">
        <v>181</v>
      </c>
      <c r="G24" s="92">
        <v>20271.7</v>
      </c>
      <c r="H24" s="93">
        <v>1.6045958351431962E-2</v>
      </c>
      <c r="I24" s="93">
        <v>3.6985839107969053E-4</v>
      </c>
      <c r="J24" s="82" t="s">
        <v>2722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</row>
    <row r="25" spans="2:21" s="132" customFormat="1">
      <c r="B25" s="85" t="s">
        <v>2723</v>
      </c>
      <c r="C25" s="145">
        <v>43281</v>
      </c>
      <c r="D25" s="99" t="s">
        <v>2698</v>
      </c>
      <c r="E25" s="146">
        <v>3.8610641342526342E-2</v>
      </c>
      <c r="F25" s="95" t="s">
        <v>181</v>
      </c>
      <c r="G25" s="92">
        <v>7686.96</v>
      </c>
      <c r="H25" s="93">
        <v>6.0845730752291834E-3</v>
      </c>
      <c r="I25" s="93">
        <v>1.4024904955647221E-4</v>
      </c>
      <c r="J25" s="82" t="s">
        <v>2724</v>
      </c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</row>
    <row r="26" spans="2:21" s="132" customFormat="1">
      <c r="B26" s="85" t="s">
        <v>2725</v>
      </c>
      <c r="C26" s="145">
        <v>43465</v>
      </c>
      <c r="D26" s="99" t="s">
        <v>2698</v>
      </c>
      <c r="E26" s="146">
        <v>7.874918566775245E-2</v>
      </c>
      <c r="F26" s="95" t="s">
        <v>181</v>
      </c>
      <c r="G26" s="92">
        <v>38375.000100000005</v>
      </c>
      <c r="H26" s="93">
        <v>3.037553107735402E-2</v>
      </c>
      <c r="I26" s="93">
        <v>7.0015419499444868E-4</v>
      </c>
      <c r="J26" s="82" t="s">
        <v>2726</v>
      </c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</row>
    <row r="27" spans="2:21" s="132" customFormat="1">
      <c r="B27" s="85" t="s">
        <v>2727</v>
      </c>
      <c r="C27" s="145">
        <v>43555</v>
      </c>
      <c r="D27" s="99" t="s">
        <v>2698</v>
      </c>
      <c r="E27" s="146">
        <v>6.9699999999999998E-2</v>
      </c>
      <c r="F27" s="95" t="s">
        <v>181</v>
      </c>
      <c r="G27" s="92">
        <v>158000.00044999999</v>
      </c>
      <c r="H27" s="93">
        <v>0.12506407586669749</v>
      </c>
      <c r="I27" s="93">
        <v>2.8827195527275648E-3</v>
      </c>
      <c r="J27" s="82" t="s">
        <v>2728</v>
      </c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</row>
    <row r="28" spans="2:21" s="132" customFormat="1">
      <c r="B28" s="85" t="s">
        <v>2729</v>
      </c>
      <c r="C28" s="145">
        <v>43465</v>
      </c>
      <c r="D28" s="99" t="s">
        <v>2698</v>
      </c>
      <c r="E28" s="146">
        <v>6.3857061081238328E-2</v>
      </c>
      <c r="F28" s="95" t="s">
        <v>181</v>
      </c>
      <c r="G28" s="92">
        <v>66603.750020000007</v>
      </c>
      <c r="H28" s="93">
        <v>5.2719850770784192E-2</v>
      </c>
      <c r="I28" s="93">
        <v>1.2151894425366943E-3</v>
      </c>
      <c r="J28" s="82" t="s">
        <v>2730</v>
      </c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</row>
    <row r="29" spans="2:21" s="132" customFormat="1">
      <c r="B29" s="85" t="s">
        <v>2731</v>
      </c>
      <c r="C29" s="145">
        <v>43281</v>
      </c>
      <c r="D29" s="99" t="s">
        <v>2698</v>
      </c>
      <c r="E29" s="146">
        <v>6.0282828282828292E-2</v>
      </c>
      <c r="F29" s="95" t="s">
        <v>181</v>
      </c>
      <c r="G29" s="92">
        <v>29205.000210000002</v>
      </c>
      <c r="H29" s="93">
        <v>2.3117065516124538E-2</v>
      </c>
      <c r="I29" s="93">
        <v>5.3284699305695255E-4</v>
      </c>
      <c r="J29" s="82" t="s">
        <v>2732</v>
      </c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</row>
    <row r="30" spans="2:21" s="132" customFormat="1">
      <c r="B30" s="85" t="s">
        <v>2733</v>
      </c>
      <c r="C30" s="145">
        <v>43281</v>
      </c>
      <c r="D30" s="99" t="s">
        <v>2698</v>
      </c>
      <c r="E30" s="146">
        <v>7.3165632146357393E-2</v>
      </c>
      <c r="F30" s="95" t="s">
        <v>181</v>
      </c>
      <c r="G30" s="92">
        <v>73464.000450000007</v>
      </c>
      <c r="H30" s="93">
        <v>5.8150046199888471E-2</v>
      </c>
      <c r="I30" s="93">
        <v>1.3403551260483661E-3</v>
      </c>
      <c r="J30" s="82" t="s">
        <v>2734</v>
      </c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</row>
    <row r="31" spans="2:21" s="132" customFormat="1">
      <c r="B31" s="85" t="s">
        <v>2735</v>
      </c>
      <c r="C31" s="145">
        <v>43465</v>
      </c>
      <c r="D31" s="99" t="s">
        <v>2698</v>
      </c>
      <c r="E31" s="146">
        <v>5.3647005628680001E-2</v>
      </c>
      <c r="F31" s="95" t="s">
        <v>181</v>
      </c>
      <c r="G31" s="92">
        <v>31219.487000000001</v>
      </c>
      <c r="H31" s="93">
        <v>2.4711622022576873E-2</v>
      </c>
      <c r="I31" s="93">
        <v>5.6960142623229987E-4</v>
      </c>
      <c r="J31" s="82" t="s">
        <v>2736</v>
      </c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</row>
    <row r="32" spans="2:21" s="132" customFormat="1">
      <c r="B32" s="85" t="s">
        <v>2737</v>
      </c>
      <c r="C32" s="145">
        <v>43281</v>
      </c>
      <c r="D32" s="99" t="s">
        <v>2698</v>
      </c>
      <c r="E32" s="146">
        <v>6.6745874587458745E-2</v>
      </c>
      <c r="F32" s="95" t="s">
        <v>181</v>
      </c>
      <c r="G32" s="92">
        <v>29391.000359999998</v>
      </c>
      <c r="H32" s="93">
        <v>2.3264292964254689E-2</v>
      </c>
      <c r="I32" s="93">
        <v>5.3624057702966223E-4</v>
      </c>
      <c r="J32" s="82" t="s">
        <v>2738</v>
      </c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</row>
    <row r="33" spans="2:22" s="132" customFormat="1">
      <c r="B33" s="85" t="s">
        <v>2739</v>
      </c>
      <c r="C33" s="145">
        <v>43465</v>
      </c>
      <c r="D33" s="99" t="s">
        <v>2698</v>
      </c>
      <c r="E33" s="146">
        <v>6.9443303632964234E-2</v>
      </c>
      <c r="F33" s="95" t="s">
        <v>181</v>
      </c>
      <c r="G33" s="92">
        <v>71572.628389999998</v>
      </c>
      <c r="H33" s="93">
        <v>5.6652940515519515E-2</v>
      </c>
      <c r="I33" s="93">
        <v>1.3058469285590246E-3</v>
      </c>
      <c r="J33" s="82" t="s">
        <v>2740</v>
      </c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</row>
    <row r="34" spans="2:22" s="132" customFormat="1">
      <c r="B34" s="85" t="s">
        <v>2741</v>
      </c>
      <c r="C34" s="145">
        <v>43465</v>
      </c>
      <c r="D34" s="99" t="s">
        <v>2698</v>
      </c>
      <c r="E34" s="146">
        <v>6.9531116794543907E-2</v>
      </c>
      <c r="F34" s="95" t="s">
        <v>181</v>
      </c>
      <c r="G34" s="92">
        <v>25805.999920000002</v>
      </c>
      <c r="H34" s="93">
        <v>2.0426604573537326E-2</v>
      </c>
      <c r="I34" s="93">
        <v>4.7083202743794663E-4</v>
      </c>
      <c r="J34" s="82" t="s">
        <v>2742</v>
      </c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</row>
    <row r="35" spans="2:22" s="132" customFormat="1">
      <c r="B35" s="85" t="s">
        <v>2743</v>
      </c>
      <c r="C35" s="145">
        <v>43281</v>
      </c>
      <c r="D35" s="99" t="s">
        <v>2698</v>
      </c>
      <c r="E35" s="146">
        <v>7.3231958762886601E-2</v>
      </c>
      <c r="F35" s="95" t="s">
        <v>181</v>
      </c>
      <c r="G35" s="92">
        <v>19400</v>
      </c>
      <c r="H35" s="93">
        <v>1.5355968765213578E-2</v>
      </c>
      <c r="I35" s="93">
        <v>3.5395417192174292E-4</v>
      </c>
      <c r="J35" s="82" t="s">
        <v>2744</v>
      </c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</row>
    <row r="36" spans="2:22" s="132" customFormat="1">
      <c r="B36" s="85" t="s">
        <v>2745</v>
      </c>
      <c r="C36" s="145">
        <v>43281</v>
      </c>
      <c r="D36" s="99" t="s">
        <v>2698</v>
      </c>
      <c r="E36" s="146">
        <v>7.571428571428572E-2</v>
      </c>
      <c r="F36" s="95" t="s">
        <v>181</v>
      </c>
      <c r="G36" s="92">
        <v>39648.000999999997</v>
      </c>
      <c r="H36" s="93">
        <v>3.1383168296863745E-2</v>
      </c>
      <c r="I36" s="93">
        <v>7.233801733148162E-4</v>
      </c>
      <c r="J36" s="82" t="s">
        <v>2746</v>
      </c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</row>
    <row r="37" spans="2:22" s="132" customFormat="1">
      <c r="B37" s="85" t="s">
        <v>2747</v>
      </c>
      <c r="C37" s="145">
        <v>43465</v>
      </c>
      <c r="D37" s="99" t="s">
        <v>2698</v>
      </c>
      <c r="E37" s="147">
        <v>7.1388742750780679E-2</v>
      </c>
      <c r="F37" s="95" t="s">
        <v>181</v>
      </c>
      <c r="G37" s="92">
        <v>46189.358999999997</v>
      </c>
      <c r="H37" s="93">
        <v>3.6560946087074053E-2</v>
      </c>
      <c r="I37" s="93">
        <v>8.4272764517737641E-4</v>
      </c>
      <c r="J37" s="82" t="s">
        <v>2748</v>
      </c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</row>
    <row r="38" spans="2:22" s="132" customFormat="1">
      <c r="B38" s="85" t="s">
        <v>2749</v>
      </c>
      <c r="C38" s="145">
        <v>43465</v>
      </c>
      <c r="D38" s="99" t="s">
        <v>2698</v>
      </c>
      <c r="E38" s="147">
        <v>7.1196159917528423E-2</v>
      </c>
      <c r="F38" s="95" t="s">
        <v>181</v>
      </c>
      <c r="G38" s="92">
        <v>15541.047</v>
      </c>
      <c r="H38" s="93">
        <v>1.2301434655191556E-2</v>
      </c>
      <c r="I38" s="93">
        <v>2.8354734132380861E-4</v>
      </c>
      <c r="J38" s="82" t="s">
        <v>2726</v>
      </c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</row>
    <row r="39" spans="2:22" s="132" customFormat="1">
      <c r="B39" s="85" t="s">
        <v>2750</v>
      </c>
      <c r="C39" s="145">
        <v>43465</v>
      </c>
      <c r="D39" s="99" t="s">
        <v>2698</v>
      </c>
      <c r="E39" s="146">
        <v>7.8899999999999998E-2</v>
      </c>
      <c r="F39" s="95" t="s">
        <v>181</v>
      </c>
      <c r="G39" s="92">
        <v>26751.323</v>
      </c>
      <c r="H39" s="93">
        <v>2.1174870124543277E-2</v>
      </c>
      <c r="I39" s="93">
        <v>4.8807950413794205E-4</v>
      </c>
      <c r="J39" s="82" t="s">
        <v>2748</v>
      </c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</row>
    <row r="40" spans="2:22" s="132" customFormat="1">
      <c r="B40" s="85" t="s">
        <v>2751</v>
      </c>
      <c r="C40" s="145">
        <v>43465</v>
      </c>
      <c r="D40" s="99" t="s">
        <v>2707</v>
      </c>
      <c r="E40" s="148">
        <v>7.7600000000000002E-2</v>
      </c>
      <c r="F40" s="95" t="s">
        <v>181</v>
      </c>
      <c r="G40" s="92">
        <v>80335.263560000007</v>
      </c>
      <c r="H40" s="93">
        <v>6.3588958658379408E-2</v>
      </c>
      <c r="I40" s="93">
        <v>1.4657217365718954E-3</v>
      </c>
      <c r="J40" s="82" t="s">
        <v>2752</v>
      </c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</row>
    <row r="41" spans="2:22" s="132" customFormat="1">
      <c r="B41" s="103"/>
      <c r="C41" s="99"/>
      <c r="D41" s="99"/>
      <c r="E41" s="82"/>
      <c r="F41" s="82"/>
      <c r="G41" s="82"/>
      <c r="H41" s="93"/>
      <c r="I41" s="82"/>
      <c r="J41" s="8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</row>
    <row r="42" spans="2:22" s="132" customFormat="1">
      <c r="B42" s="100" t="s">
        <v>104</v>
      </c>
      <c r="C42" s="120"/>
      <c r="D42" s="120"/>
      <c r="E42" s="149">
        <v>0</v>
      </c>
      <c r="F42" s="121" t="s">
        <v>181</v>
      </c>
      <c r="G42" s="89">
        <v>29799.597420000002</v>
      </c>
      <c r="H42" s="90">
        <v>2.3587715834920576E-2</v>
      </c>
      <c r="I42" s="90">
        <v>5.4369545507203135E-4</v>
      </c>
      <c r="J42" s="80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</row>
    <row r="43" spans="2:22" s="132" customFormat="1">
      <c r="B43" s="85" t="s">
        <v>2753</v>
      </c>
      <c r="C43" s="99" t="s">
        <v>2697</v>
      </c>
      <c r="D43" s="99" t="s">
        <v>30</v>
      </c>
      <c r="E43" s="138">
        <v>0</v>
      </c>
      <c r="F43" s="95" t="s">
        <v>181</v>
      </c>
      <c r="G43" s="92">
        <v>6660</v>
      </c>
      <c r="H43" s="93">
        <v>5.2716882462021872E-3</v>
      </c>
      <c r="I43" s="93">
        <v>1.2151210231952618E-4</v>
      </c>
      <c r="J43" s="82" t="s">
        <v>2754</v>
      </c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</row>
    <row r="44" spans="2:22" s="132" customFormat="1">
      <c r="B44" s="85" t="s">
        <v>2755</v>
      </c>
      <c r="C44" s="99" t="s">
        <v>2697</v>
      </c>
      <c r="D44" s="99" t="s">
        <v>30</v>
      </c>
      <c r="E44" s="138">
        <v>0</v>
      </c>
      <c r="F44" s="95" t="s">
        <v>181</v>
      </c>
      <c r="G44" s="92">
        <v>4968</v>
      </c>
      <c r="H44" s="93">
        <v>3.9323944755454152E-3</v>
      </c>
      <c r="I44" s="93">
        <v>9.0641460108619528E-5</v>
      </c>
      <c r="J44" s="82" t="s">
        <v>2736</v>
      </c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</row>
    <row r="45" spans="2:22" s="132" customFormat="1">
      <c r="B45" s="85" t="s">
        <v>2756</v>
      </c>
      <c r="C45" s="99" t="s">
        <v>2697</v>
      </c>
      <c r="D45" s="99" t="s">
        <v>30</v>
      </c>
      <c r="E45" s="138">
        <v>0</v>
      </c>
      <c r="F45" s="95" t="s">
        <v>181</v>
      </c>
      <c r="G45" s="92">
        <v>18171.597420000002</v>
      </c>
      <c r="H45" s="93">
        <v>1.4383633113172973E-2</v>
      </c>
      <c r="I45" s="93">
        <v>3.315418926438856E-4</v>
      </c>
      <c r="J45" s="82" t="s">
        <v>2757</v>
      </c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</row>
    <row r="46" spans="2:22" s="132" customFormat="1">
      <c r="B46" s="135"/>
      <c r="C46" s="135"/>
      <c r="F46" s="133"/>
      <c r="G46" s="133"/>
      <c r="H46" s="133"/>
      <c r="I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</row>
    <row r="47" spans="2:22" s="132" customFormat="1">
      <c r="B47" s="135"/>
      <c r="C47" s="135"/>
      <c r="F47" s="133"/>
      <c r="G47" s="133"/>
      <c r="H47" s="133"/>
      <c r="I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</row>
    <row r="48" spans="2:22" s="132" customFormat="1">
      <c r="B48" s="135"/>
      <c r="C48" s="135"/>
      <c r="F48" s="133"/>
      <c r="G48" s="133"/>
      <c r="H48" s="133"/>
      <c r="I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2:25" s="132" customFormat="1">
      <c r="B49" s="150"/>
      <c r="C49" s="135"/>
      <c r="F49" s="133"/>
      <c r="G49" s="133"/>
      <c r="H49" s="133"/>
      <c r="I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</row>
    <row r="50" spans="2:25" s="132" customFormat="1">
      <c r="B50" s="150"/>
      <c r="C50" s="135"/>
      <c r="F50" s="133"/>
      <c r="G50" s="133"/>
      <c r="H50" s="133"/>
      <c r="I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</row>
    <row r="51" spans="2:25" s="132" customFormat="1">
      <c r="B51" s="135"/>
      <c r="C51" s="135"/>
      <c r="F51" s="133"/>
      <c r="G51" s="133"/>
      <c r="H51" s="133"/>
      <c r="I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</row>
    <row r="52" spans="2:25" s="132" customFormat="1">
      <c r="B52" s="135"/>
      <c r="C52" s="135"/>
      <c r="F52" s="133"/>
      <c r="G52" s="133"/>
      <c r="H52" s="133"/>
      <c r="I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</row>
    <row r="53" spans="2:25" s="132" customFormat="1">
      <c r="B53" s="135"/>
      <c r="C53" s="135"/>
      <c r="F53" s="133"/>
      <c r="G53" s="133"/>
      <c r="H53" s="133"/>
      <c r="I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</row>
    <row r="54" spans="2:25" s="132" customFormat="1">
      <c r="B54" s="135"/>
      <c r="C54" s="135"/>
      <c r="F54" s="133"/>
      <c r="G54" s="133"/>
      <c r="H54" s="133"/>
      <c r="I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</row>
    <row r="55" spans="2:25" s="132" customFormat="1">
      <c r="B55" s="135"/>
      <c r="C55" s="135"/>
      <c r="F55" s="133"/>
      <c r="G55" s="133"/>
      <c r="H55" s="133"/>
      <c r="I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</row>
    <row r="56" spans="2:25" s="132" customFormat="1">
      <c r="B56" s="135"/>
      <c r="C56" s="135"/>
      <c r="F56" s="133"/>
      <c r="G56" s="133"/>
      <c r="H56" s="133"/>
      <c r="I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</row>
    <row r="57" spans="2:25" s="132" customFormat="1">
      <c r="B57" s="135"/>
      <c r="C57" s="135"/>
      <c r="F57" s="133"/>
      <c r="G57" s="133"/>
      <c r="H57" s="133"/>
      <c r="I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</row>
    <row r="58" spans="2:25" s="132" customFormat="1">
      <c r="B58" s="135"/>
      <c r="C58" s="135"/>
      <c r="F58" s="133"/>
      <c r="G58" s="133"/>
      <c r="H58" s="133"/>
      <c r="I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</row>
    <row r="59" spans="2:25" s="132" customFormat="1">
      <c r="B59" s="135"/>
      <c r="C59" s="135"/>
      <c r="F59" s="133"/>
      <c r="G59" s="133"/>
      <c r="H59" s="133"/>
      <c r="I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</row>
    <row r="60" spans="2:25" s="132" customFormat="1">
      <c r="B60" s="135"/>
      <c r="C60" s="135"/>
      <c r="F60" s="133"/>
      <c r="G60" s="133"/>
      <c r="H60" s="133"/>
      <c r="I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</row>
    <row r="61" spans="2:25" s="132" customFormat="1">
      <c r="B61" s="135"/>
      <c r="C61" s="135"/>
      <c r="F61" s="133"/>
      <c r="G61" s="133"/>
      <c r="H61" s="133"/>
      <c r="I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</row>
    <row r="62" spans="2:25" s="132" customFormat="1">
      <c r="B62" s="135"/>
      <c r="C62" s="135"/>
      <c r="F62" s="133"/>
      <c r="G62" s="133"/>
      <c r="H62" s="133"/>
      <c r="I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</row>
    <row r="63" spans="2:25" s="132" customFormat="1">
      <c r="B63" s="135"/>
      <c r="C63" s="135"/>
      <c r="F63" s="133"/>
      <c r="G63" s="133"/>
      <c r="H63" s="133"/>
      <c r="I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</row>
    <row r="64" spans="2:25" s="132" customFormat="1">
      <c r="B64" s="135"/>
      <c r="C64" s="135"/>
      <c r="F64" s="133"/>
      <c r="G64" s="133"/>
      <c r="H64" s="133"/>
      <c r="I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</row>
    <row r="65" spans="2:25" s="132" customFormat="1">
      <c r="B65" s="135"/>
      <c r="C65" s="135"/>
      <c r="F65" s="133"/>
      <c r="G65" s="133"/>
      <c r="H65" s="133"/>
      <c r="I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</row>
    <row r="66" spans="2:25" s="132" customFormat="1">
      <c r="B66" s="135"/>
      <c r="C66" s="135"/>
      <c r="F66" s="133"/>
      <c r="G66" s="133"/>
      <c r="H66" s="133"/>
      <c r="I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</row>
    <row r="67" spans="2:25" s="132" customFormat="1">
      <c r="B67" s="135"/>
      <c r="C67" s="135"/>
      <c r="F67" s="133"/>
      <c r="G67" s="133"/>
      <c r="H67" s="133"/>
      <c r="I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</row>
    <row r="68" spans="2:25" s="132" customFormat="1">
      <c r="B68" s="135"/>
      <c r="C68" s="135"/>
      <c r="F68" s="133"/>
      <c r="G68" s="133"/>
      <c r="H68" s="133"/>
      <c r="I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</row>
    <row r="69" spans="2:25" s="132" customFormat="1">
      <c r="B69" s="135"/>
      <c r="C69" s="135"/>
      <c r="F69" s="133"/>
      <c r="G69" s="133"/>
      <c r="H69" s="133"/>
      <c r="I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</row>
    <row r="70" spans="2:25" s="132" customFormat="1">
      <c r="B70" s="135"/>
      <c r="C70" s="135"/>
      <c r="F70" s="133"/>
      <c r="G70" s="133"/>
      <c r="H70" s="133"/>
      <c r="I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</row>
    <row r="71" spans="2:25" s="132" customFormat="1">
      <c r="B71" s="135"/>
      <c r="C71" s="135"/>
      <c r="F71" s="133"/>
      <c r="G71" s="133"/>
      <c r="H71" s="133"/>
      <c r="I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</row>
    <row r="72" spans="2:25" s="132" customFormat="1">
      <c r="B72" s="135"/>
      <c r="C72" s="135"/>
      <c r="F72" s="133"/>
      <c r="G72" s="133"/>
      <c r="H72" s="133"/>
      <c r="I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</row>
    <row r="73" spans="2:25" s="132" customFormat="1">
      <c r="B73" s="135"/>
      <c r="C73" s="135"/>
      <c r="F73" s="133"/>
      <c r="G73" s="133"/>
      <c r="H73" s="133"/>
      <c r="I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</row>
    <row r="74" spans="2:25" s="132" customFormat="1">
      <c r="B74" s="135"/>
      <c r="C74" s="135"/>
      <c r="F74" s="133"/>
      <c r="G74" s="133"/>
      <c r="H74" s="133"/>
      <c r="I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</row>
    <row r="75" spans="2:25" s="132" customFormat="1">
      <c r="B75" s="135"/>
      <c r="C75" s="135"/>
      <c r="F75" s="133"/>
      <c r="G75" s="133"/>
      <c r="H75" s="133"/>
      <c r="I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</row>
    <row r="76" spans="2:25" s="132" customFormat="1">
      <c r="B76" s="135"/>
      <c r="C76" s="135"/>
      <c r="F76" s="133"/>
      <c r="G76" s="133"/>
      <c r="H76" s="133"/>
      <c r="I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</row>
    <row r="77" spans="2:25" s="132" customFormat="1">
      <c r="B77" s="135"/>
      <c r="C77" s="135"/>
      <c r="F77" s="133"/>
      <c r="G77" s="133"/>
      <c r="H77" s="133"/>
      <c r="I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</row>
    <row r="78" spans="2:25" s="132" customFormat="1">
      <c r="B78" s="135"/>
      <c r="C78" s="135"/>
      <c r="F78" s="133"/>
      <c r="G78" s="133"/>
      <c r="H78" s="133"/>
      <c r="I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</row>
    <row r="79" spans="2:25" s="132" customFormat="1">
      <c r="B79" s="135"/>
      <c r="C79" s="135"/>
      <c r="F79" s="133"/>
      <c r="G79" s="133"/>
      <c r="H79" s="133"/>
      <c r="I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</row>
    <row r="80" spans="2:25" s="132" customFormat="1">
      <c r="B80" s="135"/>
      <c r="C80" s="135"/>
      <c r="F80" s="133"/>
      <c r="G80" s="133"/>
      <c r="H80" s="133"/>
      <c r="I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</row>
    <row r="81" spans="2:25" s="132" customFormat="1">
      <c r="B81" s="135"/>
      <c r="C81" s="135"/>
      <c r="F81" s="133"/>
      <c r="G81" s="133"/>
      <c r="H81" s="133"/>
      <c r="I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</row>
    <row r="82" spans="2:25" s="132" customFormat="1">
      <c r="B82" s="135"/>
      <c r="C82" s="135"/>
      <c r="F82" s="133"/>
      <c r="G82" s="133"/>
      <c r="H82" s="133"/>
      <c r="I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</row>
    <row r="83" spans="2:25" s="132" customFormat="1">
      <c r="B83" s="135"/>
      <c r="C83" s="135"/>
      <c r="F83" s="133"/>
      <c r="G83" s="133"/>
      <c r="H83" s="133"/>
      <c r="I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</row>
    <row r="84" spans="2:25" s="132" customFormat="1">
      <c r="B84" s="135"/>
      <c r="C84" s="135"/>
      <c r="F84" s="133"/>
      <c r="G84" s="133"/>
      <c r="H84" s="133"/>
      <c r="I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</row>
    <row r="85" spans="2:25" s="132" customFormat="1">
      <c r="B85" s="135"/>
      <c r="C85" s="135"/>
      <c r="F85" s="133"/>
      <c r="G85" s="133"/>
      <c r="H85" s="133"/>
      <c r="I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</row>
    <row r="86" spans="2:25" s="132" customFormat="1">
      <c r="B86" s="135"/>
      <c r="C86" s="135"/>
      <c r="F86" s="133"/>
      <c r="G86" s="133"/>
      <c r="H86" s="133"/>
      <c r="I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</row>
    <row r="87" spans="2:25" s="132" customFormat="1">
      <c r="B87" s="135"/>
      <c r="C87" s="135"/>
      <c r="F87" s="133"/>
      <c r="G87" s="133"/>
      <c r="H87" s="133"/>
      <c r="I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</row>
    <row r="88" spans="2:25" s="132" customFormat="1">
      <c r="B88" s="135"/>
      <c r="C88" s="135"/>
      <c r="F88" s="133"/>
      <c r="G88" s="133"/>
      <c r="H88" s="133"/>
      <c r="I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</row>
    <row r="89" spans="2:25" s="132" customFormat="1">
      <c r="B89" s="135"/>
      <c r="C89" s="135"/>
      <c r="F89" s="133"/>
      <c r="G89" s="133"/>
      <c r="H89" s="133"/>
      <c r="I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</row>
    <row r="90" spans="2:25" s="132" customFormat="1">
      <c r="B90" s="135"/>
      <c r="C90" s="135"/>
      <c r="F90" s="133"/>
      <c r="G90" s="133"/>
      <c r="H90" s="133"/>
      <c r="I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</row>
    <row r="91" spans="2:25" s="132" customFormat="1">
      <c r="B91" s="135"/>
      <c r="C91" s="135"/>
      <c r="F91" s="133"/>
      <c r="G91" s="133"/>
      <c r="H91" s="133"/>
      <c r="I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</row>
    <row r="92" spans="2:25" s="132" customFormat="1">
      <c r="B92" s="135"/>
      <c r="C92" s="135"/>
      <c r="F92" s="133"/>
      <c r="G92" s="133"/>
      <c r="H92" s="133"/>
      <c r="I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</row>
    <row r="93" spans="2:25" s="132" customFormat="1">
      <c r="B93" s="135"/>
      <c r="C93" s="135"/>
      <c r="F93" s="133"/>
      <c r="G93" s="133"/>
      <c r="H93" s="133"/>
      <c r="I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</row>
    <row r="94" spans="2:25" s="132" customFormat="1">
      <c r="B94" s="135"/>
      <c r="C94" s="135"/>
      <c r="F94" s="133"/>
      <c r="G94" s="133"/>
      <c r="H94" s="133"/>
      <c r="I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</row>
    <row r="95" spans="2:25" s="132" customFormat="1">
      <c r="B95" s="135"/>
      <c r="C95" s="135"/>
      <c r="F95" s="133"/>
      <c r="G95" s="133"/>
      <c r="H95" s="133"/>
      <c r="I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</row>
    <row r="96" spans="2:25" s="132" customFormat="1">
      <c r="B96" s="135"/>
      <c r="C96" s="135"/>
      <c r="F96" s="133"/>
      <c r="G96" s="133"/>
      <c r="H96" s="133"/>
      <c r="I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</row>
    <row r="97" spans="2:25" s="132" customFormat="1">
      <c r="B97" s="135"/>
      <c r="C97" s="135"/>
      <c r="F97" s="133"/>
      <c r="G97" s="133"/>
      <c r="H97" s="133"/>
      <c r="I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</row>
    <row r="98" spans="2:25" s="132" customFormat="1">
      <c r="B98" s="135"/>
      <c r="C98" s="135"/>
      <c r="F98" s="133"/>
      <c r="G98" s="133"/>
      <c r="H98" s="133"/>
      <c r="I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</row>
    <row r="99" spans="2:25" s="132" customFormat="1">
      <c r="B99" s="135"/>
      <c r="C99" s="135"/>
      <c r="F99" s="133"/>
      <c r="G99" s="133"/>
      <c r="H99" s="133"/>
      <c r="I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</row>
    <row r="100" spans="2:25" s="132" customFormat="1">
      <c r="B100" s="135"/>
      <c r="C100" s="135"/>
      <c r="F100" s="133"/>
      <c r="G100" s="133"/>
      <c r="H100" s="133"/>
      <c r="I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</row>
    <row r="101" spans="2:25" s="132" customFormat="1">
      <c r="B101" s="135"/>
      <c r="C101" s="135"/>
      <c r="F101" s="133"/>
      <c r="G101" s="133"/>
      <c r="H101" s="133"/>
      <c r="I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</row>
    <row r="102" spans="2:25" s="132" customFormat="1">
      <c r="B102" s="135"/>
      <c r="C102" s="135"/>
      <c r="F102" s="133"/>
      <c r="G102" s="133"/>
      <c r="H102" s="133"/>
      <c r="I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</row>
    <row r="103" spans="2:25" s="132" customFormat="1">
      <c r="B103" s="135"/>
      <c r="C103" s="135"/>
      <c r="F103" s="133"/>
      <c r="G103" s="133"/>
      <c r="H103" s="133"/>
      <c r="I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</row>
    <row r="104" spans="2:25" s="132" customFormat="1">
      <c r="B104" s="135"/>
      <c r="C104" s="135"/>
      <c r="F104" s="133"/>
      <c r="G104" s="133"/>
      <c r="H104" s="133"/>
      <c r="I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</row>
    <row r="105" spans="2:25" s="132" customFormat="1">
      <c r="B105" s="135"/>
      <c r="C105" s="135"/>
      <c r="F105" s="133"/>
      <c r="G105" s="133"/>
      <c r="H105" s="133"/>
      <c r="I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</row>
    <row r="106" spans="2:25" s="132" customFormat="1">
      <c r="B106" s="135"/>
      <c r="C106" s="135"/>
      <c r="F106" s="133"/>
      <c r="G106" s="133"/>
      <c r="H106" s="133"/>
      <c r="I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</row>
    <row r="107" spans="2:25" s="132" customFormat="1">
      <c r="B107" s="135"/>
      <c r="C107" s="135"/>
      <c r="F107" s="133"/>
      <c r="G107" s="133"/>
      <c r="H107" s="133"/>
      <c r="I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</row>
    <row r="108" spans="2:25" s="132" customFormat="1">
      <c r="B108" s="135"/>
      <c r="C108" s="135"/>
      <c r="F108" s="133"/>
      <c r="G108" s="133"/>
      <c r="H108" s="133"/>
      <c r="I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</row>
    <row r="109" spans="2:25" s="132" customFormat="1">
      <c r="B109" s="135"/>
      <c r="C109" s="135"/>
      <c r="F109" s="133"/>
      <c r="G109" s="133"/>
      <c r="H109" s="133"/>
      <c r="I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</row>
    <row r="110" spans="2:25" s="132" customFormat="1">
      <c r="B110" s="135"/>
      <c r="C110" s="135"/>
      <c r="F110" s="133"/>
      <c r="G110" s="133"/>
      <c r="H110" s="133"/>
      <c r="I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</row>
    <row r="111" spans="2:25" s="132" customFormat="1">
      <c r="B111" s="135"/>
      <c r="C111" s="135"/>
      <c r="F111" s="133"/>
      <c r="G111" s="133"/>
      <c r="H111" s="133"/>
      <c r="I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</row>
    <row r="112" spans="2:25" s="132" customFormat="1">
      <c r="B112" s="135"/>
      <c r="C112" s="135"/>
      <c r="F112" s="133"/>
      <c r="G112" s="133"/>
      <c r="H112" s="133"/>
      <c r="I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</row>
    <row r="113" spans="2:25" s="132" customFormat="1">
      <c r="B113" s="135"/>
      <c r="C113" s="135"/>
      <c r="F113" s="133"/>
      <c r="G113" s="133"/>
      <c r="H113" s="133"/>
      <c r="I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</row>
    <row r="114" spans="2:25" s="132" customFormat="1">
      <c r="B114" s="135"/>
      <c r="C114" s="135"/>
      <c r="F114" s="133"/>
      <c r="G114" s="133"/>
      <c r="H114" s="133"/>
      <c r="I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</row>
    <row r="115" spans="2:25" s="132" customFormat="1">
      <c r="B115" s="135"/>
      <c r="C115" s="135"/>
      <c r="F115" s="133"/>
      <c r="G115" s="133"/>
      <c r="H115" s="133"/>
      <c r="I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</row>
    <row r="116" spans="2:25" s="132" customFormat="1">
      <c r="B116" s="135"/>
      <c r="C116" s="135"/>
      <c r="F116" s="133"/>
      <c r="G116" s="133"/>
      <c r="H116" s="133"/>
      <c r="I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</row>
    <row r="117" spans="2:25" s="132" customFormat="1">
      <c r="B117" s="135"/>
      <c r="C117" s="135"/>
      <c r="F117" s="133"/>
      <c r="G117" s="133"/>
      <c r="H117" s="133"/>
      <c r="I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</row>
    <row r="118" spans="2:25" s="132" customFormat="1">
      <c r="B118" s="135"/>
      <c r="C118" s="135"/>
      <c r="F118" s="133"/>
      <c r="G118" s="133"/>
      <c r="H118" s="133"/>
      <c r="I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</row>
    <row r="119" spans="2:25" s="132" customFormat="1">
      <c r="B119" s="135"/>
      <c r="C119" s="135"/>
      <c r="F119" s="133"/>
      <c r="G119" s="133"/>
      <c r="H119" s="133"/>
      <c r="I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</row>
    <row r="120" spans="2:25" s="132" customFormat="1">
      <c r="B120" s="135"/>
      <c r="C120" s="135"/>
      <c r="F120" s="133"/>
      <c r="G120" s="133"/>
      <c r="H120" s="133"/>
      <c r="I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</row>
    <row r="121" spans="2:25" s="132" customFormat="1">
      <c r="B121" s="135"/>
      <c r="C121" s="135"/>
      <c r="F121" s="133"/>
      <c r="G121" s="133"/>
      <c r="H121" s="133"/>
      <c r="I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</row>
    <row r="122" spans="2:25" s="132" customFormat="1">
      <c r="B122" s="135"/>
      <c r="C122" s="135"/>
      <c r="F122" s="133"/>
      <c r="G122" s="133"/>
      <c r="H122" s="133"/>
      <c r="I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</row>
    <row r="123" spans="2:25" s="132" customFormat="1">
      <c r="B123" s="135"/>
      <c r="C123" s="135"/>
      <c r="F123" s="133"/>
      <c r="G123" s="133"/>
      <c r="H123" s="133"/>
      <c r="I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</row>
    <row r="124" spans="2:25" s="132" customFormat="1">
      <c r="B124" s="135"/>
      <c r="C124" s="135"/>
      <c r="F124" s="133"/>
      <c r="G124" s="133"/>
      <c r="H124" s="133"/>
      <c r="I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</row>
    <row r="125" spans="2:25" s="132" customFormat="1">
      <c r="B125" s="135"/>
      <c r="C125" s="135"/>
      <c r="F125" s="133"/>
      <c r="G125" s="133"/>
      <c r="H125" s="133"/>
      <c r="I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</row>
    <row r="126" spans="2:25" s="132" customFormat="1">
      <c r="B126" s="135"/>
      <c r="C126" s="135"/>
      <c r="F126" s="133"/>
      <c r="G126" s="133"/>
      <c r="H126" s="133"/>
      <c r="I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</row>
    <row r="127" spans="2:25" s="132" customFormat="1">
      <c r="B127" s="135"/>
      <c r="C127" s="135"/>
      <c r="F127" s="133"/>
      <c r="G127" s="133"/>
      <c r="H127" s="133"/>
      <c r="I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</row>
    <row r="128" spans="2:25" s="132" customFormat="1">
      <c r="B128" s="135"/>
      <c r="C128" s="135"/>
      <c r="F128" s="133"/>
      <c r="G128" s="133"/>
      <c r="H128" s="133"/>
      <c r="I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</row>
    <row r="129" spans="2:25" s="132" customFormat="1">
      <c r="B129" s="135"/>
      <c r="C129" s="135"/>
      <c r="F129" s="133"/>
      <c r="G129" s="133"/>
      <c r="H129" s="133"/>
      <c r="I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</row>
    <row r="130" spans="2:25" s="132" customFormat="1">
      <c r="B130" s="135"/>
      <c r="C130" s="135"/>
      <c r="F130" s="133"/>
      <c r="G130" s="133"/>
      <c r="H130" s="133"/>
      <c r="I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</row>
    <row r="131" spans="2:25" s="132" customFormat="1">
      <c r="B131" s="135"/>
      <c r="C131" s="135"/>
      <c r="F131" s="133"/>
      <c r="G131" s="133"/>
      <c r="H131" s="133"/>
      <c r="I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</row>
    <row r="132" spans="2:25" s="132" customFormat="1">
      <c r="B132" s="135"/>
      <c r="C132" s="135"/>
      <c r="F132" s="133"/>
      <c r="G132" s="133"/>
      <c r="H132" s="133"/>
      <c r="I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</row>
    <row r="133" spans="2:25" s="132" customFormat="1">
      <c r="B133" s="135"/>
      <c r="C133" s="135"/>
      <c r="F133" s="133"/>
      <c r="G133" s="133"/>
      <c r="H133" s="133"/>
      <c r="I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</row>
    <row r="134" spans="2:25" s="132" customFormat="1">
      <c r="B134" s="135"/>
      <c r="C134" s="135"/>
      <c r="F134" s="133"/>
      <c r="G134" s="133"/>
      <c r="H134" s="133"/>
      <c r="I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</row>
    <row r="135" spans="2:25" s="132" customFormat="1">
      <c r="B135" s="135"/>
      <c r="C135" s="135"/>
      <c r="F135" s="133"/>
      <c r="G135" s="133"/>
      <c r="H135" s="133"/>
      <c r="I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</row>
    <row r="136" spans="2:25" s="132" customFormat="1">
      <c r="B136" s="135"/>
      <c r="C136" s="135"/>
      <c r="F136" s="133"/>
      <c r="G136" s="133"/>
      <c r="H136" s="133"/>
      <c r="I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</row>
    <row r="137" spans="2:25" s="132" customFormat="1">
      <c r="B137" s="135"/>
      <c r="C137" s="135"/>
      <c r="F137" s="133"/>
      <c r="G137" s="133"/>
      <c r="H137" s="133"/>
      <c r="I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</row>
    <row r="138" spans="2:25" s="132" customFormat="1">
      <c r="B138" s="135"/>
      <c r="C138" s="135"/>
      <c r="F138" s="133"/>
      <c r="G138" s="133"/>
      <c r="H138" s="133"/>
      <c r="I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</row>
    <row r="139" spans="2:25" s="132" customFormat="1">
      <c r="B139" s="135"/>
      <c r="C139" s="135"/>
      <c r="F139" s="133"/>
      <c r="G139" s="133"/>
      <c r="H139" s="133"/>
      <c r="I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</row>
    <row r="140" spans="2:25" s="132" customFormat="1">
      <c r="B140" s="135"/>
      <c r="C140" s="135"/>
      <c r="F140" s="133"/>
      <c r="G140" s="133"/>
      <c r="H140" s="133"/>
      <c r="I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</row>
    <row r="141" spans="2:25" s="132" customFormat="1">
      <c r="B141" s="135"/>
      <c r="C141" s="135"/>
      <c r="F141" s="133"/>
      <c r="G141" s="133"/>
      <c r="H141" s="133"/>
      <c r="I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</row>
    <row r="142" spans="2:25">
      <c r="F142" s="3"/>
      <c r="G142" s="3"/>
      <c r="H142" s="3"/>
      <c r="I142" s="3"/>
    </row>
    <row r="143" spans="2:25">
      <c r="F143" s="3"/>
      <c r="G143" s="3"/>
      <c r="H143" s="3"/>
      <c r="I143" s="3"/>
    </row>
    <row r="144" spans="2:25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46:J1048576 E40 E12 E37:E38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196</v>
      </c>
      <c r="C1" s="76" t="s" vm="1">
        <v>276</v>
      </c>
    </row>
    <row r="2" spans="2:60">
      <c r="B2" s="55" t="s">
        <v>195</v>
      </c>
      <c r="C2" s="76" t="s">
        <v>277</v>
      </c>
    </row>
    <row r="3" spans="2:60">
      <c r="B3" s="55" t="s">
        <v>197</v>
      </c>
      <c r="C3" s="76" t="s">
        <v>278</v>
      </c>
    </row>
    <row r="4" spans="2:60">
      <c r="B4" s="55" t="s">
        <v>198</v>
      </c>
      <c r="C4" s="76">
        <v>2102</v>
      </c>
    </row>
    <row r="6" spans="2:60" ht="26.25" customHeight="1">
      <c r="B6" s="221" t="s">
        <v>231</v>
      </c>
      <c r="C6" s="222"/>
      <c r="D6" s="222"/>
      <c r="E6" s="222"/>
      <c r="F6" s="222"/>
      <c r="G6" s="222"/>
      <c r="H6" s="222"/>
      <c r="I6" s="222"/>
      <c r="J6" s="222"/>
      <c r="K6" s="223"/>
    </row>
    <row r="7" spans="2:60" s="3" customFormat="1" ht="66">
      <c r="B7" s="58" t="s">
        <v>135</v>
      </c>
      <c r="C7" s="58" t="s">
        <v>136</v>
      </c>
      <c r="D7" s="58" t="s">
        <v>15</v>
      </c>
      <c r="E7" s="58" t="s">
        <v>16</v>
      </c>
      <c r="F7" s="58" t="s">
        <v>65</v>
      </c>
      <c r="G7" s="58" t="s">
        <v>120</v>
      </c>
      <c r="H7" s="58" t="s">
        <v>61</v>
      </c>
      <c r="I7" s="58" t="s">
        <v>129</v>
      </c>
      <c r="J7" s="58" t="s">
        <v>199</v>
      </c>
      <c r="K7" s="58" t="s">
        <v>200</v>
      </c>
    </row>
    <row r="8" spans="2:60" s="3" customFormat="1" ht="21.75" customHeight="1">
      <c r="B8" s="15"/>
      <c r="C8" s="68"/>
      <c r="D8" s="16"/>
      <c r="E8" s="16"/>
      <c r="F8" s="16" t="s">
        <v>20</v>
      </c>
      <c r="G8" s="16"/>
      <c r="H8" s="16" t="s">
        <v>20</v>
      </c>
      <c r="I8" s="16" t="s">
        <v>262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1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1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0" sqref="H10:H13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196</v>
      </c>
      <c r="C1" s="76" t="s" vm="1">
        <v>276</v>
      </c>
    </row>
    <row r="2" spans="2:60">
      <c r="B2" s="55" t="s">
        <v>195</v>
      </c>
      <c r="C2" s="76" t="s">
        <v>277</v>
      </c>
    </row>
    <row r="3" spans="2:60">
      <c r="B3" s="55" t="s">
        <v>197</v>
      </c>
      <c r="C3" s="76" t="s">
        <v>278</v>
      </c>
    </row>
    <row r="4" spans="2:60">
      <c r="B4" s="55" t="s">
        <v>198</v>
      </c>
      <c r="C4" s="76">
        <v>2102</v>
      </c>
    </row>
    <row r="6" spans="2:60" ht="26.25" customHeight="1">
      <c r="B6" s="221" t="s">
        <v>232</v>
      </c>
      <c r="C6" s="222"/>
      <c r="D6" s="222"/>
      <c r="E6" s="222"/>
      <c r="F6" s="222"/>
      <c r="G6" s="222"/>
      <c r="H6" s="222"/>
      <c r="I6" s="222"/>
      <c r="J6" s="222"/>
      <c r="K6" s="223"/>
    </row>
    <row r="7" spans="2:60" s="3" customFormat="1" ht="63">
      <c r="B7" s="58" t="s">
        <v>135</v>
      </c>
      <c r="C7" s="60" t="s">
        <v>52</v>
      </c>
      <c r="D7" s="60" t="s">
        <v>15</v>
      </c>
      <c r="E7" s="60" t="s">
        <v>16</v>
      </c>
      <c r="F7" s="60" t="s">
        <v>65</v>
      </c>
      <c r="G7" s="60" t="s">
        <v>120</v>
      </c>
      <c r="H7" s="60" t="s">
        <v>61</v>
      </c>
      <c r="I7" s="60" t="s">
        <v>129</v>
      </c>
      <c r="J7" s="60" t="s">
        <v>199</v>
      </c>
      <c r="K7" s="62" t="s">
        <v>200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262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64</v>
      </c>
      <c r="C10" s="123"/>
      <c r="D10" s="123"/>
      <c r="E10" s="123"/>
      <c r="F10" s="123"/>
      <c r="G10" s="123"/>
      <c r="H10" s="124">
        <v>0</v>
      </c>
      <c r="I10" s="125">
        <v>691.74124356100003</v>
      </c>
      <c r="J10" s="124">
        <f>I10/$I$10</f>
        <v>1</v>
      </c>
      <c r="K10" s="124">
        <f>I10/'סכום נכסי הקרן'!$C$42</f>
        <v>1.2620321518598212E-5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8"/>
    </row>
    <row r="11" spans="2:60" s="98" customFormat="1" ht="21" customHeight="1">
      <c r="B11" s="126" t="s">
        <v>253</v>
      </c>
      <c r="C11" s="123"/>
      <c r="D11" s="123"/>
      <c r="E11" s="123"/>
      <c r="F11" s="123"/>
      <c r="G11" s="123"/>
      <c r="H11" s="124">
        <v>0</v>
      </c>
      <c r="I11" s="125">
        <v>691.74124356100003</v>
      </c>
      <c r="J11" s="124">
        <f t="shared" ref="J11:J12" si="0">I11/$I$10</f>
        <v>1</v>
      </c>
      <c r="K11" s="124">
        <f>I11/'סכום נכסי הקרן'!$C$42</f>
        <v>1.2620321518598212E-5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1" t="s">
        <v>2758</v>
      </c>
      <c r="C12" s="82" t="s">
        <v>2759</v>
      </c>
      <c r="D12" s="82" t="s">
        <v>739</v>
      </c>
      <c r="E12" s="82" t="s">
        <v>370</v>
      </c>
      <c r="F12" s="96">
        <v>0</v>
      </c>
      <c r="G12" s="95" t="s">
        <v>181</v>
      </c>
      <c r="H12" s="93">
        <v>0</v>
      </c>
      <c r="I12" s="92">
        <v>691.74124356100003</v>
      </c>
      <c r="J12" s="93">
        <f t="shared" si="0"/>
        <v>1</v>
      </c>
      <c r="K12" s="93">
        <f>I12/'סכום נכסי הקרן'!$C$42</f>
        <v>1.2620321518598212E-5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2"/>
      <c r="D13" s="82"/>
      <c r="E13" s="82"/>
      <c r="F13" s="82"/>
      <c r="G13" s="82"/>
      <c r="H13" s="93"/>
      <c r="I13" s="82"/>
      <c r="J13" s="93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1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1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M148"/>
  <sheetViews>
    <sheetView rightToLeft="1" workbookViewId="0">
      <pane ySplit="9" topLeftCell="A10" activePane="bottomLeft" state="frozen"/>
      <selection pane="bottomLeft" activeCell="C25" sqref="C25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1" bestFit="1" customWidth="1"/>
    <col min="4" max="4" width="11.85546875" style="1" customWidth="1"/>
    <col min="5" max="5" width="9.5703125" style="3" customWidth="1"/>
    <col min="6" max="6" width="6.140625" style="3" customWidth="1"/>
    <col min="7" max="8" width="5.7109375" style="3" customWidth="1"/>
    <col min="9" max="9" width="6.85546875" style="3" customWidth="1"/>
    <col min="10" max="10" width="6.42578125" style="1" customWidth="1"/>
    <col min="11" max="11" width="6.7109375" style="1" customWidth="1"/>
    <col min="12" max="12" width="7.28515625" style="1" customWidth="1"/>
    <col min="13" max="24" width="5.7109375" style="1" customWidth="1"/>
    <col min="25" max="16384" width="9.140625" style="1"/>
  </cols>
  <sheetData>
    <row r="1" spans="2:39">
      <c r="B1" s="55" t="s">
        <v>196</v>
      </c>
      <c r="C1" s="76" t="s" vm="1">
        <v>276</v>
      </c>
    </row>
    <row r="2" spans="2:39">
      <c r="B2" s="55" t="s">
        <v>195</v>
      </c>
      <c r="C2" s="76" t="s">
        <v>277</v>
      </c>
    </row>
    <row r="3" spans="2:39">
      <c r="B3" s="55" t="s">
        <v>197</v>
      </c>
      <c r="C3" s="76" t="s">
        <v>278</v>
      </c>
    </row>
    <row r="4" spans="2:39">
      <c r="B4" s="55" t="s">
        <v>198</v>
      </c>
      <c r="C4" s="76">
        <v>2102</v>
      </c>
    </row>
    <row r="6" spans="2:39" ht="26.25" customHeight="1">
      <c r="B6" s="221" t="s">
        <v>233</v>
      </c>
      <c r="C6" s="222"/>
      <c r="D6" s="223"/>
    </row>
    <row r="7" spans="2:39" s="3" customFormat="1" ht="31.5">
      <c r="B7" s="58" t="s">
        <v>135</v>
      </c>
      <c r="C7" s="63" t="s">
        <v>126</v>
      </c>
      <c r="D7" s="64" t="s">
        <v>125</v>
      </c>
    </row>
    <row r="8" spans="2:39" s="3" customFormat="1">
      <c r="B8" s="15"/>
      <c r="C8" s="32" t="s">
        <v>262</v>
      </c>
      <c r="D8" s="17" t="s">
        <v>22</v>
      </c>
    </row>
    <row r="9" spans="2:39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</row>
    <row r="10" spans="2:39" s="4" customFormat="1" ht="18" customHeight="1">
      <c r="B10" s="120" t="s">
        <v>2854</v>
      </c>
      <c r="C10" s="136">
        <f>C11+C45</f>
        <v>4001251.2285332261</v>
      </c>
      <c r="D10" s="99"/>
      <c r="E10" s="3"/>
      <c r="F10" s="3"/>
      <c r="G10" s="3"/>
      <c r="H10" s="3"/>
      <c r="I10" s="3"/>
    </row>
    <row r="11" spans="2:39" s="132" customFormat="1">
      <c r="B11" s="120" t="s">
        <v>28</v>
      </c>
      <c r="C11" s="136">
        <f>SUM(C12:C43)</f>
        <v>579258.69953573472</v>
      </c>
      <c r="D11" s="99"/>
      <c r="E11" s="133"/>
      <c r="F11" s="133"/>
      <c r="G11" s="133"/>
      <c r="H11" s="133"/>
      <c r="I11" s="133"/>
    </row>
    <row r="12" spans="2:39" s="132" customFormat="1">
      <c r="B12" s="151" t="s">
        <v>2768</v>
      </c>
      <c r="C12" s="152">
        <v>25755.305156160004</v>
      </c>
      <c r="D12" s="153">
        <v>45640</v>
      </c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</row>
    <row r="13" spans="2:39" s="132" customFormat="1">
      <c r="B13" s="151" t="s">
        <v>2848</v>
      </c>
      <c r="C13" s="152">
        <v>260.63967620662294</v>
      </c>
      <c r="D13" s="153">
        <v>44440</v>
      </c>
      <c r="E13" s="133"/>
      <c r="F13" s="133"/>
      <c r="G13" s="133"/>
      <c r="H13" s="133"/>
      <c r="I13" s="133"/>
    </row>
    <row r="14" spans="2:39" s="132" customFormat="1">
      <c r="B14" s="151" t="s">
        <v>2770</v>
      </c>
      <c r="C14" s="152">
        <v>4216.3950599999998</v>
      </c>
      <c r="D14" s="153">
        <v>44516</v>
      </c>
      <c r="E14" s="151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</row>
    <row r="15" spans="2:39" s="132" customFormat="1">
      <c r="B15" s="151" t="s">
        <v>2771</v>
      </c>
      <c r="C15" s="152">
        <v>830.94949999999926</v>
      </c>
      <c r="D15" s="153">
        <v>43830</v>
      </c>
      <c r="E15" s="151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</row>
    <row r="16" spans="2:39" s="132" customFormat="1">
      <c r="B16" s="151" t="s">
        <v>2826</v>
      </c>
      <c r="C16" s="152">
        <v>9464.1399244090935</v>
      </c>
      <c r="D16" s="153">
        <v>47467</v>
      </c>
      <c r="E16" s="133"/>
      <c r="F16" s="133"/>
      <c r="G16" s="133"/>
      <c r="H16" s="133"/>
      <c r="I16" s="133"/>
    </row>
    <row r="17" spans="2:39" s="132" customFormat="1">
      <c r="B17" s="151" t="s">
        <v>2803</v>
      </c>
      <c r="C17" s="152">
        <v>31015.132071519994</v>
      </c>
      <c r="D17" s="153">
        <v>46054</v>
      </c>
      <c r="E17" s="133"/>
      <c r="F17" s="133"/>
      <c r="G17" s="133"/>
      <c r="H17" s="133"/>
      <c r="I17" s="133"/>
    </row>
    <row r="18" spans="2:39" s="132" customFormat="1">
      <c r="B18" s="151" t="s">
        <v>2266</v>
      </c>
      <c r="C18" s="152">
        <v>1645.7391039999995</v>
      </c>
      <c r="D18" s="153">
        <v>43830</v>
      </c>
      <c r="E18" s="133"/>
      <c r="F18" s="133"/>
      <c r="G18" s="133"/>
      <c r="H18" s="133"/>
      <c r="I18" s="133"/>
    </row>
    <row r="19" spans="2:39" s="132" customFormat="1">
      <c r="B19" s="151" t="s">
        <v>2267</v>
      </c>
      <c r="C19" s="152">
        <v>1891.1969280000008</v>
      </c>
      <c r="D19" s="153">
        <v>43830</v>
      </c>
      <c r="E19" s="133"/>
      <c r="F19" s="133"/>
      <c r="G19" s="133"/>
      <c r="H19" s="133"/>
      <c r="I19" s="133"/>
    </row>
    <row r="20" spans="2:39" s="132" customFormat="1">
      <c r="B20" s="151" t="s">
        <v>2778</v>
      </c>
      <c r="C20" s="152">
        <v>2633.2000000000003</v>
      </c>
      <c r="D20" s="153">
        <v>43883</v>
      </c>
      <c r="E20" s="133"/>
      <c r="F20" s="133"/>
      <c r="G20" s="133"/>
      <c r="H20" s="133"/>
      <c r="I20" s="133"/>
    </row>
    <row r="21" spans="2:39" s="132" customFormat="1">
      <c r="B21" s="151" t="s">
        <v>2827</v>
      </c>
      <c r="C21" s="152">
        <v>1626.06621</v>
      </c>
      <c r="D21" s="153">
        <v>44498</v>
      </c>
      <c r="E21" s="133"/>
      <c r="F21" s="133"/>
      <c r="G21" s="133"/>
      <c r="H21" s="133"/>
      <c r="I21" s="133"/>
    </row>
    <row r="22" spans="2:39" s="132" customFormat="1">
      <c r="B22" s="154" t="s">
        <v>2937</v>
      </c>
      <c r="C22" s="152">
        <v>54468.372340000009</v>
      </c>
      <c r="D22" s="153">
        <v>44739</v>
      </c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</row>
    <row r="23" spans="2:39" s="132" customFormat="1">
      <c r="B23" s="151" t="s">
        <v>2807</v>
      </c>
      <c r="C23" s="152">
        <v>527.09931999999935</v>
      </c>
      <c r="D23" s="153">
        <v>45534</v>
      </c>
      <c r="E23" s="133"/>
      <c r="F23" s="133"/>
      <c r="G23" s="133"/>
      <c r="H23" s="133"/>
      <c r="I23" s="133"/>
    </row>
    <row r="24" spans="2:39" s="132" customFormat="1">
      <c r="B24" s="151" t="s">
        <v>2769</v>
      </c>
      <c r="C24" s="152">
        <v>16558.703470000004</v>
      </c>
      <c r="D24" s="153">
        <v>45534</v>
      </c>
      <c r="E24" s="133"/>
      <c r="F24" s="133"/>
      <c r="G24" s="133"/>
      <c r="H24" s="133"/>
      <c r="I24" s="133"/>
    </row>
    <row r="25" spans="2:39" s="132" customFormat="1">
      <c r="B25" s="151" t="s">
        <v>2806</v>
      </c>
      <c r="C25" s="152">
        <v>25571.250020953696</v>
      </c>
      <c r="D25" s="153">
        <v>46132</v>
      </c>
      <c r="E25" s="133"/>
      <c r="F25" s="133"/>
      <c r="G25" s="133"/>
      <c r="H25" s="133"/>
      <c r="I25" s="133"/>
    </row>
    <row r="26" spans="2:39" s="132" customFormat="1">
      <c r="B26" s="151" t="s">
        <v>2788</v>
      </c>
      <c r="C26" s="152">
        <v>545.34480000000053</v>
      </c>
      <c r="D26" s="153">
        <v>44290</v>
      </c>
      <c r="E26" s="133"/>
      <c r="F26" s="133"/>
      <c r="G26" s="133"/>
      <c r="H26" s="133"/>
      <c r="I26" s="133"/>
    </row>
    <row r="27" spans="2:39" s="132" customFormat="1">
      <c r="B27" s="151" t="s">
        <v>2789</v>
      </c>
      <c r="C27" s="152">
        <v>19728.123970000001</v>
      </c>
      <c r="D27" s="153">
        <v>44727</v>
      </c>
      <c r="E27" s="133"/>
      <c r="F27" s="133"/>
      <c r="G27" s="133"/>
      <c r="H27" s="133"/>
      <c r="I27" s="133"/>
    </row>
    <row r="28" spans="2:39" s="132" customFormat="1">
      <c r="B28" s="151" t="s">
        <v>2793</v>
      </c>
      <c r="C28" s="152">
        <v>141.49545600000008</v>
      </c>
      <c r="D28" s="153">
        <v>43585</v>
      </c>
      <c r="E28" s="133"/>
      <c r="F28" s="133"/>
      <c r="G28" s="133"/>
      <c r="H28" s="133"/>
      <c r="I28" s="133"/>
    </row>
    <row r="29" spans="2:39" s="132" customFormat="1">
      <c r="B29" s="151" t="s">
        <v>2795</v>
      </c>
      <c r="C29" s="152">
        <v>655.49972800000012</v>
      </c>
      <c r="D29" s="153">
        <v>43585</v>
      </c>
      <c r="E29" s="133"/>
      <c r="F29" s="133"/>
      <c r="G29" s="133"/>
      <c r="H29" s="133"/>
      <c r="I29" s="133"/>
    </row>
    <row r="30" spans="2:39" s="132" customFormat="1">
      <c r="B30" s="151" t="s">
        <v>2796</v>
      </c>
      <c r="C30" s="152">
        <v>4760.7021120000009</v>
      </c>
      <c r="D30" s="153">
        <v>44012</v>
      </c>
      <c r="E30" s="133"/>
      <c r="F30" s="133"/>
      <c r="G30" s="133"/>
      <c r="H30" s="133"/>
      <c r="I30" s="133"/>
    </row>
    <row r="31" spans="2:39" s="132" customFormat="1">
      <c r="B31" s="151" t="s">
        <v>2813</v>
      </c>
      <c r="C31" s="152">
        <v>30849.235604640002</v>
      </c>
      <c r="D31" s="153">
        <v>46752</v>
      </c>
      <c r="E31" s="133"/>
      <c r="F31" s="133"/>
      <c r="G31" s="133"/>
      <c r="H31" s="133"/>
      <c r="I31" s="133"/>
    </row>
    <row r="32" spans="2:39" s="132" customFormat="1">
      <c r="B32" s="151" t="s">
        <v>2284</v>
      </c>
      <c r="C32" s="152">
        <v>41506.301560100539</v>
      </c>
      <c r="D32" s="153">
        <v>46631</v>
      </c>
      <c r="E32" s="133"/>
      <c r="F32" s="133"/>
      <c r="G32" s="133"/>
      <c r="H32" s="133"/>
      <c r="I32" s="133"/>
    </row>
    <row r="33" spans="2:9" s="132" customFormat="1">
      <c r="B33" s="151" t="s">
        <v>2798</v>
      </c>
      <c r="C33" s="152">
        <v>50.219664000000819</v>
      </c>
      <c r="D33" s="153">
        <v>44927</v>
      </c>
      <c r="E33" s="133"/>
      <c r="F33" s="133"/>
      <c r="G33" s="133"/>
      <c r="H33" s="133"/>
      <c r="I33" s="133"/>
    </row>
    <row r="34" spans="2:9" s="132" customFormat="1">
      <c r="B34" s="151" t="s">
        <v>2799</v>
      </c>
      <c r="C34" s="152">
        <v>3701.7598240000011</v>
      </c>
      <c r="D34" s="153">
        <v>45255</v>
      </c>
      <c r="E34" s="133"/>
      <c r="F34" s="133"/>
      <c r="G34" s="133"/>
      <c r="H34" s="133"/>
      <c r="I34" s="133"/>
    </row>
    <row r="35" spans="2:9" s="132" customFormat="1">
      <c r="B35" s="151" t="s">
        <v>2841</v>
      </c>
      <c r="C35" s="152">
        <v>37475.339766304904</v>
      </c>
      <c r="D35" s="153">
        <v>48214</v>
      </c>
      <c r="E35" s="133"/>
      <c r="F35" s="133"/>
      <c r="G35" s="133"/>
      <c r="H35" s="133"/>
      <c r="I35" s="133"/>
    </row>
    <row r="36" spans="2:9" s="132" customFormat="1">
      <c r="B36" s="151" t="s">
        <v>2298</v>
      </c>
      <c r="C36" s="152">
        <v>30147.778909440003</v>
      </c>
      <c r="D36" s="153">
        <v>47177</v>
      </c>
      <c r="E36" s="133"/>
      <c r="F36" s="133"/>
      <c r="G36" s="133"/>
      <c r="H36" s="133"/>
      <c r="I36" s="133"/>
    </row>
    <row r="37" spans="2:9" s="132" customFormat="1">
      <c r="B37" s="155" t="s">
        <v>2938</v>
      </c>
      <c r="C37" s="152">
        <v>27888.002800000002</v>
      </c>
      <c r="D37" s="153">
        <v>43830</v>
      </c>
      <c r="E37" s="133"/>
      <c r="F37" s="133"/>
      <c r="G37" s="133"/>
    </row>
    <row r="38" spans="2:9" s="132" customFormat="1">
      <c r="B38" s="154" t="s">
        <v>2939</v>
      </c>
      <c r="C38" s="152">
        <v>32180.849280000002</v>
      </c>
      <c r="D38" s="153">
        <v>44246</v>
      </c>
      <c r="E38" s="133"/>
      <c r="F38" s="133"/>
      <c r="G38" s="133"/>
    </row>
    <row r="39" spans="2:9" s="132" customFormat="1">
      <c r="B39" s="154" t="s">
        <v>2940</v>
      </c>
      <c r="C39" s="152">
        <v>102717.28307999999</v>
      </c>
      <c r="D39" s="153">
        <v>46100</v>
      </c>
      <c r="E39" s="133"/>
      <c r="F39" s="133"/>
      <c r="G39" s="133"/>
    </row>
    <row r="40" spans="2:9" s="132" customFormat="1">
      <c r="B40" s="154" t="s">
        <v>2941</v>
      </c>
      <c r="C40" s="152">
        <v>1590.1808999999998</v>
      </c>
      <c r="D40" s="153">
        <v>43948</v>
      </c>
      <c r="E40" s="133"/>
      <c r="F40" s="133"/>
      <c r="G40" s="133"/>
    </row>
    <row r="41" spans="2:9" s="132" customFormat="1">
      <c r="B41" s="154" t="s">
        <v>2942</v>
      </c>
      <c r="C41" s="152">
        <v>8271.6747699999996</v>
      </c>
      <c r="D41" s="153">
        <v>44926</v>
      </c>
      <c r="E41" s="133"/>
      <c r="F41" s="133"/>
      <c r="G41" s="133"/>
    </row>
    <row r="42" spans="2:9" s="132" customFormat="1">
      <c r="B42" s="154" t="s">
        <v>2943</v>
      </c>
      <c r="C42" s="152">
        <v>26434.445</v>
      </c>
      <c r="D42" s="153">
        <v>43800</v>
      </c>
      <c r="E42" s="133"/>
      <c r="F42" s="133"/>
      <c r="G42" s="133"/>
    </row>
    <row r="43" spans="2:9" s="132" customFormat="1">
      <c r="B43" s="154" t="s">
        <v>2944</v>
      </c>
      <c r="C43" s="152">
        <v>34150.273529999999</v>
      </c>
      <c r="D43" s="153">
        <v>44739</v>
      </c>
      <c r="E43" s="133"/>
      <c r="F43" s="133"/>
      <c r="G43" s="133"/>
    </row>
    <row r="44" spans="2:9" s="132" customFormat="1">
      <c r="B44" s="151"/>
      <c r="C44" s="99"/>
      <c r="D44" s="99"/>
      <c r="E44" s="133"/>
      <c r="F44" s="133"/>
      <c r="G44" s="133"/>
    </row>
    <row r="45" spans="2:9" s="132" customFormat="1">
      <c r="B45" s="120" t="s">
        <v>2855</v>
      </c>
      <c r="C45" s="125">
        <f>SUM(C46:C148)</f>
        <v>3421992.5289974916</v>
      </c>
      <c r="D45" s="99"/>
      <c r="E45" s="133"/>
      <c r="F45" s="133"/>
      <c r="G45" s="133"/>
      <c r="H45" s="133"/>
      <c r="I45" s="133"/>
    </row>
    <row r="46" spans="2:9" s="132" customFormat="1">
      <c r="B46" s="151" t="s">
        <v>2828</v>
      </c>
      <c r="C46" s="152">
        <v>80604.43029438419</v>
      </c>
      <c r="D46" s="153">
        <v>45778</v>
      </c>
      <c r="E46" s="133"/>
      <c r="F46" s="133"/>
      <c r="G46" s="133"/>
      <c r="H46" s="133"/>
      <c r="I46" s="133"/>
    </row>
    <row r="47" spans="2:9" s="132" customFormat="1">
      <c r="B47" s="151" t="s">
        <v>2836</v>
      </c>
      <c r="C47" s="152">
        <v>102634.99489791966</v>
      </c>
      <c r="D47" s="153">
        <v>46326</v>
      </c>
      <c r="E47" s="133"/>
      <c r="F47" s="133"/>
      <c r="G47" s="133"/>
      <c r="H47" s="133"/>
      <c r="I47" s="133"/>
    </row>
    <row r="48" spans="2:9" s="132" customFormat="1">
      <c r="B48" s="151" t="s">
        <v>2838</v>
      </c>
      <c r="C48" s="152">
        <v>53447.339294536345</v>
      </c>
      <c r="D48" s="153">
        <v>46326</v>
      </c>
      <c r="E48" s="133"/>
      <c r="F48" s="133"/>
      <c r="G48" s="133"/>
      <c r="H48" s="133"/>
      <c r="I48" s="133"/>
    </row>
    <row r="49" spans="2:9" s="132" customFormat="1">
      <c r="B49" s="151" t="s">
        <v>2804</v>
      </c>
      <c r="C49" s="152">
        <v>7340.758694976008</v>
      </c>
      <c r="D49" s="153">
        <v>46054</v>
      </c>
      <c r="E49" s="133"/>
      <c r="F49" s="133"/>
      <c r="G49" s="133"/>
      <c r="H49" s="133"/>
      <c r="I49" s="133"/>
    </row>
    <row r="50" spans="2:9" s="132" customFormat="1">
      <c r="B50" s="151" t="s">
        <v>2319</v>
      </c>
      <c r="C50" s="152">
        <v>78691.521835828054</v>
      </c>
      <c r="D50" s="153">
        <v>46601</v>
      </c>
      <c r="E50" s="133"/>
      <c r="F50" s="133"/>
      <c r="G50" s="133"/>
      <c r="H50" s="133"/>
      <c r="I50" s="133"/>
    </row>
    <row r="51" spans="2:9" s="132" customFormat="1">
      <c r="B51" s="151" t="s">
        <v>2849</v>
      </c>
      <c r="C51" s="152">
        <v>35891.850462402072</v>
      </c>
      <c r="D51" s="153">
        <v>44429</v>
      </c>
      <c r="E51" s="133"/>
      <c r="F51" s="133"/>
      <c r="G51" s="133"/>
      <c r="H51" s="133"/>
      <c r="I51" s="133"/>
    </row>
    <row r="52" spans="2:9" s="132" customFormat="1">
      <c r="B52" s="151" t="s">
        <v>2815</v>
      </c>
      <c r="C52" s="152">
        <v>55906.176593798729</v>
      </c>
      <c r="D52" s="153">
        <v>45382</v>
      </c>
      <c r="E52" s="133"/>
      <c r="F52" s="133"/>
      <c r="G52" s="133"/>
      <c r="H52" s="133"/>
      <c r="I52" s="133"/>
    </row>
    <row r="53" spans="2:9" s="132" customFormat="1">
      <c r="B53" s="151" t="s">
        <v>2772</v>
      </c>
      <c r="C53" s="152">
        <v>4101.6445494399941</v>
      </c>
      <c r="D53" s="153">
        <v>44621</v>
      </c>
      <c r="E53" s="133"/>
      <c r="F53" s="133"/>
      <c r="G53" s="133"/>
      <c r="H53" s="133"/>
      <c r="I53" s="133"/>
    </row>
    <row r="54" spans="2:9" s="132" customFormat="1">
      <c r="B54" s="151" t="s">
        <v>2773</v>
      </c>
      <c r="C54" s="152">
        <v>4.96969452</v>
      </c>
      <c r="D54" s="153">
        <v>43830</v>
      </c>
      <c r="E54" s="133"/>
      <c r="F54" s="133"/>
      <c r="G54" s="133"/>
      <c r="H54" s="133"/>
      <c r="I54" s="133"/>
    </row>
    <row r="55" spans="2:9" s="132" customFormat="1">
      <c r="B55" s="151" t="s">
        <v>2844</v>
      </c>
      <c r="C55" s="152">
        <v>96827.24350984444</v>
      </c>
      <c r="D55" s="153">
        <v>47119</v>
      </c>
      <c r="E55" s="133"/>
      <c r="F55" s="133"/>
      <c r="G55" s="133"/>
      <c r="H55" s="133"/>
      <c r="I55" s="133"/>
    </row>
    <row r="56" spans="2:9" s="132" customFormat="1">
      <c r="B56" s="151" t="s">
        <v>2774</v>
      </c>
      <c r="C56" s="152">
        <v>44.277712000000008</v>
      </c>
      <c r="D56" s="153">
        <v>43580</v>
      </c>
      <c r="E56" s="133"/>
      <c r="F56" s="133"/>
      <c r="G56" s="133"/>
      <c r="H56" s="133"/>
      <c r="I56" s="133"/>
    </row>
    <row r="57" spans="2:9" s="132" customFormat="1">
      <c r="B57" s="151" t="s">
        <v>2776</v>
      </c>
      <c r="C57" s="152">
        <v>20348.134284160005</v>
      </c>
      <c r="D57" s="153">
        <v>45748</v>
      </c>
      <c r="E57" s="133"/>
      <c r="F57" s="133"/>
      <c r="G57" s="133"/>
      <c r="H57" s="133"/>
      <c r="I57" s="133"/>
    </row>
    <row r="58" spans="2:9" s="132" customFormat="1">
      <c r="B58" s="151" t="s">
        <v>2843</v>
      </c>
      <c r="C58" s="152">
        <v>83621.998934959396</v>
      </c>
      <c r="D58" s="153">
        <v>47119</v>
      </c>
      <c r="E58" s="133"/>
      <c r="F58" s="133"/>
      <c r="G58" s="133"/>
      <c r="H58" s="133"/>
      <c r="I58" s="133"/>
    </row>
    <row r="59" spans="2:9" s="132" customFormat="1">
      <c r="B59" s="151" t="s">
        <v>2808</v>
      </c>
      <c r="C59" s="152">
        <v>45759.885914794977</v>
      </c>
      <c r="D59" s="153">
        <v>44722</v>
      </c>
      <c r="E59" s="133"/>
      <c r="F59" s="133"/>
      <c r="G59" s="133"/>
      <c r="H59" s="133"/>
      <c r="I59" s="133"/>
    </row>
    <row r="60" spans="2:9" s="132" customFormat="1">
      <c r="B60" s="151" t="s">
        <v>2775</v>
      </c>
      <c r="C60" s="152">
        <v>13295.423668639996</v>
      </c>
      <c r="D60" s="153">
        <v>46082</v>
      </c>
      <c r="E60" s="133"/>
      <c r="F60" s="133"/>
      <c r="G60" s="133"/>
      <c r="H60" s="133"/>
      <c r="I60" s="133"/>
    </row>
    <row r="61" spans="2:9" s="132" customFormat="1">
      <c r="B61" s="151" t="s">
        <v>2325</v>
      </c>
      <c r="C61" s="152">
        <v>13916.099962239998</v>
      </c>
      <c r="D61" s="153">
        <v>44727</v>
      </c>
      <c r="E61" s="133"/>
      <c r="F61" s="133"/>
      <c r="G61" s="133"/>
      <c r="H61" s="133"/>
      <c r="I61" s="133"/>
    </row>
    <row r="62" spans="2:9" s="132" customFormat="1">
      <c r="B62" s="151" t="s">
        <v>2842</v>
      </c>
      <c r="C62" s="152">
        <v>144355.05910413267</v>
      </c>
      <c r="D62" s="153">
        <v>47119</v>
      </c>
      <c r="E62" s="133"/>
      <c r="F62" s="133"/>
      <c r="G62" s="133"/>
      <c r="H62" s="133"/>
      <c r="I62" s="133"/>
    </row>
    <row r="63" spans="2:9" s="132" customFormat="1">
      <c r="B63" s="151" t="s">
        <v>2829</v>
      </c>
      <c r="C63" s="152">
        <v>98350.507089612453</v>
      </c>
      <c r="D63" s="153">
        <v>46742</v>
      </c>
      <c r="E63" s="133"/>
      <c r="F63" s="133"/>
      <c r="G63" s="133"/>
      <c r="H63" s="133"/>
      <c r="I63" s="133"/>
    </row>
    <row r="64" spans="2:9" s="132" customFormat="1">
      <c r="B64" s="151" t="s">
        <v>2326</v>
      </c>
      <c r="C64" s="152">
        <v>101623.01906415999</v>
      </c>
      <c r="D64" s="153">
        <v>45557</v>
      </c>
      <c r="E64" s="133"/>
      <c r="F64" s="133"/>
      <c r="G64" s="133"/>
      <c r="H64" s="133"/>
      <c r="I64" s="133"/>
    </row>
    <row r="65" spans="2:9" s="132" customFormat="1">
      <c r="B65" s="151" t="s">
        <v>2327</v>
      </c>
      <c r="C65" s="152">
        <v>243.35623983999992</v>
      </c>
      <c r="D65" s="153">
        <v>44196</v>
      </c>
      <c r="E65" s="133"/>
      <c r="F65" s="133"/>
      <c r="G65" s="133"/>
      <c r="H65" s="133"/>
      <c r="I65" s="133"/>
    </row>
    <row r="66" spans="2:9" s="132" customFormat="1">
      <c r="B66" s="151" t="s">
        <v>2331</v>
      </c>
      <c r="C66" s="152">
        <v>146374.62785879764</v>
      </c>
      <c r="D66" s="153">
        <v>50041</v>
      </c>
      <c r="E66" s="133"/>
      <c r="F66" s="133"/>
      <c r="G66" s="133"/>
      <c r="H66" s="133"/>
      <c r="I66" s="133"/>
    </row>
    <row r="67" spans="2:9" s="132" customFormat="1">
      <c r="B67" s="151" t="s">
        <v>2832</v>
      </c>
      <c r="C67" s="152">
        <v>79480.885332696882</v>
      </c>
      <c r="D67" s="153">
        <v>46971</v>
      </c>
      <c r="E67" s="133"/>
      <c r="F67" s="133"/>
      <c r="G67" s="133"/>
      <c r="H67" s="133"/>
      <c r="I67" s="133"/>
    </row>
    <row r="68" spans="2:9" s="132" customFormat="1">
      <c r="B68" s="154" t="s">
        <v>2945</v>
      </c>
      <c r="C68" s="152">
        <v>2625.1235899999997</v>
      </c>
      <c r="D68" s="153">
        <v>44075</v>
      </c>
      <c r="E68" s="133"/>
      <c r="F68" s="133"/>
      <c r="G68" s="133"/>
      <c r="H68" s="133"/>
      <c r="I68" s="133"/>
    </row>
    <row r="69" spans="2:9" s="132" customFormat="1">
      <c r="B69" s="151" t="s">
        <v>2814</v>
      </c>
      <c r="C69" s="152">
        <v>58630.994785836665</v>
      </c>
      <c r="D69" s="153">
        <v>46012</v>
      </c>
      <c r="E69" s="133"/>
      <c r="F69" s="133"/>
      <c r="G69" s="133"/>
      <c r="H69" s="133"/>
      <c r="I69" s="133"/>
    </row>
    <row r="70" spans="2:9" s="132" customFormat="1">
      <c r="B70" s="151" t="s">
        <v>2846</v>
      </c>
      <c r="C70" s="152">
        <v>4647.5947212640294</v>
      </c>
      <c r="D70" s="153">
        <v>46326</v>
      </c>
      <c r="E70" s="133"/>
      <c r="F70" s="133"/>
      <c r="G70" s="133"/>
      <c r="H70" s="133"/>
      <c r="I70" s="133"/>
    </row>
    <row r="71" spans="2:9" s="132" customFormat="1">
      <c r="B71" s="151" t="s">
        <v>2335</v>
      </c>
      <c r="C71" s="152">
        <v>11.884462033121409</v>
      </c>
      <c r="D71" s="153">
        <v>43830</v>
      </c>
      <c r="E71" s="133"/>
      <c r="F71" s="133"/>
      <c r="G71" s="133"/>
      <c r="H71" s="133"/>
      <c r="I71" s="133"/>
    </row>
    <row r="72" spans="2:9" s="132" customFormat="1">
      <c r="B72" s="151" t="s">
        <v>2255</v>
      </c>
      <c r="C72" s="152">
        <v>726.4</v>
      </c>
      <c r="D72" s="153">
        <v>43628</v>
      </c>
      <c r="E72" s="133"/>
      <c r="F72" s="133"/>
      <c r="G72" s="133"/>
      <c r="H72" s="133"/>
      <c r="I72" s="133"/>
    </row>
    <row r="73" spans="2:9" s="132" customFormat="1">
      <c r="B73" s="151" t="s">
        <v>2777</v>
      </c>
      <c r="C73" s="152">
        <v>1089.5996562304554</v>
      </c>
      <c r="D73" s="153">
        <v>43743</v>
      </c>
      <c r="E73" s="133"/>
      <c r="F73" s="133"/>
      <c r="G73" s="133"/>
      <c r="H73" s="133"/>
      <c r="I73" s="133"/>
    </row>
    <row r="74" spans="2:9" s="132" customFormat="1">
      <c r="B74" s="151" t="s">
        <v>2779</v>
      </c>
      <c r="C74" s="152">
        <v>762.72</v>
      </c>
      <c r="D74" s="153">
        <v>44738</v>
      </c>
      <c r="E74" s="133"/>
      <c r="F74" s="133"/>
      <c r="G74" s="133"/>
      <c r="H74" s="133"/>
      <c r="I74" s="133"/>
    </row>
    <row r="75" spans="2:9" s="132" customFormat="1">
      <c r="B75" s="151" t="s">
        <v>2781</v>
      </c>
      <c r="C75" s="152">
        <v>726.4</v>
      </c>
      <c r="D75" s="153">
        <v>44013</v>
      </c>
      <c r="E75" s="133"/>
      <c r="F75" s="133"/>
      <c r="G75" s="133"/>
      <c r="H75" s="133"/>
      <c r="I75" s="133"/>
    </row>
    <row r="76" spans="2:9" s="132" customFormat="1">
      <c r="B76" s="151" t="s">
        <v>2782</v>
      </c>
      <c r="C76" s="152">
        <v>1498.1455199999989</v>
      </c>
      <c r="D76" s="153">
        <v>44378</v>
      </c>
      <c r="E76" s="133"/>
      <c r="F76" s="133"/>
      <c r="G76" s="133"/>
      <c r="H76" s="133"/>
      <c r="I76" s="133"/>
    </row>
    <row r="77" spans="2:9" s="132" customFormat="1">
      <c r="B77" s="151" t="s">
        <v>2780</v>
      </c>
      <c r="C77" s="152">
        <v>201.49064799999914</v>
      </c>
      <c r="D77" s="153">
        <v>44727</v>
      </c>
      <c r="E77" s="133"/>
      <c r="F77" s="133"/>
      <c r="G77" s="133"/>
      <c r="H77" s="133"/>
      <c r="I77" s="133"/>
    </row>
    <row r="78" spans="2:9" s="132" customFormat="1">
      <c r="B78" s="151" t="s">
        <v>2339</v>
      </c>
      <c r="C78" s="152">
        <v>3949.5269774391504</v>
      </c>
      <c r="D78" s="153">
        <v>46199</v>
      </c>
      <c r="E78" s="133"/>
      <c r="F78" s="133"/>
      <c r="G78" s="133"/>
      <c r="H78" s="133"/>
      <c r="I78" s="133"/>
    </row>
    <row r="79" spans="2:9" s="132" customFormat="1">
      <c r="B79" s="151" t="s">
        <v>2839</v>
      </c>
      <c r="C79" s="152">
        <v>5747.6539832000008</v>
      </c>
      <c r="D79" s="153">
        <v>46998</v>
      </c>
      <c r="E79" s="133"/>
      <c r="F79" s="133"/>
      <c r="G79" s="133"/>
      <c r="H79" s="133"/>
      <c r="I79" s="133"/>
    </row>
    <row r="80" spans="2:9" s="132" customFormat="1">
      <c r="B80" s="151" t="s">
        <v>2816</v>
      </c>
      <c r="C80" s="152">
        <v>1197.9006161094374</v>
      </c>
      <c r="D80" s="153">
        <v>46938</v>
      </c>
      <c r="E80" s="133"/>
      <c r="F80" s="133"/>
      <c r="G80" s="133"/>
      <c r="H80" s="133"/>
      <c r="I80" s="133"/>
    </row>
    <row r="81" spans="2:9" s="132" customFormat="1">
      <c r="B81" s="151" t="s">
        <v>2810</v>
      </c>
      <c r="C81" s="152">
        <v>27075.588862999324</v>
      </c>
      <c r="D81" s="153">
        <v>47026</v>
      </c>
      <c r="E81" s="133"/>
      <c r="F81" s="133"/>
      <c r="G81" s="133"/>
      <c r="H81" s="133"/>
      <c r="I81" s="133"/>
    </row>
    <row r="82" spans="2:9" s="132" customFormat="1">
      <c r="B82" s="151" t="s">
        <v>2344</v>
      </c>
      <c r="C82" s="152">
        <v>489.76327259999937</v>
      </c>
      <c r="D82" s="153">
        <v>44012</v>
      </c>
      <c r="E82" s="133"/>
      <c r="F82" s="133"/>
      <c r="G82" s="133"/>
      <c r="H82" s="133"/>
      <c r="I82" s="133"/>
    </row>
    <row r="83" spans="2:9" s="132" customFormat="1">
      <c r="B83" s="151" t="s">
        <v>2818</v>
      </c>
      <c r="C83" s="152">
        <v>11691.343255782949</v>
      </c>
      <c r="D83" s="153">
        <v>46201</v>
      </c>
      <c r="E83" s="133"/>
      <c r="F83" s="133"/>
      <c r="G83" s="133"/>
      <c r="H83" s="133"/>
      <c r="I83" s="133"/>
    </row>
    <row r="84" spans="2:9" s="132" customFormat="1">
      <c r="B84" s="151" t="s">
        <v>2346</v>
      </c>
      <c r="C84" s="152">
        <v>141.97740255774335</v>
      </c>
      <c r="D84" s="153">
        <v>46938</v>
      </c>
      <c r="E84" s="133"/>
      <c r="F84" s="133"/>
      <c r="G84" s="133"/>
      <c r="H84" s="133"/>
      <c r="I84" s="133"/>
    </row>
    <row r="85" spans="2:9" s="132" customFormat="1">
      <c r="B85" s="151" t="s">
        <v>2809</v>
      </c>
      <c r="C85" s="152">
        <v>6561.4556907706055</v>
      </c>
      <c r="D85" s="153">
        <v>46938</v>
      </c>
      <c r="E85" s="133"/>
      <c r="F85" s="133"/>
      <c r="G85" s="133"/>
      <c r="H85" s="133"/>
      <c r="I85" s="133"/>
    </row>
    <row r="86" spans="2:9" s="132" customFormat="1">
      <c r="B86" s="151" t="s">
        <v>2347</v>
      </c>
      <c r="C86" s="152">
        <v>1776.3513616800001</v>
      </c>
      <c r="D86" s="153">
        <v>43830</v>
      </c>
      <c r="E86" s="133"/>
      <c r="F86" s="133"/>
      <c r="G86" s="133"/>
      <c r="H86" s="133"/>
      <c r="I86" s="133"/>
    </row>
    <row r="87" spans="2:9" s="132" customFormat="1">
      <c r="B87" s="151" t="s">
        <v>2348</v>
      </c>
      <c r="C87" s="152">
        <v>14351.194196354314</v>
      </c>
      <c r="D87" s="153">
        <v>46201</v>
      </c>
      <c r="E87" s="133"/>
      <c r="F87" s="133"/>
      <c r="G87" s="133"/>
      <c r="H87" s="133"/>
      <c r="I87" s="133"/>
    </row>
    <row r="88" spans="2:9" s="132" customFormat="1">
      <c r="B88" s="151" t="s">
        <v>2290</v>
      </c>
      <c r="C88" s="152">
        <v>38965.534024722358</v>
      </c>
      <c r="D88" s="153">
        <v>47262</v>
      </c>
      <c r="E88" s="133"/>
      <c r="F88" s="133"/>
      <c r="G88" s="133"/>
      <c r="H88" s="133"/>
      <c r="I88" s="133"/>
    </row>
    <row r="89" spans="2:9" s="132" customFormat="1">
      <c r="B89" s="154" t="s">
        <v>2946</v>
      </c>
      <c r="C89" s="152">
        <v>9120.8927199999998</v>
      </c>
      <c r="D89" s="153">
        <v>44031</v>
      </c>
      <c r="E89" s="133"/>
      <c r="F89" s="133"/>
      <c r="G89" s="133"/>
      <c r="H89" s="133"/>
      <c r="I89" s="133"/>
    </row>
    <row r="90" spans="2:9" s="132" customFormat="1">
      <c r="B90" s="151" t="s">
        <v>2822</v>
      </c>
      <c r="C90" s="152">
        <v>63769.531825649989</v>
      </c>
      <c r="D90" s="153">
        <v>45485</v>
      </c>
      <c r="E90" s="133"/>
      <c r="F90" s="133"/>
      <c r="G90" s="133"/>
      <c r="H90" s="133"/>
      <c r="I90" s="133"/>
    </row>
    <row r="91" spans="2:9" s="132" customFormat="1">
      <c r="B91" s="151" t="s">
        <v>2350</v>
      </c>
      <c r="C91" s="152">
        <v>96133.715836275034</v>
      </c>
      <c r="D91" s="153">
        <v>45777</v>
      </c>
      <c r="E91" s="133"/>
      <c r="F91" s="133"/>
      <c r="G91" s="133"/>
      <c r="H91" s="133"/>
      <c r="I91" s="133"/>
    </row>
    <row r="92" spans="2:9" s="132" customFormat="1">
      <c r="B92" s="151" t="s">
        <v>2837</v>
      </c>
      <c r="C92" s="152">
        <v>299021.19428370474</v>
      </c>
      <c r="D92" s="153">
        <v>72686</v>
      </c>
      <c r="E92" s="133"/>
      <c r="F92" s="133"/>
      <c r="G92" s="133"/>
      <c r="H92" s="133"/>
      <c r="I92" s="133"/>
    </row>
    <row r="93" spans="2:9" s="132" customFormat="1">
      <c r="B93" s="151" t="s">
        <v>2351</v>
      </c>
      <c r="C93" s="152">
        <v>7768.8408785783458</v>
      </c>
      <c r="D93" s="153">
        <v>46734</v>
      </c>
      <c r="E93" s="133"/>
      <c r="F93" s="133"/>
      <c r="G93" s="133"/>
      <c r="H93" s="133"/>
      <c r="I93" s="133"/>
    </row>
    <row r="94" spans="2:9" s="132" customFormat="1">
      <c r="B94" s="151" t="s">
        <v>2850</v>
      </c>
      <c r="C94" s="152">
        <v>2879.6955601540426</v>
      </c>
      <c r="D94" s="153">
        <v>46663</v>
      </c>
      <c r="E94" s="133"/>
      <c r="F94" s="133"/>
      <c r="G94" s="133"/>
      <c r="H94" s="133"/>
      <c r="I94" s="133"/>
    </row>
    <row r="95" spans="2:9" s="132" customFormat="1">
      <c r="B95" s="151" t="s">
        <v>2353</v>
      </c>
      <c r="C95" s="152">
        <v>73506.335166180041</v>
      </c>
      <c r="D95" s="153">
        <v>47178</v>
      </c>
      <c r="E95" s="133"/>
      <c r="F95" s="133"/>
      <c r="G95" s="133"/>
      <c r="H95" s="133"/>
      <c r="I95" s="133"/>
    </row>
    <row r="96" spans="2:9" s="132" customFormat="1">
      <c r="B96" s="151" t="s">
        <v>2354</v>
      </c>
      <c r="C96" s="152">
        <v>7804.3610422400016</v>
      </c>
      <c r="D96" s="153">
        <v>46201</v>
      </c>
      <c r="E96" s="133"/>
      <c r="F96" s="133"/>
      <c r="G96" s="133"/>
      <c r="H96" s="133"/>
      <c r="I96" s="133"/>
    </row>
    <row r="97" spans="2:9" s="132" customFormat="1">
      <c r="B97" s="151" t="s">
        <v>2785</v>
      </c>
      <c r="C97" s="152">
        <v>771.80000000000007</v>
      </c>
      <c r="D97" s="153">
        <v>44305</v>
      </c>
      <c r="E97" s="133"/>
      <c r="F97" s="133"/>
      <c r="G97" s="133"/>
      <c r="H97" s="133"/>
      <c r="I97" s="133"/>
    </row>
    <row r="98" spans="2:9" s="132" customFormat="1">
      <c r="B98" s="151" t="s">
        <v>2821</v>
      </c>
      <c r="C98" s="152">
        <v>47271.059372921991</v>
      </c>
      <c r="D98" s="153">
        <v>45710</v>
      </c>
      <c r="E98" s="133"/>
      <c r="F98" s="133"/>
      <c r="G98" s="133"/>
      <c r="H98" s="133"/>
      <c r="I98" s="133"/>
    </row>
    <row r="99" spans="2:9" s="132" customFormat="1">
      <c r="B99" s="151" t="s">
        <v>2840</v>
      </c>
      <c r="C99" s="152">
        <v>14092.140169280001</v>
      </c>
      <c r="D99" s="153">
        <v>46734</v>
      </c>
      <c r="E99" s="133"/>
      <c r="F99" s="133"/>
      <c r="G99" s="133"/>
      <c r="H99" s="133"/>
      <c r="I99" s="133"/>
    </row>
    <row r="100" spans="2:9" s="132" customFormat="1">
      <c r="B100" s="151" t="s">
        <v>2783</v>
      </c>
      <c r="C100" s="152">
        <v>101.2059999999999</v>
      </c>
      <c r="D100" s="153">
        <v>43902</v>
      </c>
      <c r="E100" s="133"/>
      <c r="F100" s="133"/>
      <c r="G100" s="133"/>
      <c r="H100" s="133"/>
      <c r="I100" s="133"/>
    </row>
    <row r="101" spans="2:9" s="132" customFormat="1">
      <c r="B101" s="151" t="s">
        <v>2784</v>
      </c>
      <c r="C101" s="152">
        <v>15090.132680000001</v>
      </c>
      <c r="D101" s="153">
        <v>44836</v>
      </c>
      <c r="E101" s="133"/>
      <c r="F101" s="133"/>
      <c r="G101" s="133"/>
      <c r="H101" s="133"/>
      <c r="I101" s="133"/>
    </row>
    <row r="102" spans="2:9" s="132" customFormat="1">
      <c r="B102" s="151" t="s">
        <v>2786</v>
      </c>
      <c r="C102" s="152">
        <v>3355.0157622399997</v>
      </c>
      <c r="D102" s="153">
        <v>44992</v>
      </c>
      <c r="E102" s="133"/>
      <c r="F102" s="133"/>
      <c r="G102" s="133"/>
      <c r="H102" s="133"/>
      <c r="I102" s="133"/>
    </row>
    <row r="103" spans="2:9" s="132" customFormat="1">
      <c r="B103" s="154" t="s">
        <v>2947</v>
      </c>
      <c r="C103" s="152">
        <v>14404.23244</v>
      </c>
      <c r="D103" s="153">
        <v>44159</v>
      </c>
      <c r="E103" s="133"/>
      <c r="F103" s="133"/>
      <c r="G103" s="133"/>
      <c r="H103" s="133"/>
      <c r="I103" s="133"/>
    </row>
    <row r="104" spans="2:9" s="132" customFormat="1">
      <c r="B104" s="151" t="s">
        <v>2360</v>
      </c>
      <c r="C104" s="152">
        <v>97510.259418679314</v>
      </c>
      <c r="D104" s="153">
        <v>46844</v>
      </c>
      <c r="E104" s="133"/>
      <c r="F104" s="133"/>
      <c r="G104" s="133"/>
      <c r="H104" s="133"/>
      <c r="I104" s="133"/>
    </row>
    <row r="105" spans="2:9" s="132" customFormat="1">
      <c r="B105" s="151" t="s">
        <v>2361</v>
      </c>
      <c r="C105" s="152">
        <v>116.54846239799998</v>
      </c>
      <c r="D105" s="153">
        <v>47009</v>
      </c>
      <c r="E105" s="133"/>
      <c r="F105" s="133"/>
      <c r="G105" s="133"/>
      <c r="H105" s="133"/>
      <c r="I105" s="133"/>
    </row>
    <row r="106" spans="2:9" s="132" customFormat="1">
      <c r="B106" s="151" t="s">
        <v>2805</v>
      </c>
      <c r="C106" s="152">
        <v>71029.574133714006</v>
      </c>
      <c r="D106" s="153">
        <v>51592</v>
      </c>
      <c r="E106" s="133"/>
      <c r="F106" s="133"/>
      <c r="G106" s="133"/>
      <c r="H106" s="133"/>
      <c r="I106" s="133"/>
    </row>
    <row r="107" spans="2:9" s="132" customFormat="1">
      <c r="B107" s="151" t="s">
        <v>2367</v>
      </c>
      <c r="C107" s="152">
        <v>2.0553016924864136</v>
      </c>
      <c r="D107" s="153">
        <v>46938</v>
      </c>
      <c r="E107" s="133"/>
      <c r="F107" s="133"/>
      <c r="G107" s="133"/>
      <c r="H107" s="133"/>
      <c r="I107" s="133"/>
    </row>
    <row r="108" spans="2:9" s="132" customFormat="1">
      <c r="B108" s="151" t="s">
        <v>2825</v>
      </c>
      <c r="C108" s="152">
        <v>1511.1031533452035</v>
      </c>
      <c r="D108" s="153">
        <v>46938</v>
      </c>
      <c r="E108" s="133"/>
      <c r="F108" s="133"/>
      <c r="G108" s="133"/>
      <c r="H108" s="133"/>
      <c r="I108" s="133"/>
    </row>
    <row r="109" spans="2:9" s="132" customFormat="1">
      <c r="B109" s="151" t="s">
        <v>2817</v>
      </c>
      <c r="C109" s="152">
        <v>20938.766068674784</v>
      </c>
      <c r="D109" s="153">
        <v>46201</v>
      </c>
      <c r="E109" s="133"/>
      <c r="F109" s="133"/>
      <c r="G109" s="133"/>
      <c r="H109" s="133"/>
      <c r="I109" s="133"/>
    </row>
    <row r="110" spans="2:9" s="132" customFormat="1">
      <c r="B110" s="151" t="s">
        <v>2831</v>
      </c>
      <c r="C110" s="152">
        <v>45.262783039999597</v>
      </c>
      <c r="D110" s="153">
        <v>46938</v>
      </c>
      <c r="E110" s="133"/>
      <c r="F110" s="133"/>
      <c r="G110" s="133"/>
      <c r="H110" s="133"/>
      <c r="I110" s="133"/>
    </row>
    <row r="111" spans="2:9" s="132" customFormat="1">
      <c r="B111" s="151" t="s">
        <v>2370</v>
      </c>
      <c r="C111" s="152">
        <v>99155.400197293988</v>
      </c>
      <c r="D111" s="153">
        <v>45869</v>
      </c>
      <c r="E111" s="133"/>
      <c r="F111" s="133"/>
      <c r="G111" s="133"/>
      <c r="H111" s="133"/>
      <c r="I111" s="133"/>
    </row>
    <row r="112" spans="2:9" s="132" customFormat="1">
      <c r="B112" s="151" t="s">
        <v>2787</v>
      </c>
      <c r="C112" s="152">
        <v>288.83759664000002</v>
      </c>
      <c r="D112" s="153">
        <v>43830</v>
      </c>
      <c r="E112" s="133"/>
      <c r="F112" s="133"/>
      <c r="G112" s="133"/>
      <c r="H112" s="133"/>
      <c r="I112" s="133"/>
    </row>
    <row r="113" spans="2:9" s="132" customFormat="1">
      <c r="B113" s="151" t="s">
        <v>2294</v>
      </c>
      <c r="C113" s="152">
        <v>32.827878720000001</v>
      </c>
      <c r="D113" s="153">
        <v>43830</v>
      </c>
      <c r="E113" s="133"/>
      <c r="F113" s="133"/>
      <c r="G113" s="133"/>
      <c r="H113" s="133"/>
      <c r="I113" s="133"/>
    </row>
    <row r="114" spans="2:9" s="132" customFormat="1">
      <c r="B114" s="151" t="s">
        <v>2823</v>
      </c>
      <c r="C114" s="152">
        <v>24710.93394368</v>
      </c>
      <c r="D114" s="153">
        <v>44258</v>
      </c>
      <c r="E114" s="133"/>
      <c r="F114" s="133"/>
      <c r="G114" s="133"/>
      <c r="H114" s="133"/>
      <c r="I114" s="133"/>
    </row>
    <row r="115" spans="2:9" s="132" customFormat="1">
      <c r="B115" s="151" t="s">
        <v>2373</v>
      </c>
      <c r="C115" s="152">
        <v>3863.2616798400009</v>
      </c>
      <c r="D115" s="153">
        <v>46938</v>
      </c>
      <c r="E115" s="133"/>
      <c r="F115" s="133"/>
      <c r="G115" s="133"/>
      <c r="H115" s="133"/>
      <c r="I115" s="133"/>
    </row>
    <row r="116" spans="2:9" s="132" customFormat="1">
      <c r="B116" s="151" t="s">
        <v>2374</v>
      </c>
      <c r="C116" s="152">
        <v>75623.578640480002</v>
      </c>
      <c r="D116" s="153">
        <v>47992</v>
      </c>
      <c r="E116" s="133"/>
      <c r="F116" s="133"/>
      <c r="G116" s="133"/>
      <c r="H116" s="133"/>
      <c r="I116" s="133"/>
    </row>
    <row r="117" spans="2:9" s="132" customFormat="1">
      <c r="B117" s="151" t="s">
        <v>2824</v>
      </c>
      <c r="C117" s="152">
        <v>73642.247148089475</v>
      </c>
      <c r="D117" s="153">
        <v>44044</v>
      </c>
      <c r="E117" s="133"/>
      <c r="F117" s="133"/>
      <c r="G117" s="133"/>
      <c r="H117" s="133"/>
      <c r="I117" s="133"/>
    </row>
    <row r="118" spans="2:9" s="132" customFormat="1">
      <c r="B118" s="151" t="s">
        <v>2812</v>
      </c>
      <c r="C118" s="152">
        <v>8556.3545372861299</v>
      </c>
      <c r="D118" s="153">
        <v>46722</v>
      </c>
      <c r="E118" s="133"/>
      <c r="F118" s="133"/>
      <c r="G118" s="133"/>
      <c r="H118" s="133"/>
      <c r="I118" s="133"/>
    </row>
    <row r="119" spans="2:9" s="132" customFormat="1">
      <c r="B119" s="151" t="s">
        <v>2834</v>
      </c>
      <c r="C119" s="152">
        <v>44363.743217321084</v>
      </c>
      <c r="D119" s="153">
        <v>48213</v>
      </c>
      <c r="E119" s="133"/>
      <c r="F119" s="133"/>
      <c r="G119" s="133"/>
      <c r="H119" s="133"/>
      <c r="I119" s="133"/>
    </row>
    <row r="120" spans="2:9" s="132" customFormat="1">
      <c r="B120" s="151" t="s">
        <v>2311</v>
      </c>
      <c r="C120" s="152">
        <v>3966.918197120001</v>
      </c>
      <c r="D120" s="153">
        <v>45939</v>
      </c>
      <c r="E120" s="133"/>
      <c r="F120" s="133"/>
      <c r="G120" s="133"/>
      <c r="H120" s="133"/>
      <c r="I120" s="133"/>
    </row>
    <row r="121" spans="2:9" s="132" customFormat="1">
      <c r="B121" s="154" t="s">
        <v>2951</v>
      </c>
      <c r="C121" s="152">
        <v>17625.31047</v>
      </c>
      <c r="D121" s="153">
        <v>44076</v>
      </c>
      <c r="E121" s="133"/>
      <c r="F121" s="133"/>
      <c r="G121" s="133"/>
      <c r="H121" s="133"/>
      <c r="I121" s="133"/>
    </row>
    <row r="122" spans="2:9" s="132" customFormat="1">
      <c r="B122" s="154" t="s">
        <v>2948</v>
      </c>
      <c r="C122" s="152">
        <v>30400.234539999998</v>
      </c>
      <c r="D122" s="153">
        <v>44013</v>
      </c>
      <c r="E122" s="133"/>
      <c r="F122" s="133"/>
      <c r="G122" s="133"/>
      <c r="H122" s="133"/>
      <c r="I122" s="133"/>
    </row>
    <row r="123" spans="2:9" s="132" customFormat="1">
      <c r="B123" s="151" t="s">
        <v>2377</v>
      </c>
      <c r="C123" s="152">
        <v>266.37537361847188</v>
      </c>
      <c r="D123" s="153">
        <v>46938</v>
      </c>
      <c r="E123" s="133"/>
      <c r="F123" s="133"/>
      <c r="G123" s="133"/>
      <c r="H123" s="133"/>
      <c r="I123" s="133"/>
    </row>
    <row r="124" spans="2:9" s="132" customFormat="1">
      <c r="B124" s="151" t="s">
        <v>2790</v>
      </c>
      <c r="C124" s="152">
        <v>18195.03027226029</v>
      </c>
      <c r="D124" s="153">
        <v>45838</v>
      </c>
      <c r="E124" s="133"/>
      <c r="F124" s="133"/>
      <c r="G124" s="133"/>
      <c r="H124" s="133"/>
      <c r="I124" s="133"/>
    </row>
    <row r="125" spans="2:9" s="132" customFormat="1">
      <c r="B125" s="151" t="s">
        <v>2791</v>
      </c>
      <c r="C125" s="152">
        <v>3670.3799999999997</v>
      </c>
      <c r="D125" s="153">
        <v>43813</v>
      </c>
      <c r="E125" s="133"/>
      <c r="F125" s="133"/>
      <c r="G125" s="133"/>
      <c r="H125" s="133"/>
      <c r="I125" s="133"/>
    </row>
    <row r="126" spans="2:9" s="132" customFormat="1">
      <c r="B126" s="151" t="s">
        <v>2792</v>
      </c>
      <c r="C126" s="152">
        <v>395.29460384000248</v>
      </c>
      <c r="D126" s="153">
        <v>43806</v>
      </c>
      <c r="E126" s="133"/>
      <c r="F126" s="133"/>
      <c r="G126" s="133"/>
      <c r="H126" s="133"/>
      <c r="I126" s="133"/>
    </row>
    <row r="127" spans="2:9" s="132" customFormat="1">
      <c r="B127" s="151" t="s">
        <v>2794</v>
      </c>
      <c r="C127" s="152">
        <v>13906.771581233997</v>
      </c>
      <c r="D127" s="153">
        <v>45806</v>
      </c>
      <c r="E127" s="133"/>
      <c r="F127" s="133"/>
      <c r="G127" s="133"/>
      <c r="H127" s="133"/>
      <c r="I127" s="133"/>
    </row>
    <row r="128" spans="2:9" s="132" customFormat="1">
      <c r="B128" s="151" t="s">
        <v>2845</v>
      </c>
      <c r="C128" s="152">
        <v>12486.97769664</v>
      </c>
      <c r="D128" s="153">
        <v>46827</v>
      </c>
      <c r="E128" s="133"/>
      <c r="F128" s="133"/>
      <c r="G128" s="133"/>
      <c r="H128" s="133"/>
      <c r="I128" s="133"/>
    </row>
    <row r="129" spans="2:9" s="132" customFormat="1">
      <c r="B129" s="154" t="s">
        <v>2949</v>
      </c>
      <c r="C129" s="152">
        <v>12800.476859999999</v>
      </c>
      <c r="D129" s="153">
        <v>44335</v>
      </c>
      <c r="E129" s="133"/>
      <c r="F129" s="133"/>
      <c r="G129" s="133"/>
      <c r="H129" s="133"/>
      <c r="I129" s="133"/>
    </row>
    <row r="130" spans="2:9" s="132" customFormat="1">
      <c r="B130" s="151" t="s">
        <v>2851</v>
      </c>
      <c r="C130" s="152">
        <v>23798.521974582203</v>
      </c>
      <c r="D130" s="153">
        <v>47031</v>
      </c>
      <c r="E130" s="133"/>
      <c r="F130" s="133"/>
      <c r="G130" s="133"/>
      <c r="H130" s="133"/>
      <c r="I130" s="133"/>
    </row>
    <row r="131" spans="2:9" s="132" customFormat="1">
      <c r="B131" s="151" t="s">
        <v>2830</v>
      </c>
      <c r="C131" s="152">
        <v>44238.623055036594</v>
      </c>
      <c r="D131" s="153">
        <v>48723</v>
      </c>
      <c r="E131" s="133"/>
      <c r="F131" s="133"/>
      <c r="G131" s="133"/>
      <c r="H131" s="133"/>
      <c r="I131" s="133"/>
    </row>
    <row r="132" spans="2:9" s="132" customFormat="1">
      <c r="B132" s="151" t="s">
        <v>2852</v>
      </c>
      <c r="C132" s="152">
        <v>66854.374184485991</v>
      </c>
      <c r="D132" s="153">
        <v>45869</v>
      </c>
      <c r="E132" s="133"/>
      <c r="F132" s="133"/>
      <c r="G132" s="133"/>
      <c r="H132" s="133"/>
      <c r="I132" s="133"/>
    </row>
    <row r="133" spans="2:9" s="132" customFormat="1">
      <c r="B133" s="151" t="s">
        <v>2797</v>
      </c>
      <c r="C133" s="152">
        <v>414.04666781148069</v>
      </c>
      <c r="D133" s="153">
        <v>43708</v>
      </c>
      <c r="E133" s="133"/>
      <c r="F133" s="133"/>
      <c r="G133" s="133"/>
      <c r="H133" s="133"/>
      <c r="I133" s="133"/>
    </row>
    <row r="134" spans="2:9" s="132" customFormat="1">
      <c r="B134" s="151" t="s">
        <v>2853</v>
      </c>
      <c r="C134" s="152">
        <v>3988.8466414252166</v>
      </c>
      <c r="D134" s="153">
        <v>46054</v>
      </c>
      <c r="E134" s="133"/>
      <c r="F134" s="133"/>
      <c r="G134" s="133"/>
      <c r="H134" s="133"/>
      <c r="I134" s="133"/>
    </row>
    <row r="135" spans="2:9" s="132" customFormat="1">
      <c r="B135" s="151" t="s">
        <v>2387</v>
      </c>
      <c r="C135" s="152">
        <v>90851.300213147464</v>
      </c>
      <c r="D135" s="153">
        <v>47107</v>
      </c>
      <c r="E135" s="133"/>
      <c r="F135" s="133"/>
      <c r="G135" s="133"/>
      <c r="H135" s="133"/>
      <c r="I135" s="133"/>
    </row>
    <row r="136" spans="2:9" s="132" customFormat="1">
      <c r="B136" s="151" t="s">
        <v>2388</v>
      </c>
      <c r="C136" s="152">
        <v>10778.260693280001</v>
      </c>
      <c r="D136" s="153">
        <v>46734</v>
      </c>
      <c r="E136" s="133"/>
      <c r="F136" s="133"/>
      <c r="G136" s="133"/>
      <c r="H136" s="133"/>
      <c r="I136" s="133"/>
    </row>
    <row r="137" spans="2:9" s="132" customFormat="1">
      <c r="B137" s="151" t="s">
        <v>2835</v>
      </c>
      <c r="C137" s="152">
        <v>50011.372323039999</v>
      </c>
      <c r="D137" s="153">
        <v>46637</v>
      </c>
      <c r="E137" s="133"/>
      <c r="F137" s="133"/>
      <c r="G137" s="133"/>
      <c r="H137" s="133"/>
      <c r="I137" s="133"/>
    </row>
    <row r="138" spans="2:9" s="132" customFormat="1">
      <c r="B138" s="151" t="s">
        <v>2800</v>
      </c>
      <c r="C138" s="152">
        <v>10039.665045059997</v>
      </c>
      <c r="D138" s="153">
        <v>45383</v>
      </c>
      <c r="E138" s="133"/>
      <c r="F138" s="133"/>
      <c r="G138" s="133"/>
      <c r="H138" s="133"/>
      <c r="I138" s="133"/>
    </row>
    <row r="139" spans="2:9" s="132" customFormat="1">
      <c r="B139" s="151" t="s">
        <v>2801</v>
      </c>
      <c r="C139" s="152">
        <v>1297.2614160000003</v>
      </c>
      <c r="D139" s="153">
        <v>44621</v>
      </c>
      <c r="E139" s="133"/>
      <c r="F139" s="133"/>
      <c r="G139" s="133"/>
      <c r="H139" s="133"/>
      <c r="I139" s="133"/>
    </row>
    <row r="140" spans="2:9" s="132" customFormat="1">
      <c r="B140" s="151" t="s">
        <v>2833</v>
      </c>
      <c r="C140" s="152">
        <v>54121.460963784361</v>
      </c>
      <c r="D140" s="153">
        <v>48069</v>
      </c>
      <c r="E140" s="133"/>
      <c r="F140" s="133"/>
      <c r="G140" s="133"/>
      <c r="H140" s="133"/>
      <c r="I140" s="133"/>
    </row>
    <row r="141" spans="2:9" s="132" customFormat="1">
      <c r="B141" s="151" t="s">
        <v>2820</v>
      </c>
      <c r="C141" s="152">
        <v>9944.6917414399995</v>
      </c>
      <c r="D141" s="153">
        <v>46482</v>
      </c>
      <c r="E141" s="133"/>
      <c r="F141" s="133"/>
      <c r="G141" s="133"/>
      <c r="H141" s="133"/>
      <c r="I141" s="133"/>
    </row>
    <row r="142" spans="2:9" s="132" customFormat="1">
      <c r="B142" s="151" t="s">
        <v>2802</v>
      </c>
      <c r="C142" s="152">
        <v>4290.7878502400035</v>
      </c>
      <c r="D142" s="153">
        <v>45536</v>
      </c>
      <c r="E142" s="133"/>
      <c r="F142" s="133"/>
      <c r="G142" s="133"/>
      <c r="H142" s="133"/>
      <c r="I142" s="133"/>
    </row>
    <row r="143" spans="2:9" s="132" customFormat="1">
      <c r="B143" s="151" t="s">
        <v>2811</v>
      </c>
      <c r="C143" s="152">
        <v>14265.607251343752</v>
      </c>
      <c r="D143" s="153">
        <v>47102</v>
      </c>
      <c r="E143" s="133"/>
      <c r="F143" s="133"/>
      <c r="G143" s="133"/>
      <c r="H143" s="133"/>
      <c r="I143" s="133"/>
    </row>
    <row r="144" spans="2:9" s="132" customFormat="1">
      <c r="B144" s="151" t="s">
        <v>2819</v>
      </c>
      <c r="C144" s="152">
        <v>39956.704057440002</v>
      </c>
      <c r="D144" s="153">
        <v>46482</v>
      </c>
      <c r="E144" s="133"/>
      <c r="F144" s="133"/>
      <c r="G144" s="133"/>
      <c r="H144" s="133"/>
      <c r="I144" s="133"/>
    </row>
    <row r="145" spans="2:9" s="132" customFormat="1">
      <c r="B145" s="151" t="s">
        <v>2395</v>
      </c>
      <c r="C145" s="152">
        <v>4036.4959126400004</v>
      </c>
      <c r="D145" s="153">
        <v>47009</v>
      </c>
      <c r="E145" s="133"/>
      <c r="F145" s="133"/>
      <c r="G145" s="133"/>
      <c r="H145" s="133"/>
      <c r="I145" s="133"/>
    </row>
    <row r="146" spans="2:9" s="132" customFormat="1">
      <c r="B146" s="151" t="s">
        <v>2396</v>
      </c>
      <c r="C146" s="152">
        <v>5642.0741766400006</v>
      </c>
      <c r="D146" s="153">
        <v>46933</v>
      </c>
      <c r="E146" s="133"/>
      <c r="F146" s="133"/>
      <c r="G146" s="133"/>
      <c r="H146" s="133"/>
      <c r="I146" s="133"/>
    </row>
    <row r="147" spans="2:9" s="132" customFormat="1">
      <c r="B147" s="151" t="s">
        <v>2847</v>
      </c>
      <c r="C147" s="152">
        <v>134393.78097600001</v>
      </c>
      <c r="D147" s="153">
        <v>46643</v>
      </c>
      <c r="E147" s="133"/>
      <c r="F147" s="133"/>
      <c r="G147" s="133"/>
      <c r="H147" s="133"/>
      <c r="I147" s="133"/>
    </row>
    <row r="148" spans="2:9" s="132" customFormat="1">
      <c r="B148" s="156" t="s">
        <v>2950</v>
      </c>
      <c r="C148" s="152">
        <v>117141.12834000001</v>
      </c>
      <c r="D148" s="153">
        <v>44502</v>
      </c>
      <c r="E148" s="133"/>
      <c r="F148" s="133"/>
      <c r="G148" s="133"/>
      <c r="H148" s="133"/>
      <c r="I148" s="133"/>
    </row>
  </sheetData>
  <sheetProtection sheet="1" objects="1" scenarios="1"/>
  <sortState ref="B46:E149">
    <sortCondition ref="B46:B149"/>
  </sortState>
  <mergeCells count="1">
    <mergeCell ref="B6:D6"/>
  </mergeCells>
  <phoneticPr fontId="6" type="noConversion"/>
  <conditionalFormatting sqref="B22">
    <cfRule type="cellIs" dxfId="11" priority="18" operator="equal">
      <formula>"NR3"</formula>
    </cfRule>
  </conditionalFormatting>
  <conditionalFormatting sqref="B38">
    <cfRule type="cellIs" dxfId="10" priority="11" operator="equal">
      <formula>"NR3"</formula>
    </cfRule>
  </conditionalFormatting>
  <conditionalFormatting sqref="B39">
    <cfRule type="cellIs" dxfId="9" priority="10" operator="equal">
      <formula>"NR3"</formula>
    </cfRule>
  </conditionalFormatting>
  <conditionalFormatting sqref="B40">
    <cfRule type="cellIs" dxfId="8" priority="9" operator="equal">
      <formula>"NR3"</formula>
    </cfRule>
  </conditionalFormatting>
  <conditionalFormatting sqref="B41">
    <cfRule type="cellIs" dxfId="7" priority="8" operator="equal">
      <formula>"NR3"</formula>
    </cfRule>
  </conditionalFormatting>
  <conditionalFormatting sqref="B42">
    <cfRule type="cellIs" dxfId="6" priority="7" operator="equal">
      <formula>"NR3"</formula>
    </cfRule>
  </conditionalFormatting>
  <conditionalFormatting sqref="B68">
    <cfRule type="cellIs" dxfId="5" priority="6" operator="equal">
      <formula>"NR3"</formula>
    </cfRule>
  </conditionalFormatting>
  <conditionalFormatting sqref="B89">
    <cfRule type="cellIs" dxfId="4" priority="5" operator="equal">
      <formula>"NR3"</formula>
    </cfRule>
  </conditionalFormatting>
  <conditionalFormatting sqref="B103">
    <cfRule type="cellIs" dxfId="3" priority="4" operator="equal">
      <formula>"NR3"</formula>
    </cfRule>
  </conditionalFormatting>
  <conditionalFormatting sqref="B122">
    <cfRule type="cellIs" dxfId="2" priority="3" operator="equal">
      <formula>"NR3"</formula>
    </cfRule>
  </conditionalFormatting>
  <conditionalFormatting sqref="B129">
    <cfRule type="cellIs" dxfId="1" priority="2" operator="equal">
      <formula>"NR3"</formula>
    </cfRule>
  </conditionalFormatting>
  <conditionalFormatting sqref="B121">
    <cfRule type="cellIs" dxfId="0" priority="1" operator="equal">
      <formula>"NR3"</formula>
    </cfRule>
  </conditionalFormatting>
  <dataValidations count="1">
    <dataValidation allowBlank="1" showInputMessage="1" showErrorMessage="1" sqref="B1:B9 Z29:XFD30 B45:C45 C5:C9 B10:C11 C44 E12:E13 D44:D45 F12:XFD15 B22 B149:D1048576 A1:A1048576 B40:B43 B37:B38 B68 B89 B103 B122 B129 B148 E31:XFD1048576 E16:XFD28 D1:XFD11 E29:X3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196</v>
      </c>
      <c r="C1" s="76" t="s" vm="1">
        <v>276</v>
      </c>
    </row>
    <row r="2" spans="2:18">
      <c r="B2" s="55" t="s">
        <v>195</v>
      </c>
      <c r="C2" s="76" t="s">
        <v>277</v>
      </c>
    </row>
    <row r="3" spans="2:18">
      <c r="B3" s="55" t="s">
        <v>197</v>
      </c>
      <c r="C3" s="76" t="s">
        <v>278</v>
      </c>
    </row>
    <row r="4" spans="2:18">
      <c r="B4" s="55" t="s">
        <v>198</v>
      </c>
      <c r="C4" s="76">
        <v>2102</v>
      </c>
    </row>
    <row r="6" spans="2:18" ht="26.25" customHeight="1">
      <c r="B6" s="221" t="s">
        <v>236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2:18" s="3" customFormat="1" ht="78.75">
      <c r="B7" s="22" t="s">
        <v>135</v>
      </c>
      <c r="C7" s="30" t="s">
        <v>52</v>
      </c>
      <c r="D7" s="30" t="s">
        <v>75</v>
      </c>
      <c r="E7" s="30" t="s">
        <v>15</v>
      </c>
      <c r="F7" s="30" t="s">
        <v>76</v>
      </c>
      <c r="G7" s="30" t="s">
        <v>121</v>
      </c>
      <c r="H7" s="30" t="s">
        <v>18</v>
      </c>
      <c r="I7" s="30" t="s">
        <v>120</v>
      </c>
      <c r="J7" s="30" t="s">
        <v>17</v>
      </c>
      <c r="K7" s="30" t="s">
        <v>234</v>
      </c>
      <c r="L7" s="30" t="s">
        <v>264</v>
      </c>
      <c r="M7" s="30" t="s">
        <v>235</v>
      </c>
      <c r="N7" s="30" t="s">
        <v>67</v>
      </c>
      <c r="O7" s="30" t="s">
        <v>199</v>
      </c>
      <c r="P7" s="31" t="s">
        <v>201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266</v>
      </c>
      <c r="M8" s="32" t="s">
        <v>262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275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131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265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K517"/>
  <sheetViews>
    <sheetView rightToLeft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6" style="1" customWidth="1"/>
    <col min="15" max="15" width="7.85546875" style="1" customWidth="1"/>
    <col min="16" max="16" width="12.140625" style="1" bestFit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35" width="5.7109375" style="1" customWidth="1"/>
    <col min="36" max="36" width="3.42578125" style="1" customWidth="1"/>
    <col min="37" max="37" width="5.7109375" style="1" hidden="1" customWidth="1"/>
    <col min="38" max="38" width="10.140625" style="1" customWidth="1"/>
    <col min="39" max="39" width="13.85546875" style="1" customWidth="1"/>
    <col min="40" max="40" width="5.7109375" style="1" customWidth="1"/>
    <col min="41" max="16384" width="9.140625" style="1"/>
  </cols>
  <sheetData>
    <row r="1" spans="2:18">
      <c r="B1" s="169" t="s">
        <v>196</v>
      </c>
      <c r="C1" s="170" t="s" vm="1">
        <v>276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</row>
    <row r="2" spans="2:18">
      <c r="B2" s="169" t="s">
        <v>195</v>
      </c>
      <c r="C2" s="170" t="s">
        <v>277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</row>
    <row r="3" spans="2:18">
      <c r="B3" s="169" t="s">
        <v>197</v>
      </c>
      <c r="C3" s="170" t="s">
        <v>278</v>
      </c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</row>
    <row r="4" spans="2:18">
      <c r="B4" s="169" t="s">
        <v>198</v>
      </c>
      <c r="C4" s="170">
        <v>2102</v>
      </c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</row>
    <row r="6" spans="2:18" ht="26.25" customHeight="1">
      <c r="B6" s="210" t="s">
        <v>225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58"/>
      <c r="N6" s="158"/>
      <c r="O6" s="158"/>
      <c r="P6" s="158"/>
      <c r="Q6" s="158"/>
      <c r="R6" s="158"/>
    </row>
    <row r="7" spans="2:18" s="3" customFormat="1" ht="63">
      <c r="B7" s="163" t="s">
        <v>134</v>
      </c>
      <c r="C7" s="164" t="s">
        <v>52</v>
      </c>
      <c r="D7" s="164" t="s">
        <v>136</v>
      </c>
      <c r="E7" s="164" t="s">
        <v>15</v>
      </c>
      <c r="F7" s="164" t="s">
        <v>76</v>
      </c>
      <c r="G7" s="164" t="s">
        <v>120</v>
      </c>
      <c r="H7" s="164" t="s">
        <v>17</v>
      </c>
      <c r="I7" s="164" t="s">
        <v>19</v>
      </c>
      <c r="J7" s="164" t="s">
        <v>72</v>
      </c>
      <c r="K7" s="164" t="s">
        <v>199</v>
      </c>
      <c r="L7" s="164" t="s">
        <v>200</v>
      </c>
      <c r="M7" s="159"/>
      <c r="N7" s="161"/>
      <c r="O7" s="161"/>
      <c r="P7" s="161"/>
      <c r="Q7" s="161"/>
      <c r="R7" s="161"/>
    </row>
    <row r="8" spans="2:18" s="3" customFormat="1" ht="28.5" customHeight="1">
      <c r="B8" s="165"/>
      <c r="C8" s="166"/>
      <c r="D8" s="166"/>
      <c r="E8" s="166"/>
      <c r="F8" s="166"/>
      <c r="G8" s="166"/>
      <c r="H8" s="166" t="s">
        <v>20</v>
      </c>
      <c r="I8" s="166" t="s">
        <v>20</v>
      </c>
      <c r="J8" s="166" t="s">
        <v>262</v>
      </c>
      <c r="K8" s="166" t="s">
        <v>20</v>
      </c>
      <c r="L8" s="166" t="s">
        <v>20</v>
      </c>
      <c r="M8" s="161"/>
      <c r="N8" s="161"/>
      <c r="O8" s="161"/>
      <c r="P8" s="161"/>
      <c r="Q8" s="161"/>
      <c r="R8" s="161"/>
    </row>
    <row r="9" spans="2:18" s="4" customFormat="1" ht="18" customHeight="1">
      <c r="B9" s="167"/>
      <c r="C9" s="168" t="s">
        <v>1</v>
      </c>
      <c r="D9" s="168" t="s">
        <v>2</v>
      </c>
      <c r="E9" s="168" t="s">
        <v>3</v>
      </c>
      <c r="F9" s="168" t="s">
        <v>4</v>
      </c>
      <c r="G9" s="168" t="s">
        <v>5</v>
      </c>
      <c r="H9" s="168" t="s">
        <v>6</v>
      </c>
      <c r="I9" s="168" t="s">
        <v>7</v>
      </c>
      <c r="J9" s="168" t="s">
        <v>8</v>
      </c>
      <c r="K9" s="168" t="s">
        <v>9</v>
      </c>
      <c r="L9" s="168" t="s">
        <v>10</v>
      </c>
      <c r="M9" s="162"/>
      <c r="N9" s="162"/>
      <c r="O9" s="162"/>
      <c r="P9" s="162"/>
      <c r="Q9" s="162"/>
      <c r="R9" s="162"/>
    </row>
    <row r="10" spans="2:18" s="131" customFormat="1" ht="18" customHeight="1">
      <c r="B10" s="171" t="s">
        <v>51</v>
      </c>
      <c r="C10" s="172"/>
      <c r="D10" s="172"/>
      <c r="E10" s="172"/>
      <c r="F10" s="172"/>
      <c r="G10" s="172"/>
      <c r="H10" s="172"/>
      <c r="I10" s="172"/>
      <c r="J10" s="178">
        <f>J11+J53</f>
        <v>4315323.7008412536</v>
      </c>
      <c r="K10" s="179">
        <v>1</v>
      </c>
      <c r="L10" s="179">
        <v>7.8701942385614079E-2</v>
      </c>
      <c r="M10" s="191"/>
      <c r="N10" s="191"/>
      <c r="O10" s="191"/>
      <c r="P10" s="191"/>
      <c r="Q10" s="191"/>
      <c r="R10" s="191"/>
    </row>
    <row r="11" spans="2:18" s="132" customFormat="1">
      <c r="B11" s="173" t="s">
        <v>253</v>
      </c>
      <c r="C11" s="174"/>
      <c r="D11" s="174"/>
      <c r="E11" s="174"/>
      <c r="F11" s="174"/>
      <c r="G11" s="174"/>
      <c r="H11" s="174"/>
      <c r="I11" s="174"/>
      <c r="J11" s="180">
        <f>J12+J21+J50</f>
        <v>4165430.3824212532</v>
      </c>
      <c r="K11" s="181">
        <v>0.96525144190363998</v>
      </c>
      <c r="L11" s="181">
        <v>7.5967163368331189E-2</v>
      </c>
      <c r="M11" s="192"/>
      <c r="N11" s="192"/>
      <c r="O11" s="192"/>
      <c r="P11" s="192"/>
      <c r="Q11" s="192"/>
      <c r="R11" s="192"/>
    </row>
    <row r="12" spans="2:18" s="132" customFormat="1">
      <c r="B12" s="186" t="s">
        <v>48</v>
      </c>
      <c r="C12" s="174"/>
      <c r="D12" s="174"/>
      <c r="E12" s="174"/>
      <c r="F12" s="174"/>
      <c r="G12" s="174"/>
      <c r="H12" s="174"/>
      <c r="I12" s="174"/>
      <c r="J12" s="180">
        <f>SUM(J13:J19)</f>
        <v>3081417.1241564001</v>
      </c>
      <c r="K12" s="181">
        <v>0.71393833732584022</v>
      </c>
      <c r="L12" s="181">
        <v>5.6188333891099389E-2</v>
      </c>
      <c r="M12" s="192"/>
      <c r="N12" s="192"/>
      <c r="O12" s="192"/>
      <c r="P12" s="192"/>
      <c r="Q12" s="192"/>
      <c r="R12" s="192"/>
    </row>
    <row r="13" spans="2:18" s="132" customFormat="1">
      <c r="B13" s="177" t="s">
        <v>2596</v>
      </c>
      <c r="C13" s="176" t="s">
        <v>2597</v>
      </c>
      <c r="D13" s="176">
        <v>12</v>
      </c>
      <c r="E13" s="176" t="s">
        <v>369</v>
      </c>
      <c r="F13" s="176" t="s">
        <v>370</v>
      </c>
      <c r="G13" s="184" t="s">
        <v>181</v>
      </c>
      <c r="H13" s="185">
        <v>0</v>
      </c>
      <c r="I13" s="185">
        <v>0</v>
      </c>
      <c r="J13" s="182">
        <v>34811.657184872005</v>
      </c>
      <c r="K13" s="183">
        <v>8.0701054914912723E-3</v>
      </c>
      <c r="L13" s="183">
        <v>6.351329774371739E-4</v>
      </c>
      <c r="M13" s="192"/>
      <c r="N13" s="192"/>
      <c r="O13" s="192"/>
      <c r="P13" s="192"/>
      <c r="Q13" s="192"/>
      <c r="R13" s="192"/>
    </row>
    <row r="14" spans="2:18" s="132" customFormat="1">
      <c r="B14" s="177" t="s">
        <v>2596</v>
      </c>
      <c r="C14" s="176" t="s">
        <v>2598</v>
      </c>
      <c r="D14" s="176">
        <v>12</v>
      </c>
      <c r="E14" s="176" t="s">
        <v>369</v>
      </c>
      <c r="F14" s="176" t="s">
        <v>370</v>
      </c>
      <c r="G14" s="184" t="s">
        <v>181</v>
      </c>
      <c r="H14" s="185">
        <v>0</v>
      </c>
      <c r="I14" s="185">
        <v>0</v>
      </c>
      <c r="J14" s="182">
        <v>1570658.7282700001</v>
      </c>
      <c r="K14" s="183">
        <v>0.36411673044726389</v>
      </c>
      <c r="L14" s="183">
        <v>2.8656693941298737E-2</v>
      </c>
      <c r="M14" s="192"/>
      <c r="N14" s="192"/>
      <c r="O14" s="192"/>
      <c r="P14" s="206"/>
      <c r="Q14" s="192"/>
      <c r="R14" s="206"/>
    </row>
    <row r="15" spans="2:18" s="132" customFormat="1">
      <c r="B15" s="177" t="s">
        <v>2599</v>
      </c>
      <c r="C15" s="176" t="s">
        <v>2600</v>
      </c>
      <c r="D15" s="176">
        <v>10</v>
      </c>
      <c r="E15" s="176" t="s">
        <v>369</v>
      </c>
      <c r="F15" s="176" t="s">
        <v>370</v>
      </c>
      <c r="G15" s="184" t="s">
        <v>181</v>
      </c>
      <c r="H15" s="185">
        <v>0</v>
      </c>
      <c r="I15" s="185">
        <v>0</v>
      </c>
      <c r="J15" s="182">
        <v>147113.36150608902</v>
      </c>
      <c r="K15" s="183">
        <v>3.4104103124339522E-2</v>
      </c>
      <c r="L15" s="183">
        <v>2.6840591592048103E-3</v>
      </c>
      <c r="M15" s="192"/>
      <c r="N15" s="192"/>
      <c r="O15" s="192"/>
      <c r="P15" s="192"/>
      <c r="Q15" s="192"/>
      <c r="R15" s="192"/>
    </row>
    <row r="16" spans="2:18" s="132" customFormat="1">
      <c r="B16" s="177" t="s">
        <v>2599</v>
      </c>
      <c r="C16" s="176" t="s">
        <v>2601</v>
      </c>
      <c r="D16" s="176">
        <v>10</v>
      </c>
      <c r="E16" s="176" t="s">
        <v>369</v>
      </c>
      <c r="F16" s="176" t="s">
        <v>370</v>
      </c>
      <c r="G16" s="184" t="s">
        <v>181</v>
      </c>
      <c r="H16" s="185">
        <v>0</v>
      </c>
      <c r="I16" s="185">
        <v>0</v>
      </c>
      <c r="J16" s="182">
        <v>927815.06555000006</v>
      </c>
      <c r="K16" s="183">
        <v>0.21468256002445588</v>
      </c>
      <c r="L16" s="183">
        <v>1.6895934470240865E-2</v>
      </c>
      <c r="M16" s="192"/>
      <c r="N16" s="192"/>
      <c r="O16" s="192"/>
      <c r="P16" s="192"/>
      <c r="Q16" s="192"/>
      <c r="R16" s="206"/>
    </row>
    <row r="17" spans="2:16" s="132" customFormat="1">
      <c r="B17" s="177" t="s">
        <v>2602</v>
      </c>
      <c r="C17" s="176" t="s">
        <v>2603</v>
      </c>
      <c r="D17" s="176">
        <v>20</v>
      </c>
      <c r="E17" s="176" t="s">
        <v>369</v>
      </c>
      <c r="F17" s="176" t="s">
        <v>370</v>
      </c>
      <c r="G17" s="184" t="s">
        <v>181</v>
      </c>
      <c r="H17" s="185">
        <v>0</v>
      </c>
      <c r="I17" s="185">
        <v>0</v>
      </c>
      <c r="J17" s="182">
        <v>392780.46495539113</v>
      </c>
      <c r="K17" s="183">
        <v>9.1055124734609832E-2</v>
      </c>
      <c r="L17" s="183">
        <v>7.1662151807781668E-3</v>
      </c>
    </row>
    <row r="18" spans="2:16" s="132" customFormat="1">
      <c r="B18" s="177" t="s">
        <v>2595</v>
      </c>
      <c r="C18" s="176" t="s">
        <v>2604</v>
      </c>
      <c r="D18" s="176">
        <v>11</v>
      </c>
      <c r="E18" s="176" t="s">
        <v>406</v>
      </c>
      <c r="F18" s="176" t="s">
        <v>370</v>
      </c>
      <c r="G18" s="184" t="s">
        <v>181</v>
      </c>
      <c r="H18" s="185">
        <v>0</v>
      </c>
      <c r="I18" s="185">
        <v>0</v>
      </c>
      <c r="J18" s="182">
        <v>8059.8185100479996</v>
      </c>
      <c r="K18" s="183">
        <v>1.8684426677230165E-3</v>
      </c>
      <c r="L18" s="183">
        <v>1.4705006718595992E-4</v>
      </c>
    </row>
    <row r="19" spans="2:16" s="132" customFormat="1">
      <c r="B19" s="177" t="s">
        <v>2605</v>
      </c>
      <c r="C19" s="176" t="s">
        <v>2606</v>
      </c>
      <c r="D19" s="176">
        <v>26</v>
      </c>
      <c r="E19" s="176" t="s">
        <v>406</v>
      </c>
      <c r="F19" s="176" t="s">
        <v>370</v>
      </c>
      <c r="G19" s="184" t="s">
        <v>181</v>
      </c>
      <c r="H19" s="185">
        <v>0</v>
      </c>
      <c r="I19" s="185">
        <v>0</v>
      </c>
      <c r="J19" s="182">
        <v>178.02817999999999</v>
      </c>
      <c r="K19" s="183">
        <v>4.1270835956713414E-5</v>
      </c>
      <c r="L19" s="183">
        <v>3.2480949536713893E-6</v>
      </c>
    </row>
    <row r="20" spans="2:16" s="132" customFormat="1">
      <c r="B20" s="175"/>
      <c r="C20" s="176"/>
      <c r="D20" s="176"/>
      <c r="E20" s="176"/>
      <c r="F20" s="176"/>
      <c r="G20" s="176"/>
      <c r="H20" s="176"/>
      <c r="I20" s="174"/>
      <c r="J20" s="176"/>
      <c r="K20" s="183"/>
      <c r="L20" s="176"/>
    </row>
    <row r="21" spans="2:16" s="132" customFormat="1">
      <c r="B21" s="186" t="s">
        <v>49</v>
      </c>
      <c r="C21" s="174"/>
      <c r="D21" s="174"/>
      <c r="E21" s="174"/>
      <c r="F21" s="174"/>
      <c r="G21" s="174"/>
      <c r="H21" s="174"/>
      <c r="I21" s="185"/>
      <c r="J21" s="180">
        <f>SUM(J22:J48)</f>
        <v>1083920.9282648533</v>
      </c>
      <c r="K21" s="181">
        <v>0.25129170045917154</v>
      </c>
      <c r="L21" s="181">
        <v>1.9777144931520711E-2</v>
      </c>
      <c r="P21" s="206"/>
    </row>
    <row r="22" spans="2:16" s="132" customFormat="1">
      <c r="B22" s="177" t="s">
        <v>2594</v>
      </c>
      <c r="C22" s="176" t="s">
        <v>2607</v>
      </c>
      <c r="D22" s="176">
        <v>95</v>
      </c>
      <c r="E22" s="176" t="s">
        <v>1865</v>
      </c>
      <c r="F22" s="176"/>
      <c r="G22" s="184" t="s">
        <v>182</v>
      </c>
      <c r="H22" s="185">
        <v>0</v>
      </c>
      <c r="I22" s="185">
        <v>0</v>
      </c>
      <c r="J22" s="182">
        <v>7.2999999999999996E-4</v>
      </c>
      <c r="K22" s="183">
        <v>1.6923000756622235E-10</v>
      </c>
      <c r="L22" s="183">
        <v>1.3318730305393867E-11</v>
      </c>
    </row>
    <row r="23" spans="2:16" s="132" customFormat="1">
      <c r="B23" s="177" t="s">
        <v>2594</v>
      </c>
      <c r="C23" s="176" t="s">
        <v>2608</v>
      </c>
      <c r="D23" s="176">
        <v>95</v>
      </c>
      <c r="E23" s="176" t="s">
        <v>1865</v>
      </c>
      <c r="F23" s="176"/>
      <c r="G23" s="184" t="s">
        <v>180</v>
      </c>
      <c r="H23" s="185">
        <v>0</v>
      </c>
      <c r="I23" s="185">
        <v>0</v>
      </c>
      <c r="J23" s="182">
        <v>7.26E-3</v>
      </c>
      <c r="K23" s="183">
        <v>1.6830271985353072E-9</v>
      </c>
      <c r="L23" s="183">
        <v>1.3245750961254723E-10</v>
      </c>
    </row>
    <row r="24" spans="2:16" s="132" customFormat="1">
      <c r="B24" s="177" t="s">
        <v>2596</v>
      </c>
      <c r="C24" s="176" t="s">
        <v>2609</v>
      </c>
      <c r="D24" s="176">
        <v>12</v>
      </c>
      <c r="E24" s="176" t="s">
        <v>369</v>
      </c>
      <c r="F24" s="176" t="s">
        <v>370</v>
      </c>
      <c r="G24" s="184" t="s">
        <v>188</v>
      </c>
      <c r="H24" s="185">
        <v>0</v>
      </c>
      <c r="I24" s="185">
        <v>0</v>
      </c>
      <c r="J24" s="182">
        <v>0.48593999999999998</v>
      </c>
      <c r="K24" s="183">
        <v>1.1265154777634259E-7</v>
      </c>
      <c r="L24" s="183">
        <v>8.8658956227439675E-9</v>
      </c>
    </row>
    <row r="25" spans="2:16" s="132" customFormat="1">
      <c r="B25" s="177" t="s">
        <v>2596</v>
      </c>
      <c r="C25" s="176" t="s">
        <v>2610</v>
      </c>
      <c r="D25" s="176">
        <v>12</v>
      </c>
      <c r="E25" s="176" t="s">
        <v>369</v>
      </c>
      <c r="F25" s="176" t="s">
        <v>370</v>
      </c>
      <c r="G25" s="184" t="s">
        <v>183</v>
      </c>
      <c r="H25" s="185">
        <v>0</v>
      </c>
      <c r="I25" s="185">
        <v>0</v>
      </c>
      <c r="J25" s="182">
        <v>2633.26289</v>
      </c>
      <c r="K25" s="183">
        <v>6.1044808054596235E-4</v>
      </c>
      <c r="L25" s="183">
        <v>4.8043449664537038E-5</v>
      </c>
    </row>
    <row r="26" spans="2:16" s="132" customFormat="1">
      <c r="B26" s="177" t="s">
        <v>2596</v>
      </c>
      <c r="C26" s="176" t="s">
        <v>2611</v>
      </c>
      <c r="D26" s="176">
        <v>12</v>
      </c>
      <c r="E26" s="176" t="s">
        <v>369</v>
      </c>
      <c r="F26" s="176" t="s">
        <v>370</v>
      </c>
      <c r="G26" s="184" t="s">
        <v>189</v>
      </c>
      <c r="H26" s="185">
        <v>0</v>
      </c>
      <c r="I26" s="185">
        <v>0</v>
      </c>
      <c r="J26" s="182">
        <v>1891.0220200000001</v>
      </c>
      <c r="K26" s="183">
        <v>4.3838037089382616E-4</v>
      </c>
      <c r="L26" s="183">
        <v>3.4501386693070042E-5</v>
      </c>
    </row>
    <row r="27" spans="2:16" s="132" customFormat="1">
      <c r="B27" s="177" t="s">
        <v>2596</v>
      </c>
      <c r="C27" s="176" t="s">
        <v>2612</v>
      </c>
      <c r="D27" s="176">
        <v>12</v>
      </c>
      <c r="E27" s="176" t="s">
        <v>369</v>
      </c>
      <c r="F27" s="176" t="s">
        <v>370</v>
      </c>
      <c r="G27" s="184" t="s">
        <v>182</v>
      </c>
      <c r="H27" s="185">
        <v>0</v>
      </c>
      <c r="I27" s="185">
        <v>0</v>
      </c>
      <c r="J27" s="182">
        <v>10365.41</v>
      </c>
      <c r="K27" s="183">
        <v>2.4029293325027352E-3</v>
      </c>
      <c r="L27" s="183">
        <v>1.8911520588333239E-4</v>
      </c>
    </row>
    <row r="28" spans="2:16" s="132" customFormat="1">
      <c r="B28" s="177" t="s">
        <v>2596</v>
      </c>
      <c r="C28" s="176" t="s">
        <v>2613</v>
      </c>
      <c r="D28" s="176">
        <v>12</v>
      </c>
      <c r="E28" s="176" t="s">
        <v>369</v>
      </c>
      <c r="F28" s="176" t="s">
        <v>370</v>
      </c>
      <c r="G28" s="184" t="s">
        <v>190</v>
      </c>
      <c r="H28" s="185">
        <v>0</v>
      </c>
      <c r="I28" s="185">
        <v>0</v>
      </c>
      <c r="J28" s="182">
        <v>24.16394</v>
      </c>
      <c r="K28" s="183">
        <v>5.6017311630544428E-6</v>
      </c>
      <c r="L28" s="183">
        <v>4.4086712325440973E-7</v>
      </c>
    </row>
    <row r="29" spans="2:16" s="132" customFormat="1">
      <c r="B29" s="177" t="s">
        <v>2596</v>
      </c>
      <c r="C29" s="176" t="s">
        <v>2614</v>
      </c>
      <c r="D29" s="176">
        <v>12</v>
      </c>
      <c r="E29" s="176" t="s">
        <v>369</v>
      </c>
      <c r="F29" s="176" t="s">
        <v>370</v>
      </c>
      <c r="G29" s="184" t="s">
        <v>180</v>
      </c>
      <c r="H29" s="185">
        <v>0</v>
      </c>
      <c r="I29" s="185">
        <v>0</v>
      </c>
      <c r="J29" s="182">
        <v>331565.83</v>
      </c>
      <c r="K29" s="183">
        <v>7.6864230026850416E-2</v>
      </c>
      <c r="L29" s="183">
        <v>6.0493642030877695E-3</v>
      </c>
    </row>
    <row r="30" spans="2:16" s="132" customFormat="1">
      <c r="B30" s="177" t="s">
        <v>2599</v>
      </c>
      <c r="C30" s="176" t="s">
        <v>2615</v>
      </c>
      <c r="D30" s="176">
        <v>10</v>
      </c>
      <c r="E30" s="176" t="s">
        <v>369</v>
      </c>
      <c r="F30" s="176" t="s">
        <v>370</v>
      </c>
      <c r="G30" s="184" t="s">
        <v>187</v>
      </c>
      <c r="H30" s="185">
        <v>0</v>
      </c>
      <c r="I30" s="185">
        <v>0</v>
      </c>
      <c r="J30" s="182">
        <v>0.95704</v>
      </c>
      <c r="K30" s="183">
        <v>2.2186285813859925E-7</v>
      </c>
      <c r="L30" s="183">
        <v>1.7461037878731708E-8</v>
      </c>
    </row>
    <row r="31" spans="2:16" s="132" customFormat="1">
      <c r="B31" s="177" t="s">
        <v>2599</v>
      </c>
      <c r="C31" s="176" t="s">
        <v>2616</v>
      </c>
      <c r="D31" s="176">
        <v>10</v>
      </c>
      <c r="E31" s="176" t="s">
        <v>369</v>
      </c>
      <c r="F31" s="176" t="s">
        <v>370</v>
      </c>
      <c r="G31" s="184" t="s">
        <v>180</v>
      </c>
      <c r="H31" s="185">
        <v>0</v>
      </c>
      <c r="I31" s="185">
        <v>0</v>
      </c>
      <c r="J31" s="182">
        <v>33206.307297578998</v>
      </c>
      <c r="K31" s="183">
        <v>7.6979501852268472E-3</v>
      </c>
      <c r="L31" s="183">
        <v>6.0584363196505061E-4</v>
      </c>
    </row>
    <row r="32" spans="2:16" s="132" customFormat="1">
      <c r="B32" s="177" t="s">
        <v>2599</v>
      </c>
      <c r="C32" s="176" t="s">
        <v>2617</v>
      </c>
      <c r="D32" s="176">
        <v>10</v>
      </c>
      <c r="E32" s="176" t="s">
        <v>369</v>
      </c>
      <c r="F32" s="176" t="s">
        <v>370</v>
      </c>
      <c r="G32" s="184" t="s">
        <v>182</v>
      </c>
      <c r="H32" s="185">
        <v>0</v>
      </c>
      <c r="I32" s="185">
        <v>0</v>
      </c>
      <c r="J32" s="182">
        <v>-21709.67</v>
      </c>
      <c r="K32" s="183">
        <v>-5.0327775593975209E-3</v>
      </c>
      <c r="L32" s="183">
        <v>-3.9608936951931518E-4</v>
      </c>
    </row>
    <row r="33" spans="2:18" s="132" customFormat="1">
      <c r="B33" s="177" t="s">
        <v>2599</v>
      </c>
      <c r="C33" s="176" t="s">
        <v>2618</v>
      </c>
      <c r="D33" s="176">
        <v>10</v>
      </c>
      <c r="E33" s="176" t="s">
        <v>369</v>
      </c>
      <c r="F33" s="176" t="s">
        <v>370</v>
      </c>
      <c r="G33" s="184" t="s">
        <v>183</v>
      </c>
      <c r="H33" s="185">
        <v>0</v>
      </c>
      <c r="I33" s="185">
        <v>0</v>
      </c>
      <c r="J33" s="182">
        <v>12297.82</v>
      </c>
      <c r="K33" s="183">
        <v>2.8509043447233432E-3</v>
      </c>
      <c r="L33" s="183">
        <v>2.2437170948531345E-4</v>
      </c>
      <c r="M33" s="192"/>
      <c r="N33" s="192"/>
      <c r="O33" s="192"/>
      <c r="P33" s="192"/>
      <c r="Q33" s="192"/>
      <c r="R33" s="192"/>
    </row>
    <row r="34" spans="2:18" s="132" customFormat="1">
      <c r="B34" s="177" t="s">
        <v>2599</v>
      </c>
      <c r="C34" s="176" t="s">
        <v>2619</v>
      </c>
      <c r="D34" s="176">
        <v>10</v>
      </c>
      <c r="E34" s="176" t="s">
        <v>369</v>
      </c>
      <c r="F34" s="176" t="s">
        <v>370</v>
      </c>
      <c r="G34" s="184" t="s">
        <v>180</v>
      </c>
      <c r="H34" s="185">
        <v>0</v>
      </c>
      <c r="I34" s="185">
        <v>0</v>
      </c>
      <c r="J34" s="182">
        <v>701872.19241000002</v>
      </c>
      <c r="K34" s="183">
        <v>0.16272442412788612</v>
      </c>
      <c r="L34" s="183">
        <v>1.2806728252445124E-2</v>
      </c>
      <c r="M34" s="192"/>
      <c r="N34" s="192"/>
      <c r="O34" s="192"/>
      <c r="P34" s="206"/>
      <c r="Q34" s="192"/>
      <c r="R34" s="206"/>
    </row>
    <row r="35" spans="2:18" s="132" customFormat="1">
      <c r="B35" s="177" t="s">
        <v>2599</v>
      </c>
      <c r="C35" s="176" t="s">
        <v>2620</v>
      </c>
      <c r="D35" s="176">
        <v>10</v>
      </c>
      <c r="E35" s="176" t="s">
        <v>369</v>
      </c>
      <c r="F35" s="176" t="s">
        <v>370</v>
      </c>
      <c r="G35" s="184" t="s">
        <v>190</v>
      </c>
      <c r="H35" s="185">
        <v>0</v>
      </c>
      <c r="I35" s="185">
        <v>0</v>
      </c>
      <c r="J35" s="182">
        <v>219.43779000000001</v>
      </c>
      <c r="K35" s="183">
        <v>5.0870491591801526E-5</v>
      </c>
      <c r="L35" s="183">
        <v>4.0036064983858292E-6</v>
      </c>
      <c r="M35" s="192"/>
      <c r="N35" s="192"/>
      <c r="O35" s="192"/>
      <c r="P35" s="192"/>
      <c r="Q35" s="192"/>
      <c r="R35" s="206"/>
    </row>
    <row r="36" spans="2:18" s="132" customFormat="1">
      <c r="B36" s="177" t="s">
        <v>2599</v>
      </c>
      <c r="C36" s="176" t="s">
        <v>2621</v>
      </c>
      <c r="D36" s="176">
        <v>10</v>
      </c>
      <c r="E36" s="176" t="s">
        <v>369</v>
      </c>
      <c r="F36" s="176" t="s">
        <v>370</v>
      </c>
      <c r="G36" s="184" t="s">
        <v>189</v>
      </c>
      <c r="H36" s="185">
        <v>0</v>
      </c>
      <c r="I36" s="185">
        <v>0</v>
      </c>
      <c r="J36" s="182">
        <v>547.52960999999993</v>
      </c>
      <c r="K36" s="183">
        <v>1.2692936992195994E-4</v>
      </c>
      <c r="L36" s="183">
        <v>9.9895879586403897E-6</v>
      </c>
      <c r="M36" s="192"/>
      <c r="N36" s="192"/>
      <c r="O36" s="192"/>
      <c r="P36" s="192"/>
      <c r="Q36" s="192"/>
      <c r="R36" s="192"/>
    </row>
    <row r="37" spans="2:18" s="132" customFormat="1">
      <c r="B37" s="177" t="s">
        <v>2599</v>
      </c>
      <c r="C37" s="176" t="s">
        <v>2622</v>
      </c>
      <c r="D37" s="176">
        <v>10</v>
      </c>
      <c r="E37" s="176" t="s">
        <v>369</v>
      </c>
      <c r="F37" s="176" t="s">
        <v>370</v>
      </c>
      <c r="G37" s="184" t="s">
        <v>184</v>
      </c>
      <c r="H37" s="185">
        <v>0</v>
      </c>
      <c r="I37" s="185">
        <v>0</v>
      </c>
      <c r="J37" s="182">
        <v>10047.844560000001</v>
      </c>
      <c r="K37" s="183">
        <v>2.3293106998808579E-3</v>
      </c>
      <c r="L37" s="183">
        <v>1.833212765002177E-4</v>
      </c>
      <c r="M37" s="192"/>
      <c r="N37" s="192"/>
      <c r="O37" s="192"/>
      <c r="P37" s="192"/>
      <c r="Q37" s="192"/>
      <c r="R37" s="192"/>
    </row>
    <row r="38" spans="2:18" s="132" customFormat="1">
      <c r="B38" s="177" t="s">
        <v>2602</v>
      </c>
      <c r="C38" s="176" t="s">
        <v>2623</v>
      </c>
      <c r="D38" s="176">
        <v>20</v>
      </c>
      <c r="E38" s="176" t="s">
        <v>369</v>
      </c>
      <c r="F38" s="176" t="s">
        <v>370</v>
      </c>
      <c r="G38" s="184" t="s">
        <v>190</v>
      </c>
      <c r="H38" s="185">
        <v>0</v>
      </c>
      <c r="I38" s="185">
        <v>0</v>
      </c>
      <c r="J38" s="182">
        <v>1.1339999999999999E-2</v>
      </c>
      <c r="K38" s="183">
        <v>2.6288606654807693E-9</v>
      </c>
      <c r="L38" s="183">
        <v>2.0689644063447459E-10</v>
      </c>
      <c r="M38" s="192"/>
      <c r="N38" s="192"/>
      <c r="O38" s="192"/>
      <c r="P38" s="192"/>
      <c r="Q38" s="192"/>
      <c r="R38" s="192"/>
    </row>
    <row r="39" spans="2:18" s="132" customFormat="1">
      <c r="B39" s="177" t="s">
        <v>2602</v>
      </c>
      <c r="C39" s="176" t="s">
        <v>2624</v>
      </c>
      <c r="D39" s="176">
        <v>20</v>
      </c>
      <c r="E39" s="176" t="s">
        <v>369</v>
      </c>
      <c r="F39" s="176" t="s">
        <v>370</v>
      </c>
      <c r="G39" s="184" t="s">
        <v>182</v>
      </c>
      <c r="H39" s="185">
        <v>0</v>
      </c>
      <c r="I39" s="185">
        <v>0</v>
      </c>
      <c r="J39" s="182">
        <v>3.7656499999999999</v>
      </c>
      <c r="K39" s="183">
        <v>8.7296024382430847E-7</v>
      </c>
      <c r="L39" s="183">
        <v>6.8703666814392358E-8</v>
      </c>
      <c r="M39" s="192"/>
      <c r="N39" s="192"/>
      <c r="O39" s="192"/>
      <c r="P39" s="192"/>
      <c r="Q39" s="192"/>
      <c r="R39" s="192"/>
    </row>
    <row r="40" spans="2:18" s="132" customFormat="1">
      <c r="B40" s="177" t="s">
        <v>2602</v>
      </c>
      <c r="C40" s="176" t="s">
        <v>2625</v>
      </c>
      <c r="D40" s="176">
        <v>20</v>
      </c>
      <c r="E40" s="176" t="s">
        <v>369</v>
      </c>
      <c r="F40" s="176" t="s">
        <v>370</v>
      </c>
      <c r="G40" s="184" t="s">
        <v>180</v>
      </c>
      <c r="H40" s="185">
        <v>0</v>
      </c>
      <c r="I40" s="185">
        <v>0</v>
      </c>
      <c r="J40" s="182">
        <v>202.62</v>
      </c>
      <c r="K40" s="183">
        <v>4.6973488477978653E-5</v>
      </c>
      <c r="L40" s="183">
        <v>3.6969047838451828E-6</v>
      </c>
      <c r="M40" s="192"/>
      <c r="N40" s="192"/>
      <c r="O40" s="192"/>
      <c r="P40" s="192"/>
      <c r="Q40" s="192"/>
      <c r="R40" s="192"/>
    </row>
    <row r="41" spans="2:18" s="132" customFormat="1">
      <c r="B41" s="177" t="s">
        <v>2602</v>
      </c>
      <c r="C41" s="176" t="s">
        <v>2626</v>
      </c>
      <c r="D41" s="176">
        <v>20</v>
      </c>
      <c r="E41" s="176" t="s">
        <v>369</v>
      </c>
      <c r="F41" s="176" t="s">
        <v>370</v>
      </c>
      <c r="G41" s="184" t="s">
        <v>189</v>
      </c>
      <c r="H41" s="185">
        <v>0</v>
      </c>
      <c r="I41" s="185">
        <v>0</v>
      </c>
      <c r="J41" s="182">
        <v>0.21642</v>
      </c>
      <c r="K41" s="183">
        <v>5.0170901695180604E-8</v>
      </c>
      <c r="L41" s="183">
        <v>3.9485474146484124E-9</v>
      </c>
      <c r="M41" s="192"/>
      <c r="N41" s="192"/>
      <c r="O41" s="192"/>
      <c r="P41" s="192"/>
      <c r="Q41" s="192"/>
      <c r="R41" s="192"/>
    </row>
    <row r="42" spans="2:18" s="132" customFormat="1">
      <c r="B42" s="177" t="s">
        <v>2602</v>
      </c>
      <c r="C42" s="176" t="s">
        <v>2627</v>
      </c>
      <c r="D42" s="176">
        <v>20</v>
      </c>
      <c r="E42" s="176" t="s">
        <v>369</v>
      </c>
      <c r="F42" s="176" t="s">
        <v>370</v>
      </c>
      <c r="G42" s="184" t="s">
        <v>180</v>
      </c>
      <c r="H42" s="185">
        <v>0</v>
      </c>
      <c r="I42" s="185">
        <v>0</v>
      </c>
      <c r="J42" s="182">
        <v>21.425173730999997</v>
      </c>
      <c r="K42" s="183">
        <v>4.9668250857599426E-6</v>
      </c>
      <c r="L42" s="183">
        <v>3.9089878173890174E-7</v>
      </c>
      <c r="M42" s="192"/>
      <c r="N42" s="192"/>
      <c r="O42" s="192"/>
      <c r="P42" s="192"/>
      <c r="Q42" s="192"/>
      <c r="R42" s="192"/>
    </row>
    <row r="43" spans="2:18" s="132" customFormat="1">
      <c r="B43" s="177" t="s">
        <v>2595</v>
      </c>
      <c r="C43" s="176" t="s">
        <v>2628</v>
      </c>
      <c r="D43" s="176">
        <v>11</v>
      </c>
      <c r="E43" s="176" t="s">
        <v>406</v>
      </c>
      <c r="F43" s="176" t="s">
        <v>370</v>
      </c>
      <c r="G43" s="184" t="s">
        <v>189</v>
      </c>
      <c r="H43" s="185">
        <v>0</v>
      </c>
      <c r="I43" s="185">
        <v>0</v>
      </c>
      <c r="J43" s="182">
        <v>571.06772000000001</v>
      </c>
      <c r="K43" s="183">
        <v>1.3238601996770597E-4</v>
      </c>
      <c r="L43" s="183">
        <v>1.041903691615915E-5</v>
      </c>
      <c r="M43" s="192"/>
      <c r="N43" s="192"/>
      <c r="O43" s="192"/>
      <c r="P43" s="192"/>
      <c r="Q43" s="192"/>
      <c r="R43" s="192"/>
    </row>
    <row r="44" spans="2:18" s="132" customFormat="1">
      <c r="B44" s="177" t="s">
        <v>2595</v>
      </c>
      <c r="C44" s="176" t="s">
        <v>2629</v>
      </c>
      <c r="D44" s="176">
        <v>11</v>
      </c>
      <c r="E44" s="176" t="s">
        <v>406</v>
      </c>
      <c r="F44" s="176" t="s">
        <v>370</v>
      </c>
      <c r="G44" s="184" t="s">
        <v>180</v>
      </c>
      <c r="H44" s="185">
        <v>0</v>
      </c>
      <c r="I44" s="185">
        <v>0</v>
      </c>
      <c r="J44" s="182">
        <v>39.822083542999998</v>
      </c>
      <c r="K44" s="183">
        <v>9.2316321908008603E-6</v>
      </c>
      <c r="L44" s="183">
        <v>7.2654738480558973E-7</v>
      </c>
      <c r="M44" s="192"/>
      <c r="N44" s="192"/>
      <c r="O44" s="192"/>
      <c r="P44" s="192"/>
      <c r="Q44" s="192"/>
      <c r="R44" s="192"/>
    </row>
    <row r="45" spans="2:18" s="132" customFormat="1">
      <c r="B45" s="177" t="s">
        <v>2595</v>
      </c>
      <c r="C45" s="176" t="s">
        <v>2630</v>
      </c>
      <c r="D45" s="176">
        <v>11</v>
      </c>
      <c r="E45" s="176" t="s">
        <v>406</v>
      </c>
      <c r="F45" s="176" t="s">
        <v>370</v>
      </c>
      <c r="G45" s="184" t="s">
        <v>182</v>
      </c>
      <c r="H45" s="185">
        <v>0</v>
      </c>
      <c r="I45" s="185">
        <v>0</v>
      </c>
      <c r="J45" s="182">
        <v>17.354659999999999</v>
      </c>
      <c r="K45" s="183">
        <v>4.0231907439852279E-6</v>
      </c>
      <c r="L45" s="183">
        <v>3.1663292613946125E-7</v>
      </c>
      <c r="M45" s="192"/>
      <c r="N45" s="192"/>
      <c r="O45" s="192"/>
      <c r="P45" s="192"/>
      <c r="Q45" s="192"/>
      <c r="R45" s="192"/>
    </row>
    <row r="46" spans="2:18" s="132" customFormat="1">
      <c r="B46" s="177" t="s">
        <v>2605</v>
      </c>
      <c r="C46" s="176" t="s">
        <v>2631</v>
      </c>
      <c r="D46" s="176">
        <v>26</v>
      </c>
      <c r="E46" s="176" t="s">
        <v>406</v>
      </c>
      <c r="F46" s="176" t="s">
        <v>370</v>
      </c>
      <c r="G46" s="184" t="s">
        <v>180</v>
      </c>
      <c r="H46" s="185">
        <v>0</v>
      </c>
      <c r="I46" s="185">
        <v>0</v>
      </c>
      <c r="J46" s="182">
        <v>13.757909999999999</v>
      </c>
      <c r="K46" s="183">
        <v>3.1893852238293234E-6</v>
      </c>
      <c r="L46" s="183">
        <v>2.5101081213134427E-7</v>
      </c>
      <c r="M46" s="192"/>
      <c r="N46" s="192"/>
      <c r="O46" s="192"/>
      <c r="P46" s="192"/>
      <c r="Q46" s="192"/>
      <c r="R46" s="192"/>
    </row>
    <row r="47" spans="2:18" s="132" customFormat="1">
      <c r="B47" s="177" t="s">
        <v>2605</v>
      </c>
      <c r="C47" s="176" t="s">
        <v>2632</v>
      </c>
      <c r="D47" s="176">
        <v>26</v>
      </c>
      <c r="E47" s="176" t="s">
        <v>406</v>
      </c>
      <c r="F47" s="176" t="s">
        <v>370</v>
      </c>
      <c r="G47" s="184" t="s">
        <v>190</v>
      </c>
      <c r="H47" s="185">
        <v>0</v>
      </c>
      <c r="I47" s="185">
        <v>0</v>
      </c>
      <c r="J47" s="182">
        <v>5.4099999999999999E-3</v>
      </c>
      <c r="K47" s="183">
        <v>1.2541566314154287E-9</v>
      </c>
      <c r="L47" s="183">
        <v>9.8704562948192912E-11</v>
      </c>
      <c r="M47" s="192"/>
      <c r="N47" s="192"/>
      <c r="O47" s="192"/>
      <c r="P47" s="192"/>
      <c r="Q47" s="192"/>
      <c r="R47" s="192"/>
    </row>
    <row r="48" spans="2:18" s="132" customFormat="1">
      <c r="B48" s="177" t="s">
        <v>2605</v>
      </c>
      <c r="C48" s="176" t="s">
        <v>2633</v>
      </c>
      <c r="D48" s="176">
        <v>26</v>
      </c>
      <c r="E48" s="176" t="s">
        <v>406</v>
      </c>
      <c r="F48" s="176" t="s">
        <v>370</v>
      </c>
      <c r="G48" s="184" t="s">
        <v>183</v>
      </c>
      <c r="H48" s="185">
        <v>0</v>
      </c>
      <c r="I48" s="185">
        <v>0</v>
      </c>
      <c r="J48" s="182">
        <v>88.280410000000003</v>
      </c>
      <c r="K48" s="183">
        <v>2.0465334866094812E-5</v>
      </c>
      <c r="L48" s="183">
        <v>1.6106616055336931E-6</v>
      </c>
      <c r="M48" s="192"/>
      <c r="N48" s="192"/>
      <c r="O48" s="192"/>
      <c r="P48" s="192"/>
      <c r="Q48" s="192"/>
      <c r="R48" s="192"/>
    </row>
    <row r="49" spans="2:12" s="132" customFormat="1">
      <c r="B49" s="175"/>
      <c r="C49" s="176"/>
      <c r="D49" s="176"/>
      <c r="E49" s="176"/>
      <c r="F49" s="176"/>
      <c r="G49" s="176"/>
      <c r="H49" s="176"/>
      <c r="I49" s="174"/>
      <c r="J49" s="176"/>
      <c r="K49" s="183"/>
      <c r="L49" s="176"/>
    </row>
    <row r="50" spans="2:12" s="132" customFormat="1">
      <c r="B50" s="196" t="s">
        <v>2952</v>
      </c>
      <c r="C50" s="197"/>
      <c r="D50" s="197"/>
      <c r="E50" s="197"/>
      <c r="F50" s="197"/>
      <c r="G50" s="197"/>
      <c r="H50" s="197"/>
      <c r="I50" s="197"/>
      <c r="J50" s="198">
        <v>92.33</v>
      </c>
      <c r="K50" s="199">
        <v>6.3302850006004921E-6</v>
      </c>
      <c r="L50" s="199">
        <v>3.3109600892357039E-7</v>
      </c>
    </row>
    <row r="51" spans="2:12" s="132" customFormat="1">
      <c r="B51" s="200" t="s">
        <v>2594</v>
      </c>
      <c r="C51" s="201" t="s">
        <v>2953</v>
      </c>
      <c r="D51" s="202">
        <v>95</v>
      </c>
      <c r="E51" s="201" t="s">
        <v>1865</v>
      </c>
      <c r="F51" s="201"/>
      <c r="G51" s="202" t="s">
        <v>181</v>
      </c>
      <c r="H51" s="203">
        <v>0</v>
      </c>
      <c r="I51" s="203">
        <v>0</v>
      </c>
      <c r="J51" s="204">
        <v>92.33</v>
      </c>
      <c r="K51" s="205">
        <v>6.3302850006004921E-6</v>
      </c>
      <c r="L51" s="205">
        <v>3.3109600892357039E-7</v>
      </c>
    </row>
    <row r="52" spans="2:12" s="132" customFormat="1">
      <c r="B52" s="200"/>
      <c r="C52" s="201"/>
      <c r="D52" s="202"/>
      <c r="E52" s="201"/>
      <c r="F52" s="201"/>
      <c r="G52" s="202"/>
      <c r="H52" s="203"/>
      <c r="I52" s="203"/>
      <c r="J52" s="204"/>
      <c r="K52" s="205"/>
      <c r="L52" s="205"/>
    </row>
    <row r="53" spans="2:12" s="132" customFormat="1">
      <c r="B53" s="173" t="s">
        <v>252</v>
      </c>
      <c r="C53" s="174"/>
      <c r="D53" s="174"/>
      <c r="E53" s="174"/>
      <c r="F53" s="174"/>
      <c r="G53" s="174"/>
      <c r="H53" s="174"/>
      <c r="I53" s="174"/>
      <c r="J53" s="180">
        <f>J54+J69</f>
        <v>149893.31842</v>
      </c>
      <c r="K53" s="181">
        <v>3.4748558096359967E-2</v>
      </c>
      <c r="L53" s="181">
        <v>2.7347790172828862E-3</v>
      </c>
    </row>
    <row r="54" spans="2:12" s="132" customFormat="1">
      <c r="B54" s="186" t="s">
        <v>49</v>
      </c>
      <c r="C54" s="174"/>
      <c r="D54" s="174"/>
      <c r="E54" s="174"/>
      <c r="F54" s="174"/>
      <c r="G54" s="174"/>
      <c r="H54" s="174"/>
      <c r="I54" s="185"/>
      <c r="J54" s="180">
        <v>3964.6517199999998</v>
      </c>
      <c r="K54" s="181">
        <v>9.1909320626443354E-4</v>
      </c>
      <c r="L54" s="181">
        <v>7.233442056643277E-5</v>
      </c>
    </row>
    <row r="55" spans="2:12" s="132" customFormat="1">
      <c r="B55" s="177" t="s">
        <v>2634</v>
      </c>
      <c r="C55" s="176" t="s">
        <v>2635</v>
      </c>
      <c r="D55" s="176">
        <v>91</v>
      </c>
      <c r="E55" s="176" t="s">
        <v>2636</v>
      </c>
      <c r="F55" s="176" t="s">
        <v>2637</v>
      </c>
      <c r="G55" s="184" t="s">
        <v>188</v>
      </c>
      <c r="H55" s="185">
        <v>0</v>
      </c>
      <c r="I55" s="185">
        <v>0</v>
      </c>
      <c r="J55" s="182">
        <v>31.151820000000001</v>
      </c>
      <c r="K55" s="183">
        <v>7.2216749784953384E-6</v>
      </c>
      <c r="L55" s="183">
        <v>5.6835984808517093E-7</v>
      </c>
    </row>
    <row r="56" spans="2:12" s="132" customFormat="1">
      <c r="B56" s="177" t="s">
        <v>2634</v>
      </c>
      <c r="C56" s="176" t="s">
        <v>2638</v>
      </c>
      <c r="D56" s="176">
        <v>91</v>
      </c>
      <c r="E56" s="176" t="s">
        <v>2636</v>
      </c>
      <c r="F56" s="176" t="s">
        <v>2637</v>
      </c>
      <c r="G56" s="184" t="s">
        <v>189</v>
      </c>
      <c r="H56" s="185">
        <v>0</v>
      </c>
      <c r="I56" s="185">
        <v>0</v>
      </c>
      <c r="J56" s="182">
        <v>41.47748</v>
      </c>
      <c r="K56" s="183">
        <v>9.6153893893532015E-6</v>
      </c>
      <c r="L56" s="183">
        <v>7.5674982173612064E-7</v>
      </c>
    </row>
    <row r="57" spans="2:12" s="132" customFormat="1">
      <c r="B57" s="177" t="s">
        <v>2634</v>
      </c>
      <c r="C57" s="176" t="s">
        <v>2639</v>
      </c>
      <c r="D57" s="176">
        <v>91</v>
      </c>
      <c r="E57" s="176" t="s">
        <v>2636</v>
      </c>
      <c r="F57" s="176" t="s">
        <v>2637</v>
      </c>
      <c r="G57" s="184" t="s">
        <v>2590</v>
      </c>
      <c r="H57" s="185">
        <v>0</v>
      </c>
      <c r="I57" s="185">
        <v>0</v>
      </c>
      <c r="J57" s="182">
        <v>18.070080000000001</v>
      </c>
      <c r="K57" s="183">
        <v>4.1890407878386895E-6</v>
      </c>
      <c r="L57" s="183">
        <v>3.2968564673546798E-7</v>
      </c>
    </row>
    <row r="58" spans="2:12" s="132" customFormat="1">
      <c r="B58" s="177" t="s">
        <v>2634</v>
      </c>
      <c r="C58" s="176" t="s">
        <v>2640</v>
      </c>
      <c r="D58" s="176">
        <v>91</v>
      </c>
      <c r="E58" s="176" t="s">
        <v>2636</v>
      </c>
      <c r="F58" s="176" t="s">
        <v>2637</v>
      </c>
      <c r="G58" s="184" t="s">
        <v>191</v>
      </c>
      <c r="H58" s="185">
        <v>0</v>
      </c>
      <c r="I58" s="185">
        <v>0</v>
      </c>
      <c r="J58" s="182">
        <v>2.7019199999999999</v>
      </c>
      <c r="K58" s="183">
        <v>6.2636430416894173E-7</v>
      </c>
      <c r="L58" s="183">
        <v>4.9296087379109314E-8</v>
      </c>
    </row>
    <row r="59" spans="2:12" s="132" customFormat="1">
      <c r="B59" s="177" t="s">
        <v>2634</v>
      </c>
      <c r="C59" s="176" t="s">
        <v>2641</v>
      </c>
      <c r="D59" s="176">
        <v>91</v>
      </c>
      <c r="E59" s="176" t="s">
        <v>2636</v>
      </c>
      <c r="F59" s="176" t="s">
        <v>2637</v>
      </c>
      <c r="G59" s="184" t="s">
        <v>184</v>
      </c>
      <c r="H59" s="185">
        <v>0</v>
      </c>
      <c r="I59" s="185">
        <v>0</v>
      </c>
      <c r="J59" s="182">
        <v>18.807459999999999</v>
      </c>
      <c r="K59" s="183">
        <v>4.3599816412348276E-6</v>
      </c>
      <c r="L59" s="183">
        <v>3.4313902393079857E-7</v>
      </c>
    </row>
    <row r="60" spans="2:12" s="132" customFormat="1">
      <c r="B60" s="177" t="s">
        <v>2634</v>
      </c>
      <c r="C60" s="176" t="s">
        <v>2642</v>
      </c>
      <c r="D60" s="176">
        <v>91</v>
      </c>
      <c r="E60" s="176" t="s">
        <v>2636</v>
      </c>
      <c r="F60" s="176" t="s">
        <v>2637</v>
      </c>
      <c r="G60" s="184" t="s">
        <v>182</v>
      </c>
      <c r="H60" s="185">
        <v>0</v>
      </c>
      <c r="I60" s="185">
        <v>0</v>
      </c>
      <c r="J60" s="182">
        <v>336.23426999999998</v>
      </c>
      <c r="K60" s="183">
        <v>7.7946476789209936E-5</v>
      </c>
      <c r="L60" s="183">
        <v>6.1345391254260057E-6</v>
      </c>
    </row>
    <row r="61" spans="2:12" s="132" customFormat="1">
      <c r="B61" s="177" t="s">
        <v>2634</v>
      </c>
      <c r="C61" s="176" t="s">
        <v>2643</v>
      </c>
      <c r="D61" s="176">
        <v>91</v>
      </c>
      <c r="E61" s="176" t="s">
        <v>2636</v>
      </c>
      <c r="F61" s="176" t="s">
        <v>2637</v>
      </c>
      <c r="G61" s="184" t="s">
        <v>180</v>
      </c>
      <c r="H61" s="185">
        <v>0</v>
      </c>
      <c r="I61" s="185">
        <v>0</v>
      </c>
      <c r="J61" s="182">
        <v>3063.23</v>
      </c>
      <c r="K61" s="183">
        <v>7.1012388503709494E-4</v>
      </c>
      <c r="L61" s="183">
        <v>5.5888129086837889E-5</v>
      </c>
    </row>
    <row r="62" spans="2:12" s="132" customFormat="1">
      <c r="B62" s="177" t="s">
        <v>2634</v>
      </c>
      <c r="C62" s="176" t="s">
        <v>2644</v>
      </c>
      <c r="D62" s="176">
        <v>91</v>
      </c>
      <c r="E62" s="176" t="s">
        <v>2636</v>
      </c>
      <c r="F62" s="176" t="s">
        <v>2637</v>
      </c>
      <c r="G62" s="184" t="s">
        <v>188</v>
      </c>
      <c r="H62" s="185">
        <v>0</v>
      </c>
      <c r="I62" s="185">
        <v>0</v>
      </c>
      <c r="J62" s="182">
        <v>6.0737899999999998</v>
      </c>
      <c r="K62" s="183">
        <v>1.4080377091173227E-6</v>
      </c>
      <c r="L62" s="183">
        <v>1.1081530265972359E-7</v>
      </c>
    </row>
    <row r="63" spans="2:12" s="132" customFormat="1">
      <c r="B63" s="177" t="s">
        <v>2634</v>
      </c>
      <c r="C63" s="176" t="s">
        <v>2645</v>
      </c>
      <c r="D63" s="176">
        <v>91</v>
      </c>
      <c r="E63" s="176" t="s">
        <v>2636</v>
      </c>
      <c r="F63" s="176" t="s">
        <v>2637</v>
      </c>
      <c r="G63" s="184" t="s">
        <v>2646</v>
      </c>
      <c r="H63" s="185">
        <v>0</v>
      </c>
      <c r="I63" s="185">
        <v>0</v>
      </c>
      <c r="J63" s="182">
        <v>18.959990000000001</v>
      </c>
      <c r="K63" s="183">
        <v>4.3953414399390421E-6</v>
      </c>
      <c r="L63" s="183">
        <v>3.4592190877118454E-7</v>
      </c>
    </row>
    <row r="64" spans="2:12" s="132" customFormat="1">
      <c r="B64" s="177" t="s">
        <v>2634</v>
      </c>
      <c r="C64" s="176" t="s">
        <v>2647</v>
      </c>
      <c r="D64" s="176">
        <v>91</v>
      </c>
      <c r="E64" s="176" t="s">
        <v>2636</v>
      </c>
      <c r="F64" s="176" t="s">
        <v>2637</v>
      </c>
      <c r="G64" s="184" t="s">
        <v>185</v>
      </c>
      <c r="H64" s="185">
        <v>0</v>
      </c>
      <c r="I64" s="185">
        <v>0</v>
      </c>
      <c r="J64" s="182">
        <v>2.4061900000000001</v>
      </c>
      <c r="K64" s="183">
        <v>5.5780760535036791E-7</v>
      </c>
      <c r="L64" s="183">
        <v>4.3900542018542018E-8</v>
      </c>
    </row>
    <row r="65" spans="2:12" s="132" customFormat="1">
      <c r="B65" s="177" t="s">
        <v>2634</v>
      </c>
      <c r="C65" s="176" t="s">
        <v>2648</v>
      </c>
      <c r="D65" s="176">
        <v>91</v>
      </c>
      <c r="E65" s="176" t="s">
        <v>2636</v>
      </c>
      <c r="F65" s="176" t="s">
        <v>2637</v>
      </c>
      <c r="G65" s="184" t="s">
        <v>187</v>
      </c>
      <c r="H65" s="185">
        <v>0</v>
      </c>
      <c r="I65" s="185">
        <v>0</v>
      </c>
      <c r="J65" s="182">
        <v>31.679290000000002</v>
      </c>
      <c r="K65" s="183">
        <v>7.3439540909487019E-6</v>
      </c>
      <c r="L65" s="183">
        <v>5.779834517484396E-7</v>
      </c>
    </row>
    <row r="66" spans="2:12" s="132" customFormat="1">
      <c r="B66" s="177" t="s">
        <v>2634</v>
      </c>
      <c r="C66" s="176" t="s">
        <v>2649</v>
      </c>
      <c r="D66" s="176">
        <v>91</v>
      </c>
      <c r="E66" s="176" t="s">
        <v>2636</v>
      </c>
      <c r="F66" s="176" t="s">
        <v>2637</v>
      </c>
      <c r="G66" s="184" t="s">
        <v>190</v>
      </c>
      <c r="H66" s="185">
        <v>0</v>
      </c>
      <c r="I66" s="185">
        <v>0</v>
      </c>
      <c r="J66" s="182">
        <v>4.5294300000000005</v>
      </c>
      <c r="K66" s="183">
        <v>1.0500211961242118E-6</v>
      </c>
      <c r="L66" s="183">
        <v>8.2638707681041302E-8</v>
      </c>
    </row>
    <row r="67" spans="2:12" s="132" customFormat="1">
      <c r="B67" s="177" t="s">
        <v>2634</v>
      </c>
      <c r="C67" s="176" t="s">
        <v>2650</v>
      </c>
      <c r="D67" s="176">
        <v>91</v>
      </c>
      <c r="E67" s="176" t="s">
        <v>2636</v>
      </c>
      <c r="F67" s="176" t="s">
        <v>2637</v>
      </c>
      <c r="G67" s="184" t="s">
        <v>183</v>
      </c>
      <c r="H67" s="185">
        <v>0</v>
      </c>
      <c r="I67" s="185">
        <v>0</v>
      </c>
      <c r="J67" s="182">
        <v>389.33</v>
      </c>
      <c r="K67" s="183">
        <v>9.0255231295558006E-5</v>
      </c>
      <c r="L67" s="183">
        <v>7.1032620134232797E-6</v>
      </c>
    </row>
    <row r="68" spans="2:12" s="132" customFormat="1">
      <c r="B68" s="175"/>
      <c r="C68" s="176"/>
      <c r="D68" s="176"/>
      <c r="E68" s="176"/>
      <c r="F68" s="176"/>
      <c r="G68" s="176"/>
      <c r="H68" s="176"/>
      <c r="I68" s="176"/>
      <c r="J68" s="176"/>
      <c r="K68" s="183"/>
      <c r="L68" s="176"/>
    </row>
    <row r="69" spans="2:12" s="134" customFormat="1">
      <c r="B69" s="190" t="s">
        <v>50</v>
      </c>
      <c r="C69" s="187"/>
      <c r="D69" s="187"/>
      <c r="E69" s="187"/>
      <c r="F69" s="187"/>
      <c r="G69" s="187"/>
      <c r="H69" s="187"/>
      <c r="I69" s="187"/>
      <c r="J69" s="189">
        <v>145928.6667</v>
      </c>
      <c r="K69" s="188">
        <v>3.3829464890095536E-2</v>
      </c>
      <c r="L69" s="188">
        <v>2.6624445967164535E-3</v>
      </c>
    </row>
    <row r="70" spans="2:12" s="132" customFormat="1">
      <c r="B70" s="177" t="s">
        <v>2652</v>
      </c>
      <c r="C70" s="176" t="s">
        <v>2653</v>
      </c>
      <c r="D70" s="176"/>
      <c r="E70" s="176" t="s">
        <v>281</v>
      </c>
      <c r="F70" s="176" t="s">
        <v>2651</v>
      </c>
      <c r="G70" s="184"/>
      <c r="H70" s="185">
        <v>0</v>
      </c>
      <c r="I70" s="185">
        <v>0</v>
      </c>
      <c r="J70" s="182">
        <v>154250.6667</v>
      </c>
      <c r="K70" s="183">
        <v>3.5758686976350471E-2</v>
      </c>
      <c r="L70" s="183">
        <v>2.8142781221979435E-3</v>
      </c>
    </row>
    <row r="71" spans="2:12" s="132" customFormat="1">
      <c r="B71" s="177" t="s">
        <v>2654</v>
      </c>
      <c r="C71" s="176" t="s">
        <v>2655</v>
      </c>
      <c r="D71" s="176"/>
      <c r="E71" s="176" t="s">
        <v>281</v>
      </c>
      <c r="F71" s="176" t="s">
        <v>2651</v>
      </c>
      <c r="G71" s="184"/>
      <c r="H71" s="185">
        <v>0</v>
      </c>
      <c r="I71" s="185">
        <v>0</v>
      </c>
      <c r="J71" s="182">
        <v>-8322</v>
      </c>
      <c r="K71" s="183">
        <v>-1.9292220862549348E-3</v>
      </c>
      <c r="L71" s="183">
        <v>-1.5183352548149009E-4</v>
      </c>
    </row>
    <row r="72" spans="2:12">
      <c r="B72" s="193"/>
      <c r="C72" s="193"/>
      <c r="D72" s="192"/>
      <c r="E72" s="192"/>
      <c r="F72" s="192"/>
      <c r="G72" s="192"/>
      <c r="H72" s="192"/>
      <c r="I72" s="192"/>
      <c r="J72" s="192"/>
      <c r="K72" s="192"/>
      <c r="L72" s="192"/>
    </row>
    <row r="73" spans="2:12">
      <c r="B73" s="193"/>
      <c r="C73" s="193"/>
      <c r="D73" s="192"/>
      <c r="E73" s="192"/>
      <c r="F73" s="192"/>
      <c r="G73" s="192"/>
      <c r="H73" s="192"/>
      <c r="I73" s="192"/>
      <c r="J73" s="192"/>
      <c r="K73" s="192"/>
      <c r="L73" s="192"/>
    </row>
    <row r="74" spans="2:12">
      <c r="B74" s="193"/>
      <c r="C74" s="193"/>
      <c r="D74" s="192"/>
      <c r="E74" s="192"/>
      <c r="F74" s="192"/>
      <c r="G74" s="192"/>
      <c r="H74" s="192"/>
      <c r="I74" s="192"/>
      <c r="J74" s="192"/>
      <c r="K74" s="192"/>
      <c r="L74" s="192"/>
    </row>
    <row r="75" spans="2:12">
      <c r="B75" s="194" t="s">
        <v>275</v>
      </c>
      <c r="C75" s="193"/>
      <c r="D75" s="192"/>
      <c r="E75" s="192"/>
      <c r="F75" s="192"/>
      <c r="G75" s="192"/>
      <c r="H75" s="192"/>
      <c r="I75" s="192"/>
      <c r="J75" s="192"/>
      <c r="K75" s="192"/>
      <c r="L75" s="192"/>
    </row>
    <row r="76" spans="2:12">
      <c r="B76" s="195"/>
      <c r="C76" s="193"/>
      <c r="D76" s="192"/>
      <c r="E76" s="192"/>
      <c r="F76" s="192"/>
      <c r="G76" s="192"/>
      <c r="H76" s="192"/>
      <c r="I76" s="192"/>
      <c r="J76" s="192"/>
      <c r="K76" s="192"/>
      <c r="L76" s="192"/>
    </row>
    <row r="77" spans="2:12">
      <c r="B77" s="193"/>
      <c r="C77" s="193"/>
      <c r="D77" s="192"/>
      <c r="E77" s="192"/>
      <c r="F77" s="192"/>
      <c r="G77" s="192"/>
      <c r="H77" s="192"/>
      <c r="I77" s="192"/>
      <c r="J77" s="192"/>
      <c r="K77" s="192"/>
      <c r="L77" s="192"/>
    </row>
    <row r="78" spans="2:12">
      <c r="B78" s="193"/>
      <c r="C78" s="193"/>
      <c r="D78" s="192"/>
      <c r="E78" s="192"/>
      <c r="F78" s="192"/>
      <c r="G78" s="192"/>
      <c r="H78" s="192"/>
      <c r="I78" s="192"/>
      <c r="J78" s="192"/>
      <c r="K78" s="192"/>
      <c r="L78" s="192"/>
    </row>
    <row r="79" spans="2:12">
      <c r="B79" s="193"/>
      <c r="C79" s="193"/>
      <c r="D79" s="192"/>
      <c r="E79" s="192"/>
      <c r="F79" s="192"/>
      <c r="G79" s="192"/>
      <c r="H79" s="192"/>
      <c r="I79" s="192"/>
      <c r="J79" s="192"/>
      <c r="K79" s="192"/>
      <c r="L79" s="192"/>
    </row>
    <row r="80" spans="2:12">
      <c r="B80" s="193"/>
      <c r="C80" s="193"/>
      <c r="D80" s="192"/>
      <c r="E80" s="192"/>
      <c r="F80" s="192"/>
      <c r="G80" s="192"/>
      <c r="H80" s="192"/>
      <c r="I80" s="192"/>
      <c r="J80" s="192"/>
      <c r="K80" s="192"/>
      <c r="L80" s="192"/>
    </row>
    <row r="81" spans="2:4">
      <c r="B81" s="193"/>
      <c r="C81" s="193"/>
      <c r="D81" s="1"/>
    </row>
    <row r="82" spans="2:4">
      <c r="B82" s="193"/>
      <c r="C82" s="193"/>
      <c r="D82" s="1"/>
    </row>
    <row r="83" spans="2:4">
      <c r="B83" s="193"/>
      <c r="C83" s="193"/>
      <c r="D83" s="1"/>
    </row>
    <row r="84" spans="2:4">
      <c r="B84" s="193"/>
      <c r="C84" s="193"/>
      <c r="D84" s="1"/>
    </row>
    <row r="85" spans="2:4">
      <c r="B85" s="193"/>
      <c r="C85" s="193"/>
      <c r="D85" s="1"/>
    </row>
    <row r="86" spans="2:4">
      <c r="B86" s="193"/>
      <c r="C86" s="193"/>
      <c r="D86" s="1"/>
    </row>
    <row r="87" spans="2:4">
      <c r="B87" s="193"/>
      <c r="C87" s="193"/>
      <c r="D87" s="1"/>
    </row>
    <row r="88" spans="2:4">
      <c r="B88" s="193"/>
      <c r="C88" s="193"/>
      <c r="D88" s="1"/>
    </row>
    <row r="89" spans="2:4">
      <c r="B89" s="193"/>
      <c r="C89" s="193"/>
      <c r="D89" s="1"/>
    </row>
    <row r="90" spans="2:4">
      <c r="B90" s="193"/>
      <c r="C90" s="193"/>
      <c r="D90" s="1"/>
    </row>
    <row r="91" spans="2:4">
      <c r="B91" s="193"/>
      <c r="C91" s="193"/>
      <c r="D91" s="1"/>
    </row>
    <row r="92" spans="2:4">
      <c r="B92" s="193"/>
      <c r="C92" s="193"/>
      <c r="D92" s="1"/>
    </row>
    <row r="93" spans="2:4">
      <c r="B93" s="193"/>
      <c r="C93" s="193"/>
      <c r="D93" s="1"/>
    </row>
    <row r="94" spans="2:4">
      <c r="B94" s="193"/>
      <c r="C94" s="193"/>
      <c r="D94" s="1"/>
    </row>
    <row r="95" spans="2:4">
      <c r="B95" s="193"/>
      <c r="C95" s="193"/>
      <c r="D95" s="1"/>
    </row>
    <row r="96" spans="2:4">
      <c r="B96" s="193"/>
      <c r="C96" s="193"/>
      <c r="D96" s="1"/>
    </row>
    <row r="97" spans="2:4">
      <c r="B97" s="193"/>
      <c r="C97" s="193"/>
      <c r="D97" s="1"/>
    </row>
    <row r="98" spans="2:4">
      <c r="B98" s="193"/>
      <c r="C98" s="193"/>
      <c r="D98" s="1"/>
    </row>
    <row r="99" spans="2:4">
      <c r="B99" s="193"/>
      <c r="C99" s="193"/>
      <c r="D99" s="1"/>
    </row>
    <row r="100" spans="2:4">
      <c r="B100" s="193"/>
      <c r="C100" s="193"/>
      <c r="D100" s="1"/>
    </row>
    <row r="101" spans="2:4">
      <c r="B101" s="193"/>
      <c r="C101" s="193"/>
      <c r="D101" s="1"/>
    </row>
    <row r="102" spans="2:4">
      <c r="B102" s="193"/>
      <c r="C102" s="193"/>
      <c r="D102" s="1"/>
    </row>
    <row r="103" spans="2:4">
      <c r="B103" s="193"/>
      <c r="C103" s="193"/>
      <c r="D103" s="1"/>
    </row>
    <row r="104" spans="2:4">
      <c r="B104" s="193"/>
      <c r="C104" s="193"/>
      <c r="D104" s="1"/>
    </row>
    <row r="105" spans="2:4">
      <c r="B105" s="193"/>
      <c r="C105" s="193"/>
      <c r="D105" s="1"/>
    </row>
    <row r="106" spans="2:4">
      <c r="B106" s="193"/>
      <c r="C106" s="193"/>
      <c r="D106" s="1"/>
    </row>
    <row r="107" spans="2:4">
      <c r="B107" s="193"/>
      <c r="C107" s="193"/>
      <c r="D107" s="1"/>
    </row>
    <row r="108" spans="2:4">
      <c r="B108" s="193"/>
      <c r="C108" s="193"/>
      <c r="D108" s="1"/>
    </row>
    <row r="109" spans="2:4">
      <c r="B109" s="193"/>
      <c r="C109" s="193"/>
      <c r="D109" s="1"/>
    </row>
    <row r="110" spans="2:4">
      <c r="B110" s="193"/>
      <c r="C110" s="193"/>
      <c r="D110" s="1"/>
    </row>
    <row r="111" spans="2:4">
      <c r="B111" s="193"/>
      <c r="C111" s="193"/>
      <c r="D111" s="1"/>
    </row>
    <row r="112" spans="2:4">
      <c r="B112" s="193"/>
      <c r="C112" s="193"/>
      <c r="D112" s="1"/>
    </row>
    <row r="113" spans="2:4">
      <c r="B113" s="193"/>
      <c r="C113" s="193"/>
      <c r="D113" s="1"/>
    </row>
    <row r="114" spans="2:4">
      <c r="B114" s="193"/>
      <c r="C114" s="193"/>
      <c r="D114" s="1"/>
    </row>
    <row r="115" spans="2:4">
      <c r="B115" s="193"/>
      <c r="C115" s="193"/>
      <c r="D115" s="1"/>
    </row>
    <row r="116" spans="2:4">
      <c r="B116" s="193"/>
      <c r="C116" s="193"/>
      <c r="D116" s="1"/>
    </row>
    <row r="117" spans="2:4">
      <c r="B117" s="193"/>
      <c r="C117" s="193"/>
      <c r="D117" s="1"/>
    </row>
    <row r="118" spans="2:4">
      <c r="B118" s="193"/>
      <c r="C118" s="193"/>
      <c r="D118" s="1"/>
    </row>
    <row r="119" spans="2:4">
      <c r="B119" s="193"/>
      <c r="C119" s="193"/>
      <c r="D119" s="1"/>
    </row>
    <row r="120" spans="2:4">
      <c r="B120" s="193"/>
      <c r="C120" s="193"/>
      <c r="D120" s="1"/>
    </row>
    <row r="121" spans="2:4">
      <c r="B121" s="193"/>
      <c r="C121" s="193"/>
      <c r="D121" s="1"/>
    </row>
    <row r="122" spans="2:4">
      <c r="B122" s="193"/>
      <c r="C122" s="193"/>
      <c r="D122" s="1"/>
    </row>
    <row r="123" spans="2:4">
      <c r="B123" s="193"/>
      <c r="C123" s="193"/>
      <c r="D123" s="1"/>
    </row>
    <row r="124" spans="2:4">
      <c r="B124" s="193"/>
      <c r="C124" s="193"/>
      <c r="D124" s="1"/>
    </row>
    <row r="125" spans="2:4">
      <c r="B125" s="193"/>
      <c r="C125" s="193"/>
      <c r="D125" s="1"/>
    </row>
    <row r="126" spans="2:4">
      <c r="B126" s="193"/>
      <c r="C126" s="193"/>
      <c r="D126" s="1"/>
    </row>
    <row r="127" spans="2:4">
      <c r="B127" s="193"/>
      <c r="C127" s="193"/>
      <c r="D127" s="1"/>
    </row>
    <row r="128" spans="2:4">
      <c r="B128" s="193"/>
      <c r="C128" s="193"/>
      <c r="D128" s="1"/>
    </row>
    <row r="129" spans="2:4">
      <c r="B129" s="193"/>
      <c r="C129" s="193"/>
      <c r="D129" s="1"/>
    </row>
    <row r="130" spans="2:4">
      <c r="B130" s="193"/>
      <c r="C130" s="193"/>
      <c r="D130" s="1"/>
    </row>
    <row r="131" spans="2:4">
      <c r="B131" s="193"/>
      <c r="C131" s="193"/>
      <c r="D131" s="1"/>
    </row>
    <row r="132" spans="2:4">
      <c r="B132" s="193"/>
      <c r="C132" s="193"/>
      <c r="D132" s="1"/>
    </row>
    <row r="133" spans="2:4">
      <c r="B133" s="193"/>
      <c r="C133" s="193"/>
      <c r="D133" s="1"/>
    </row>
    <row r="134" spans="2:4">
      <c r="B134" s="193"/>
      <c r="C134" s="193"/>
      <c r="D134" s="1"/>
    </row>
    <row r="135" spans="2:4">
      <c r="B135" s="193"/>
      <c r="C135" s="193"/>
      <c r="D135" s="1"/>
    </row>
    <row r="136" spans="2:4">
      <c r="B136" s="193"/>
      <c r="C136" s="193"/>
      <c r="D136" s="1"/>
    </row>
    <row r="137" spans="2:4">
      <c r="B137" s="193"/>
      <c r="C137" s="193"/>
      <c r="D137" s="1"/>
    </row>
    <row r="138" spans="2:4">
      <c r="B138" s="193"/>
      <c r="C138" s="193"/>
      <c r="D138" s="1"/>
    </row>
    <row r="139" spans="2:4">
      <c r="B139" s="193"/>
      <c r="C139" s="193"/>
      <c r="D139" s="1"/>
    </row>
    <row r="140" spans="2:4">
      <c r="B140" s="193"/>
      <c r="C140" s="193"/>
      <c r="D140" s="1"/>
    </row>
    <row r="141" spans="2:4">
      <c r="B141" s="193"/>
      <c r="C141" s="193"/>
      <c r="D141" s="1"/>
    </row>
    <row r="142" spans="2:4">
      <c r="B142" s="193"/>
      <c r="C142" s="193"/>
      <c r="D142" s="1"/>
    </row>
    <row r="143" spans="2:4">
      <c r="B143" s="193"/>
      <c r="C143" s="193"/>
      <c r="D143" s="1"/>
    </row>
    <row r="144" spans="2:4">
      <c r="B144" s="193"/>
      <c r="C144" s="193"/>
      <c r="D144" s="1"/>
    </row>
    <row r="145" spans="2:4">
      <c r="B145" s="193"/>
      <c r="C145" s="193"/>
      <c r="D145" s="1"/>
    </row>
    <row r="146" spans="2:4">
      <c r="B146" s="193"/>
      <c r="C146" s="193"/>
      <c r="D146" s="1"/>
    </row>
    <row r="147" spans="2:4">
      <c r="B147" s="193"/>
      <c r="C147" s="193"/>
      <c r="D147" s="1"/>
    </row>
    <row r="148" spans="2:4">
      <c r="B148" s="193"/>
      <c r="C148" s="193"/>
      <c r="D148" s="1"/>
    </row>
    <row r="149" spans="2:4">
      <c r="B149" s="193"/>
      <c r="C149" s="193"/>
      <c r="D149" s="1"/>
    </row>
    <row r="150" spans="2:4">
      <c r="B150" s="193"/>
      <c r="C150" s="193"/>
      <c r="D150" s="1"/>
    </row>
    <row r="151" spans="2:4">
      <c r="B151" s="193"/>
      <c r="C151" s="193"/>
      <c r="D151" s="1"/>
    </row>
    <row r="152" spans="2:4">
      <c r="B152" s="193"/>
      <c r="C152" s="193"/>
      <c r="D152" s="1"/>
    </row>
    <row r="153" spans="2:4">
      <c r="B153" s="193"/>
      <c r="C153" s="193"/>
      <c r="D153" s="1"/>
    </row>
    <row r="154" spans="2:4">
      <c r="B154" s="193"/>
      <c r="C154" s="193"/>
      <c r="D154" s="1"/>
    </row>
    <row r="155" spans="2:4">
      <c r="B155" s="193"/>
      <c r="C155" s="193"/>
      <c r="D155" s="1"/>
    </row>
    <row r="156" spans="2:4">
      <c r="B156" s="193"/>
      <c r="C156" s="193"/>
      <c r="D156" s="1"/>
    </row>
    <row r="157" spans="2:4">
      <c r="B157" s="193"/>
      <c r="C157" s="193"/>
      <c r="D157" s="1"/>
    </row>
    <row r="158" spans="2:4">
      <c r="B158" s="193"/>
      <c r="C158" s="193"/>
      <c r="D158" s="1"/>
    </row>
    <row r="159" spans="2:4">
      <c r="B159" s="193"/>
      <c r="C159" s="193"/>
      <c r="D159" s="1"/>
    </row>
    <row r="160" spans="2:4">
      <c r="B160" s="193"/>
      <c r="C160" s="193"/>
      <c r="D160" s="1"/>
    </row>
    <row r="161" spans="2:4">
      <c r="B161" s="193"/>
      <c r="C161" s="193"/>
      <c r="D161" s="1"/>
    </row>
    <row r="162" spans="2:4">
      <c r="B162" s="193"/>
      <c r="C162" s="193"/>
      <c r="D162" s="1"/>
    </row>
    <row r="163" spans="2:4">
      <c r="B163" s="193"/>
      <c r="C163" s="193"/>
      <c r="D163" s="1"/>
    </row>
    <row r="164" spans="2:4">
      <c r="B164" s="193"/>
      <c r="C164" s="193"/>
      <c r="D164" s="1"/>
    </row>
    <row r="165" spans="2:4">
      <c r="B165" s="193"/>
      <c r="C165" s="193"/>
      <c r="D165" s="1"/>
    </row>
    <row r="166" spans="2:4">
      <c r="B166" s="193"/>
      <c r="C166" s="193"/>
      <c r="D166" s="1"/>
    </row>
    <row r="167" spans="2:4">
      <c r="B167" s="193"/>
      <c r="C167" s="193"/>
      <c r="D167" s="1"/>
    </row>
    <row r="168" spans="2:4">
      <c r="B168" s="193"/>
      <c r="C168" s="193"/>
      <c r="D168" s="1"/>
    </row>
    <row r="169" spans="2:4">
      <c r="B169" s="193"/>
      <c r="C169" s="193"/>
      <c r="D169" s="1"/>
    </row>
    <row r="170" spans="2:4">
      <c r="B170" s="193"/>
      <c r="C170" s="193"/>
      <c r="D170" s="1"/>
    </row>
    <row r="171" spans="2:4">
      <c r="B171" s="193"/>
      <c r="C171" s="193"/>
      <c r="D171" s="1"/>
    </row>
    <row r="172" spans="2:4">
      <c r="B172" s="193"/>
      <c r="C172" s="193"/>
      <c r="D172" s="1"/>
    </row>
    <row r="173" spans="2:4">
      <c r="B173" s="193"/>
      <c r="C173" s="193"/>
      <c r="D173" s="1"/>
    </row>
    <row r="174" spans="2:4">
      <c r="B174" s="193"/>
      <c r="C174" s="193"/>
      <c r="D174" s="1"/>
    </row>
    <row r="175" spans="2:4">
      <c r="B175" s="193"/>
      <c r="C175" s="193"/>
      <c r="D175" s="1"/>
    </row>
    <row r="176" spans="2:4">
      <c r="B176" s="193"/>
      <c r="C176" s="193"/>
      <c r="D176" s="1"/>
    </row>
    <row r="177" spans="2:4">
      <c r="B177" s="193"/>
      <c r="C177" s="193"/>
      <c r="D177" s="1"/>
    </row>
    <row r="178" spans="2:4">
      <c r="B178" s="193"/>
      <c r="C178" s="193"/>
      <c r="D178" s="1"/>
    </row>
    <row r="179" spans="2:4">
      <c r="B179" s="193"/>
      <c r="C179" s="193"/>
      <c r="D179" s="1"/>
    </row>
    <row r="180" spans="2:4">
      <c r="B180" s="193"/>
      <c r="C180" s="193"/>
      <c r="D180" s="1"/>
    </row>
    <row r="181" spans="2:4">
      <c r="B181" s="193"/>
      <c r="C181" s="193"/>
      <c r="D181" s="1"/>
    </row>
    <row r="182" spans="2:4">
      <c r="B182" s="193"/>
      <c r="C182" s="193"/>
      <c r="D182" s="1"/>
    </row>
    <row r="183" spans="2:4">
      <c r="B183" s="193"/>
      <c r="C183" s="193"/>
      <c r="D183" s="1"/>
    </row>
    <row r="184" spans="2:4">
      <c r="B184" s="193"/>
      <c r="C184" s="193"/>
      <c r="D184" s="1"/>
    </row>
    <row r="185" spans="2:4">
      <c r="B185" s="193"/>
      <c r="C185" s="193"/>
      <c r="D185" s="1"/>
    </row>
    <row r="186" spans="2:4">
      <c r="B186" s="193"/>
      <c r="C186" s="193"/>
      <c r="D186" s="1"/>
    </row>
    <row r="187" spans="2:4">
      <c r="B187" s="193"/>
      <c r="C187" s="193"/>
      <c r="D187" s="1"/>
    </row>
    <row r="188" spans="2:4">
      <c r="B188" s="193"/>
      <c r="C188" s="193"/>
      <c r="D188" s="1"/>
    </row>
    <row r="189" spans="2:4">
      <c r="B189" s="193"/>
      <c r="C189" s="193"/>
      <c r="D189" s="1"/>
    </row>
    <row r="190" spans="2:4">
      <c r="B190" s="193"/>
      <c r="C190" s="193"/>
      <c r="D190" s="1"/>
    </row>
    <row r="191" spans="2:4">
      <c r="B191" s="193"/>
      <c r="C191" s="193"/>
      <c r="D191" s="1"/>
    </row>
    <row r="192" spans="2:4">
      <c r="B192" s="193"/>
      <c r="C192" s="193"/>
      <c r="D192" s="1"/>
    </row>
    <row r="193" spans="2:4">
      <c r="B193" s="193"/>
      <c r="C193" s="193"/>
      <c r="D193" s="1"/>
    </row>
    <row r="194" spans="2:4">
      <c r="B194" s="193"/>
      <c r="C194" s="193"/>
      <c r="D194" s="1"/>
    </row>
    <row r="195" spans="2:4">
      <c r="B195" s="193"/>
      <c r="C195" s="193"/>
      <c r="D195" s="1"/>
    </row>
    <row r="196" spans="2:4">
      <c r="B196" s="193"/>
      <c r="C196" s="193"/>
      <c r="D196" s="1"/>
    </row>
    <row r="197" spans="2:4">
      <c r="B197" s="193"/>
      <c r="C197" s="193"/>
      <c r="D197" s="1"/>
    </row>
    <row r="198" spans="2:4">
      <c r="B198" s="193"/>
      <c r="C198" s="193"/>
      <c r="D198" s="1"/>
    </row>
    <row r="199" spans="2:4">
      <c r="B199" s="193"/>
      <c r="C199" s="193"/>
      <c r="D199" s="1"/>
    </row>
    <row r="200" spans="2:4">
      <c r="B200" s="193"/>
      <c r="C200" s="193"/>
      <c r="D200" s="1"/>
    </row>
    <row r="201" spans="2:4">
      <c r="B201" s="193"/>
      <c r="C201" s="193"/>
      <c r="D201" s="1"/>
    </row>
    <row r="202" spans="2:4">
      <c r="B202" s="193"/>
      <c r="C202" s="193"/>
      <c r="D202" s="1"/>
    </row>
    <row r="203" spans="2:4">
      <c r="B203" s="193"/>
      <c r="C203" s="193"/>
      <c r="D203" s="1"/>
    </row>
    <row r="204" spans="2:4">
      <c r="B204" s="193"/>
      <c r="C204" s="193"/>
      <c r="D204" s="1"/>
    </row>
    <row r="205" spans="2:4">
      <c r="B205" s="193"/>
      <c r="C205" s="193"/>
      <c r="D205" s="1"/>
    </row>
    <row r="206" spans="2:4">
      <c r="B206" s="193"/>
      <c r="C206" s="193"/>
      <c r="D206" s="1"/>
    </row>
    <row r="207" spans="2:4">
      <c r="B207" s="193"/>
      <c r="C207" s="193"/>
      <c r="D207" s="1"/>
    </row>
    <row r="208" spans="2:4">
      <c r="B208" s="193"/>
      <c r="C208" s="193"/>
      <c r="D208" s="1"/>
    </row>
    <row r="209" spans="2:4">
      <c r="B209" s="193"/>
      <c r="C209" s="193"/>
      <c r="D209" s="1"/>
    </row>
    <row r="210" spans="2:4">
      <c r="B210" s="193"/>
      <c r="C210" s="193"/>
      <c r="D210" s="1"/>
    </row>
    <row r="211" spans="2:4">
      <c r="B211" s="193"/>
      <c r="C211" s="193"/>
      <c r="D211" s="1"/>
    </row>
    <row r="212" spans="2:4">
      <c r="B212" s="193"/>
      <c r="C212" s="193"/>
      <c r="D212" s="1"/>
    </row>
    <row r="213" spans="2:4">
      <c r="B213" s="193"/>
      <c r="C213" s="193"/>
      <c r="D213" s="1"/>
    </row>
    <row r="214" spans="2:4">
      <c r="B214" s="193"/>
      <c r="C214" s="193"/>
      <c r="D214" s="1"/>
    </row>
    <row r="215" spans="2:4">
      <c r="B215" s="193"/>
      <c r="C215" s="193"/>
      <c r="D215" s="1"/>
    </row>
    <row r="216" spans="2:4">
      <c r="B216" s="193"/>
      <c r="C216" s="193"/>
      <c r="D216" s="1"/>
    </row>
    <row r="217" spans="2:4">
      <c r="B217" s="193"/>
      <c r="C217" s="193"/>
      <c r="D217" s="1"/>
    </row>
    <row r="218" spans="2:4">
      <c r="B218" s="193"/>
      <c r="C218" s="193"/>
      <c r="D218" s="1"/>
    </row>
    <row r="219" spans="2:4">
      <c r="B219" s="193"/>
      <c r="C219" s="193"/>
      <c r="D219" s="1"/>
    </row>
    <row r="220" spans="2:4">
      <c r="B220" s="193"/>
      <c r="C220" s="193"/>
      <c r="D220" s="1"/>
    </row>
    <row r="221" spans="2:4">
      <c r="B221" s="193"/>
      <c r="C221" s="193"/>
      <c r="D221" s="1"/>
    </row>
    <row r="222" spans="2:4">
      <c r="B222" s="193"/>
      <c r="C222" s="193"/>
      <c r="D222" s="1"/>
    </row>
    <row r="223" spans="2:4">
      <c r="B223" s="193"/>
      <c r="C223" s="193"/>
      <c r="D223" s="1"/>
    </row>
    <row r="224" spans="2:4">
      <c r="B224" s="193"/>
      <c r="C224" s="193"/>
      <c r="D224" s="1"/>
    </row>
    <row r="225" spans="2:4">
      <c r="B225" s="193"/>
      <c r="C225" s="193"/>
      <c r="D225" s="192"/>
    </row>
    <row r="226" spans="2:4">
      <c r="B226" s="193"/>
      <c r="C226" s="193"/>
      <c r="D226" s="192"/>
    </row>
    <row r="227" spans="2:4">
      <c r="B227" s="193"/>
      <c r="C227" s="193"/>
      <c r="D227" s="192"/>
    </row>
    <row r="228" spans="2:4">
      <c r="B228" s="193"/>
      <c r="C228" s="193"/>
      <c r="D228" s="192"/>
    </row>
    <row r="229" spans="2:4">
      <c r="B229" s="193"/>
      <c r="C229" s="193"/>
      <c r="D229" s="192"/>
    </row>
    <row r="230" spans="2:4">
      <c r="B230" s="193"/>
      <c r="C230" s="193"/>
      <c r="D230" s="192"/>
    </row>
    <row r="231" spans="2:4">
      <c r="B231" s="193"/>
      <c r="C231" s="193"/>
      <c r="D231" s="192"/>
    </row>
    <row r="232" spans="2:4">
      <c r="B232" s="193"/>
      <c r="C232" s="193"/>
      <c r="D232" s="192"/>
    </row>
    <row r="233" spans="2:4">
      <c r="B233" s="193"/>
      <c r="C233" s="193"/>
      <c r="D233" s="192"/>
    </row>
    <row r="234" spans="2:4">
      <c r="B234" s="193"/>
      <c r="C234" s="193"/>
      <c r="D234" s="192"/>
    </row>
    <row r="235" spans="2:4">
      <c r="B235" s="193"/>
      <c r="C235" s="193"/>
      <c r="D235" s="192"/>
    </row>
    <row r="236" spans="2:4">
      <c r="B236" s="193"/>
      <c r="C236" s="193"/>
      <c r="D236" s="192"/>
    </row>
    <row r="237" spans="2:4">
      <c r="B237" s="193"/>
      <c r="C237" s="193"/>
      <c r="D237" s="192"/>
    </row>
    <row r="238" spans="2:4">
      <c r="B238" s="193"/>
      <c r="C238" s="193"/>
      <c r="D238" s="192"/>
    </row>
    <row r="239" spans="2:4">
      <c r="B239" s="193"/>
      <c r="C239" s="193"/>
      <c r="D239" s="192"/>
    </row>
    <row r="240" spans="2:4">
      <c r="B240" s="158"/>
      <c r="C240" s="158"/>
      <c r="D240" s="159"/>
    </row>
    <row r="241" spans="4:4">
      <c r="D241" s="159"/>
    </row>
    <row r="242" spans="4:4">
      <c r="D242" s="159"/>
    </row>
    <row r="243" spans="4:4">
      <c r="D243" s="159"/>
    </row>
    <row r="244" spans="4:4">
      <c r="D244" s="159"/>
    </row>
    <row r="245" spans="4:4">
      <c r="D245" s="159"/>
    </row>
    <row r="246" spans="4:4">
      <c r="D246" s="159"/>
    </row>
    <row r="247" spans="4:4">
      <c r="D247" s="159"/>
    </row>
    <row r="248" spans="4:4">
      <c r="D248" s="159"/>
    </row>
    <row r="249" spans="4:4">
      <c r="D249" s="159"/>
    </row>
    <row r="250" spans="4:4">
      <c r="D250" s="159"/>
    </row>
    <row r="251" spans="4:4">
      <c r="D251" s="159"/>
    </row>
    <row r="252" spans="4:4">
      <c r="D252" s="159"/>
    </row>
    <row r="253" spans="4:4">
      <c r="D253" s="159"/>
    </row>
    <row r="254" spans="4:4">
      <c r="D254" s="159"/>
    </row>
    <row r="255" spans="4:4">
      <c r="D255" s="159"/>
    </row>
    <row r="256" spans="4:4">
      <c r="D256" s="159"/>
    </row>
    <row r="257" spans="4:4">
      <c r="D257" s="159"/>
    </row>
    <row r="258" spans="4:4">
      <c r="D258" s="159"/>
    </row>
    <row r="259" spans="4:4">
      <c r="D259" s="159"/>
    </row>
    <row r="260" spans="4:4">
      <c r="D260" s="159"/>
    </row>
    <row r="261" spans="4:4">
      <c r="D261" s="159"/>
    </row>
    <row r="262" spans="4:4">
      <c r="D262" s="159"/>
    </row>
    <row r="263" spans="4:4">
      <c r="D263" s="159"/>
    </row>
    <row r="264" spans="4:4">
      <c r="D264" s="159"/>
    </row>
    <row r="265" spans="4:4">
      <c r="D265" s="159"/>
    </row>
    <row r="266" spans="4:4">
      <c r="D266" s="159"/>
    </row>
    <row r="267" spans="4:4">
      <c r="D267" s="159"/>
    </row>
    <row r="268" spans="4:4">
      <c r="D268" s="159"/>
    </row>
    <row r="269" spans="4:4">
      <c r="D269" s="159"/>
    </row>
    <row r="270" spans="4:4">
      <c r="D270" s="159"/>
    </row>
    <row r="271" spans="4:4">
      <c r="D271" s="159"/>
    </row>
    <row r="272" spans="4:4">
      <c r="D272" s="159"/>
    </row>
    <row r="273" spans="4:4">
      <c r="D273" s="159"/>
    </row>
    <row r="274" spans="4:4">
      <c r="D274" s="159"/>
    </row>
    <row r="275" spans="4:4">
      <c r="D275" s="159"/>
    </row>
    <row r="276" spans="4:4">
      <c r="D276" s="159"/>
    </row>
    <row r="277" spans="4:4">
      <c r="D277" s="159"/>
    </row>
    <row r="278" spans="4:4">
      <c r="D278" s="159"/>
    </row>
    <row r="279" spans="4:4">
      <c r="D279" s="159"/>
    </row>
    <row r="280" spans="4:4">
      <c r="D280" s="159"/>
    </row>
    <row r="281" spans="4:4">
      <c r="D281" s="159"/>
    </row>
    <row r="282" spans="4:4">
      <c r="D282" s="159"/>
    </row>
    <row r="283" spans="4:4">
      <c r="D283" s="159"/>
    </row>
    <row r="284" spans="4:4">
      <c r="D284" s="159"/>
    </row>
    <row r="285" spans="4:4">
      <c r="D285" s="159"/>
    </row>
    <row r="286" spans="4:4">
      <c r="D286" s="159"/>
    </row>
    <row r="287" spans="4:4">
      <c r="D287" s="159"/>
    </row>
    <row r="288" spans="4:4">
      <c r="D288" s="159"/>
    </row>
    <row r="289" spans="4:4">
      <c r="D289" s="159"/>
    </row>
    <row r="290" spans="4:4">
      <c r="D290" s="159"/>
    </row>
    <row r="291" spans="4:4">
      <c r="D291" s="159"/>
    </row>
    <row r="292" spans="4:4">
      <c r="D292" s="159"/>
    </row>
    <row r="293" spans="4:4">
      <c r="D293" s="159"/>
    </row>
    <row r="294" spans="4:4">
      <c r="D294" s="159"/>
    </row>
    <row r="295" spans="4:4">
      <c r="D295" s="159"/>
    </row>
    <row r="296" spans="4:4">
      <c r="D296" s="159"/>
    </row>
    <row r="297" spans="4:4">
      <c r="D297" s="159"/>
    </row>
    <row r="298" spans="4:4">
      <c r="D298" s="159"/>
    </row>
    <row r="299" spans="4:4">
      <c r="D299" s="159"/>
    </row>
    <row r="300" spans="4:4">
      <c r="D300" s="159"/>
    </row>
    <row r="301" spans="4:4">
      <c r="D301" s="159"/>
    </row>
    <row r="302" spans="4:4">
      <c r="D302" s="159"/>
    </row>
    <row r="303" spans="4:4">
      <c r="D303" s="159"/>
    </row>
    <row r="304" spans="4:4">
      <c r="D304" s="159"/>
    </row>
    <row r="305" spans="4:4">
      <c r="D305" s="159"/>
    </row>
    <row r="306" spans="4:4">
      <c r="D306" s="159"/>
    </row>
    <row r="307" spans="4:4">
      <c r="D307" s="159"/>
    </row>
    <row r="308" spans="4:4">
      <c r="D308" s="159"/>
    </row>
    <row r="309" spans="4:4">
      <c r="D309" s="159"/>
    </row>
    <row r="310" spans="4:4">
      <c r="D310" s="159"/>
    </row>
    <row r="311" spans="4:4">
      <c r="D311" s="159"/>
    </row>
    <row r="312" spans="4:4">
      <c r="D312" s="159"/>
    </row>
    <row r="313" spans="4:4">
      <c r="D313" s="159"/>
    </row>
    <row r="314" spans="4:4">
      <c r="D314" s="159"/>
    </row>
    <row r="315" spans="4:4">
      <c r="D315" s="159"/>
    </row>
    <row r="316" spans="4:4">
      <c r="D316" s="159"/>
    </row>
    <row r="317" spans="4:4">
      <c r="D317" s="159"/>
    </row>
    <row r="318" spans="4:4">
      <c r="D318" s="159"/>
    </row>
    <row r="319" spans="4:4">
      <c r="D319" s="159"/>
    </row>
    <row r="320" spans="4:4">
      <c r="D320" s="159"/>
    </row>
    <row r="321" spans="4:4">
      <c r="D321" s="159"/>
    </row>
    <row r="322" spans="4:4">
      <c r="D322" s="159"/>
    </row>
    <row r="323" spans="4:4">
      <c r="D323" s="159"/>
    </row>
    <row r="324" spans="4:4">
      <c r="D324" s="159"/>
    </row>
    <row r="325" spans="4:4">
      <c r="D325" s="159"/>
    </row>
    <row r="326" spans="4:4">
      <c r="D326" s="159"/>
    </row>
    <row r="327" spans="4:4">
      <c r="D327" s="159"/>
    </row>
    <row r="328" spans="4:4">
      <c r="D328" s="159"/>
    </row>
    <row r="329" spans="4:4">
      <c r="D329" s="159"/>
    </row>
    <row r="330" spans="4:4">
      <c r="D330" s="159"/>
    </row>
    <row r="331" spans="4:4">
      <c r="D331" s="159"/>
    </row>
    <row r="332" spans="4:4">
      <c r="D332" s="159"/>
    </row>
    <row r="333" spans="4:4">
      <c r="D333" s="159"/>
    </row>
    <row r="334" spans="4:4">
      <c r="D334" s="159"/>
    </row>
    <row r="335" spans="4:4">
      <c r="D335" s="159"/>
    </row>
    <row r="336" spans="4:4">
      <c r="D336" s="159"/>
    </row>
    <row r="337" spans="4:4">
      <c r="D337" s="159"/>
    </row>
    <row r="338" spans="4:4">
      <c r="D338" s="159"/>
    </row>
    <row r="339" spans="4:4">
      <c r="D339" s="159"/>
    </row>
    <row r="340" spans="4:4">
      <c r="D340" s="159"/>
    </row>
    <row r="341" spans="4:4">
      <c r="D341" s="159"/>
    </row>
    <row r="342" spans="4:4">
      <c r="D342" s="159"/>
    </row>
    <row r="343" spans="4:4">
      <c r="D343" s="159"/>
    </row>
    <row r="344" spans="4:4">
      <c r="D344" s="159"/>
    </row>
    <row r="345" spans="4:4">
      <c r="D345" s="159"/>
    </row>
    <row r="346" spans="4:4">
      <c r="D346" s="159"/>
    </row>
    <row r="347" spans="4:4">
      <c r="D347" s="159"/>
    </row>
    <row r="348" spans="4:4">
      <c r="D348" s="159"/>
    </row>
    <row r="349" spans="4:4">
      <c r="D349" s="159"/>
    </row>
    <row r="350" spans="4:4">
      <c r="D350" s="159"/>
    </row>
    <row r="351" spans="4:4">
      <c r="D351" s="159"/>
    </row>
    <row r="352" spans="4:4">
      <c r="D352" s="159"/>
    </row>
    <row r="353" spans="4:4">
      <c r="D353" s="159"/>
    </row>
    <row r="354" spans="4:4">
      <c r="D354" s="159"/>
    </row>
    <row r="355" spans="4:4">
      <c r="D355" s="159"/>
    </row>
    <row r="356" spans="4:4">
      <c r="D356" s="159"/>
    </row>
    <row r="357" spans="4:4">
      <c r="D357" s="159"/>
    </row>
    <row r="358" spans="4:4">
      <c r="D358" s="159"/>
    </row>
    <row r="359" spans="4:4">
      <c r="D359" s="159"/>
    </row>
    <row r="360" spans="4:4">
      <c r="D360" s="159"/>
    </row>
    <row r="361" spans="4:4">
      <c r="D361" s="159"/>
    </row>
    <row r="362" spans="4:4">
      <c r="D362" s="159"/>
    </row>
    <row r="363" spans="4:4">
      <c r="D363" s="159"/>
    </row>
    <row r="364" spans="4:4">
      <c r="D364" s="159"/>
    </row>
    <row r="365" spans="4:4">
      <c r="D365" s="159"/>
    </row>
    <row r="366" spans="4:4">
      <c r="D366" s="159"/>
    </row>
    <row r="367" spans="4:4">
      <c r="D367" s="159"/>
    </row>
    <row r="368" spans="4:4">
      <c r="D368" s="159"/>
    </row>
    <row r="369" spans="4:4">
      <c r="D369" s="159"/>
    </row>
    <row r="370" spans="4:4">
      <c r="D370" s="159"/>
    </row>
    <row r="371" spans="4:4">
      <c r="D371" s="159"/>
    </row>
    <row r="372" spans="4:4">
      <c r="D372" s="159"/>
    </row>
    <row r="373" spans="4:4">
      <c r="D373" s="159"/>
    </row>
    <row r="374" spans="4:4">
      <c r="D374" s="159"/>
    </row>
    <row r="375" spans="4:4">
      <c r="D375" s="159"/>
    </row>
    <row r="376" spans="4:4">
      <c r="D376" s="159"/>
    </row>
    <row r="377" spans="4:4">
      <c r="D377" s="159"/>
    </row>
    <row r="378" spans="4:4">
      <c r="D378" s="159"/>
    </row>
    <row r="379" spans="4:4">
      <c r="D379" s="159"/>
    </row>
    <row r="380" spans="4:4">
      <c r="D380" s="159"/>
    </row>
    <row r="381" spans="4:4">
      <c r="D381" s="159"/>
    </row>
    <row r="382" spans="4:4">
      <c r="D382" s="159"/>
    </row>
    <row r="383" spans="4:4">
      <c r="D383" s="159"/>
    </row>
    <row r="384" spans="4:4">
      <c r="D384" s="159"/>
    </row>
    <row r="385" spans="4:4">
      <c r="D385" s="159"/>
    </row>
    <row r="386" spans="4:4">
      <c r="D386" s="159"/>
    </row>
    <row r="387" spans="4:4">
      <c r="D387" s="159"/>
    </row>
    <row r="388" spans="4:4">
      <c r="D388" s="159"/>
    </row>
    <row r="389" spans="4:4">
      <c r="D389" s="159"/>
    </row>
    <row r="390" spans="4:4">
      <c r="D390" s="159"/>
    </row>
    <row r="391" spans="4:4">
      <c r="D391" s="159"/>
    </row>
    <row r="392" spans="4:4">
      <c r="D392" s="159"/>
    </row>
    <row r="393" spans="4:4">
      <c r="D393" s="159"/>
    </row>
    <row r="394" spans="4:4">
      <c r="D394" s="159"/>
    </row>
    <row r="395" spans="4:4">
      <c r="D395" s="159"/>
    </row>
    <row r="396" spans="4:4">
      <c r="D396" s="159"/>
    </row>
    <row r="397" spans="4:4">
      <c r="D397" s="159"/>
    </row>
    <row r="398" spans="4:4">
      <c r="D398" s="159"/>
    </row>
    <row r="399" spans="4:4">
      <c r="D399" s="159"/>
    </row>
    <row r="400" spans="4:4">
      <c r="D400" s="159"/>
    </row>
    <row r="401" spans="4:4">
      <c r="D401" s="159"/>
    </row>
    <row r="402" spans="4:4">
      <c r="D402" s="159"/>
    </row>
    <row r="403" spans="4:4">
      <c r="D403" s="159"/>
    </row>
    <row r="404" spans="4:4">
      <c r="D404" s="159"/>
    </row>
    <row r="405" spans="4:4">
      <c r="D405" s="159"/>
    </row>
    <row r="406" spans="4:4">
      <c r="D406" s="159"/>
    </row>
    <row r="407" spans="4:4">
      <c r="D407" s="159"/>
    </row>
    <row r="408" spans="4:4">
      <c r="D408" s="159"/>
    </row>
    <row r="409" spans="4:4">
      <c r="D409" s="159"/>
    </row>
    <row r="410" spans="4:4">
      <c r="D410" s="159"/>
    </row>
    <row r="411" spans="4:4">
      <c r="D411" s="159"/>
    </row>
    <row r="412" spans="4:4">
      <c r="D412" s="159"/>
    </row>
    <row r="413" spans="4:4">
      <c r="D413" s="159"/>
    </row>
    <row r="414" spans="4:4">
      <c r="D414" s="159"/>
    </row>
    <row r="415" spans="4:4">
      <c r="D415" s="159"/>
    </row>
    <row r="416" spans="4:4">
      <c r="D416" s="159"/>
    </row>
    <row r="417" spans="4:4">
      <c r="D417" s="159"/>
    </row>
    <row r="418" spans="4:4">
      <c r="D418" s="159"/>
    </row>
    <row r="419" spans="4:4">
      <c r="D419" s="159"/>
    </row>
    <row r="420" spans="4:4">
      <c r="D420" s="159"/>
    </row>
    <row r="421" spans="4:4">
      <c r="D421" s="159"/>
    </row>
    <row r="422" spans="4:4">
      <c r="D422" s="159"/>
    </row>
    <row r="423" spans="4:4">
      <c r="D423" s="159"/>
    </row>
    <row r="424" spans="4:4">
      <c r="D424" s="159"/>
    </row>
    <row r="425" spans="4:4">
      <c r="D425" s="159"/>
    </row>
    <row r="426" spans="4:4">
      <c r="D426" s="159"/>
    </row>
    <row r="427" spans="4:4">
      <c r="D427" s="159"/>
    </row>
    <row r="428" spans="4:4">
      <c r="D428" s="159"/>
    </row>
    <row r="429" spans="4:4">
      <c r="D429" s="159"/>
    </row>
    <row r="430" spans="4:4">
      <c r="D430" s="159"/>
    </row>
    <row r="431" spans="4:4">
      <c r="D431" s="159"/>
    </row>
    <row r="432" spans="4:4">
      <c r="D432" s="159"/>
    </row>
    <row r="433" spans="4:4">
      <c r="D433" s="159"/>
    </row>
    <row r="434" spans="4:4">
      <c r="D434" s="159"/>
    </row>
    <row r="435" spans="4:4">
      <c r="D435" s="159"/>
    </row>
    <row r="436" spans="4:4">
      <c r="D436" s="159"/>
    </row>
    <row r="437" spans="4:4">
      <c r="D437" s="159"/>
    </row>
    <row r="438" spans="4:4">
      <c r="D438" s="159"/>
    </row>
    <row r="439" spans="4:4">
      <c r="D439" s="159"/>
    </row>
    <row r="440" spans="4:4">
      <c r="D440" s="159"/>
    </row>
    <row r="441" spans="4:4">
      <c r="D441" s="159"/>
    </row>
    <row r="442" spans="4:4">
      <c r="D442" s="159"/>
    </row>
    <row r="443" spans="4:4">
      <c r="D443" s="159"/>
    </row>
    <row r="444" spans="4:4">
      <c r="D444" s="159"/>
    </row>
    <row r="445" spans="4:4">
      <c r="D445" s="159"/>
    </row>
    <row r="446" spans="4:4">
      <c r="D446" s="159"/>
    </row>
    <row r="447" spans="4:4">
      <c r="D447" s="159"/>
    </row>
    <row r="448" spans="4:4">
      <c r="D448" s="159"/>
    </row>
    <row r="449" spans="4:4">
      <c r="D449" s="159"/>
    </row>
    <row r="450" spans="4:4">
      <c r="D450" s="159"/>
    </row>
    <row r="451" spans="4:4">
      <c r="D451" s="159"/>
    </row>
    <row r="452" spans="4:4">
      <c r="D452" s="159"/>
    </row>
    <row r="453" spans="4:4">
      <c r="D453" s="159"/>
    </row>
    <row r="454" spans="4:4">
      <c r="D454" s="159"/>
    </row>
    <row r="455" spans="4:4">
      <c r="D455" s="159"/>
    </row>
    <row r="456" spans="4:4">
      <c r="D456" s="159"/>
    </row>
    <row r="457" spans="4:4">
      <c r="D457" s="159"/>
    </row>
    <row r="458" spans="4:4">
      <c r="D458" s="159"/>
    </row>
    <row r="459" spans="4:4">
      <c r="D459" s="159"/>
    </row>
    <row r="460" spans="4:4">
      <c r="D460" s="159"/>
    </row>
    <row r="461" spans="4:4">
      <c r="D461" s="159"/>
    </row>
    <row r="462" spans="4:4">
      <c r="D462" s="159"/>
    </row>
    <row r="463" spans="4:4">
      <c r="D463" s="159"/>
    </row>
    <row r="464" spans="4:4">
      <c r="D464" s="159"/>
    </row>
    <row r="465" spans="4:4">
      <c r="D465" s="159"/>
    </row>
    <row r="466" spans="4:4">
      <c r="D466" s="159"/>
    </row>
    <row r="467" spans="4:4">
      <c r="D467" s="159"/>
    </row>
    <row r="468" spans="4:4">
      <c r="D468" s="159"/>
    </row>
    <row r="469" spans="4:4">
      <c r="D469" s="159"/>
    </row>
    <row r="470" spans="4:4">
      <c r="D470" s="159"/>
    </row>
    <row r="471" spans="4:4">
      <c r="D471" s="159"/>
    </row>
    <row r="472" spans="4:4">
      <c r="D472" s="159"/>
    </row>
    <row r="473" spans="4:4">
      <c r="D473" s="159"/>
    </row>
    <row r="474" spans="4:4">
      <c r="D474" s="159"/>
    </row>
    <row r="475" spans="4:4">
      <c r="D475" s="159"/>
    </row>
    <row r="476" spans="4:4">
      <c r="D476" s="159"/>
    </row>
    <row r="477" spans="4:4">
      <c r="D477" s="159"/>
    </row>
    <row r="478" spans="4:4">
      <c r="D478" s="159"/>
    </row>
    <row r="479" spans="4:4">
      <c r="D479" s="159"/>
    </row>
    <row r="480" spans="4:4">
      <c r="D480" s="159"/>
    </row>
    <row r="481" spans="4:4">
      <c r="D481" s="159"/>
    </row>
    <row r="482" spans="4:4">
      <c r="D482" s="159"/>
    </row>
    <row r="483" spans="4:4">
      <c r="D483" s="159"/>
    </row>
    <row r="484" spans="4:4">
      <c r="D484" s="159"/>
    </row>
    <row r="485" spans="4:4">
      <c r="D485" s="159"/>
    </row>
    <row r="486" spans="4:4">
      <c r="D486" s="159"/>
    </row>
    <row r="487" spans="4:4">
      <c r="D487" s="159"/>
    </row>
    <row r="488" spans="4:4">
      <c r="D488" s="159"/>
    </row>
    <row r="489" spans="4:4">
      <c r="D489" s="159"/>
    </row>
    <row r="490" spans="4:4">
      <c r="D490" s="159"/>
    </row>
    <row r="491" spans="4:4">
      <c r="D491" s="159"/>
    </row>
    <row r="492" spans="4:4">
      <c r="D492" s="159"/>
    </row>
    <row r="493" spans="4:4">
      <c r="D493" s="159"/>
    </row>
    <row r="494" spans="4:4">
      <c r="D494" s="159"/>
    </row>
    <row r="495" spans="4:4">
      <c r="D495" s="159"/>
    </row>
    <row r="496" spans="4:4">
      <c r="D496" s="159"/>
    </row>
    <row r="497" spans="4:4">
      <c r="D497" s="159"/>
    </row>
    <row r="498" spans="4:4">
      <c r="D498" s="159"/>
    </row>
    <row r="499" spans="4:4">
      <c r="D499" s="159"/>
    </row>
    <row r="500" spans="4:4">
      <c r="D500" s="159"/>
    </row>
    <row r="501" spans="4:4">
      <c r="D501" s="159"/>
    </row>
    <row r="502" spans="4:4">
      <c r="D502" s="159"/>
    </row>
    <row r="503" spans="4:4">
      <c r="D503" s="159"/>
    </row>
    <row r="504" spans="4:4">
      <c r="D504" s="159"/>
    </row>
    <row r="505" spans="4:4">
      <c r="D505" s="159"/>
    </row>
    <row r="506" spans="4:4">
      <c r="D506" s="159"/>
    </row>
    <row r="507" spans="4:4">
      <c r="D507" s="159"/>
    </row>
    <row r="508" spans="4:4">
      <c r="D508" s="159"/>
    </row>
    <row r="509" spans="4:4">
      <c r="D509" s="159"/>
    </row>
    <row r="510" spans="4:4">
      <c r="D510" s="159"/>
    </row>
    <row r="511" spans="4:4">
      <c r="D511" s="159"/>
    </row>
    <row r="512" spans="4:4">
      <c r="D512" s="159"/>
    </row>
    <row r="513" spans="4:5">
      <c r="D513" s="159"/>
      <c r="E513" s="158"/>
    </row>
    <row r="514" spans="4:5">
      <c r="D514" s="159"/>
      <c r="E514" s="158"/>
    </row>
    <row r="515" spans="4:5">
      <c r="D515" s="159"/>
      <c r="E515" s="158"/>
    </row>
    <row r="516" spans="4:5">
      <c r="D516" s="159"/>
      <c r="E516" s="158"/>
    </row>
    <row r="517" spans="4:5">
      <c r="D517" s="158"/>
      <c r="E517" s="160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G16" sqref="G16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196</v>
      </c>
      <c r="C1" s="76" t="s" vm="1">
        <v>276</v>
      </c>
    </row>
    <row r="2" spans="2:18">
      <c r="B2" s="55" t="s">
        <v>195</v>
      </c>
      <c r="C2" s="76" t="s">
        <v>277</v>
      </c>
    </row>
    <row r="3" spans="2:18">
      <c r="B3" s="55" t="s">
        <v>197</v>
      </c>
      <c r="C3" s="76" t="s">
        <v>278</v>
      </c>
    </row>
    <row r="4" spans="2:18">
      <c r="B4" s="55" t="s">
        <v>198</v>
      </c>
      <c r="C4" s="76">
        <v>2102</v>
      </c>
    </row>
    <row r="6" spans="2:18" ht="26.25" customHeight="1">
      <c r="B6" s="221" t="s">
        <v>237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2:18" s="3" customFormat="1" ht="78.75">
      <c r="B7" s="22" t="s">
        <v>135</v>
      </c>
      <c r="C7" s="30" t="s">
        <v>52</v>
      </c>
      <c r="D7" s="30" t="s">
        <v>75</v>
      </c>
      <c r="E7" s="30" t="s">
        <v>15</v>
      </c>
      <c r="F7" s="30" t="s">
        <v>76</v>
      </c>
      <c r="G7" s="30" t="s">
        <v>121</v>
      </c>
      <c r="H7" s="30" t="s">
        <v>18</v>
      </c>
      <c r="I7" s="30" t="s">
        <v>120</v>
      </c>
      <c r="J7" s="30" t="s">
        <v>17</v>
      </c>
      <c r="K7" s="30" t="s">
        <v>234</v>
      </c>
      <c r="L7" s="30" t="s">
        <v>259</v>
      </c>
      <c r="M7" s="30" t="s">
        <v>235</v>
      </c>
      <c r="N7" s="30" t="s">
        <v>67</v>
      </c>
      <c r="O7" s="30" t="s">
        <v>199</v>
      </c>
      <c r="P7" s="31" t="s">
        <v>201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266</v>
      </c>
      <c r="M8" s="32" t="s">
        <v>262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20" t="s">
        <v>239</v>
      </c>
      <c r="C10" s="80"/>
      <c r="D10" s="80"/>
      <c r="E10" s="80"/>
      <c r="F10" s="80"/>
      <c r="G10" s="80"/>
      <c r="H10" s="89">
        <v>0.98940707459287824</v>
      </c>
      <c r="I10" s="80"/>
      <c r="J10" s="80"/>
      <c r="K10" s="102">
        <v>7.1576296877887122E-2</v>
      </c>
      <c r="L10" s="89"/>
      <c r="M10" s="89">
        <v>265487.57282000006</v>
      </c>
      <c r="N10" s="80"/>
      <c r="O10" s="90">
        <f>M10/$M$10</f>
        <v>1</v>
      </c>
      <c r="P10" s="90">
        <f>M10/'סכום נכסי הקרן'!$C$42</f>
        <v>4.8436298390023566E-3</v>
      </c>
      <c r="Q10" s="5"/>
    </row>
    <row r="11" spans="2:18" s="98" customFormat="1" ht="20.25" customHeight="1">
      <c r="B11" s="79" t="s">
        <v>253</v>
      </c>
      <c r="C11" s="80"/>
      <c r="D11" s="80"/>
      <c r="E11" s="80"/>
      <c r="F11" s="80"/>
      <c r="G11" s="80"/>
      <c r="H11" s="89">
        <v>0.98940707459287824</v>
      </c>
      <c r="I11" s="80"/>
      <c r="J11" s="80"/>
      <c r="K11" s="102">
        <v>7.1576296877887122E-2</v>
      </c>
      <c r="L11" s="89"/>
      <c r="M11" s="89">
        <v>265487.57282000006</v>
      </c>
      <c r="N11" s="80"/>
      <c r="O11" s="90">
        <f t="shared" ref="O11:O16" si="0">M11/$M$10</f>
        <v>1</v>
      </c>
      <c r="P11" s="90">
        <f>M11/'סכום נכסי הקרן'!$C$42</f>
        <v>4.8436298390023566E-3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0.98940707459287824</v>
      </c>
      <c r="I12" s="80"/>
      <c r="J12" s="80"/>
      <c r="K12" s="102">
        <v>7.1576296877887122E-2</v>
      </c>
      <c r="L12" s="89"/>
      <c r="M12" s="89">
        <v>265487.57282000006</v>
      </c>
      <c r="N12" s="80"/>
      <c r="O12" s="90">
        <f t="shared" si="0"/>
        <v>1</v>
      </c>
      <c r="P12" s="90">
        <f>M12/'סכום נכסי הקרן'!$C$42</f>
        <v>4.8436298390023566E-3</v>
      </c>
    </row>
    <row r="13" spans="2:18">
      <c r="B13" s="85" t="s">
        <v>2760</v>
      </c>
      <c r="C13" s="82">
        <v>3987</v>
      </c>
      <c r="D13" s="95" t="s">
        <v>374</v>
      </c>
      <c r="E13" s="82" t="s">
        <v>1830</v>
      </c>
      <c r="F13" s="82" t="s">
        <v>2651</v>
      </c>
      <c r="G13" s="104">
        <v>39930</v>
      </c>
      <c r="H13" s="92">
        <v>0.08</v>
      </c>
      <c r="I13" s="95" t="s">
        <v>181</v>
      </c>
      <c r="J13" s="96">
        <v>6.2E-2</v>
      </c>
      <c r="K13" s="96">
        <v>6.1799999999999994E-2</v>
      </c>
      <c r="L13" s="92">
        <v>93000000</v>
      </c>
      <c r="M13" s="92">
        <v>110791.58776000001</v>
      </c>
      <c r="N13" s="82"/>
      <c r="O13" s="93">
        <f t="shared" si="0"/>
        <v>0.41731364893345285</v>
      </c>
      <c r="P13" s="93">
        <f>M13/'סכום נכסי הקרן'!$C$42</f>
        <v>2.021312842197026E-3</v>
      </c>
    </row>
    <row r="14" spans="2:18">
      <c r="B14" s="85" t="s">
        <v>2761</v>
      </c>
      <c r="C14" s="82" t="s">
        <v>2762</v>
      </c>
      <c r="D14" s="95" t="s">
        <v>374</v>
      </c>
      <c r="E14" s="82" t="s">
        <v>2663</v>
      </c>
      <c r="F14" s="82" t="s">
        <v>2651</v>
      </c>
      <c r="G14" s="104">
        <v>40065</v>
      </c>
      <c r="H14" s="92">
        <v>0.44</v>
      </c>
      <c r="I14" s="95" t="s">
        <v>181</v>
      </c>
      <c r="J14" s="96">
        <v>6.25E-2</v>
      </c>
      <c r="K14" s="96">
        <v>6.2400000000000004E-2</v>
      </c>
      <c r="L14" s="92">
        <v>55800000</v>
      </c>
      <c r="M14" s="92">
        <v>62935.626659999994</v>
      </c>
      <c r="N14" s="82"/>
      <c r="O14" s="93">
        <f t="shared" si="0"/>
        <v>0.23705677064843333</v>
      </c>
      <c r="P14" s="93">
        <f>M14/'סכום נכסי הקרן'!$C$42</f>
        <v>1.1482152478502895E-3</v>
      </c>
    </row>
    <row r="15" spans="2:18">
      <c r="B15" s="85" t="s">
        <v>2763</v>
      </c>
      <c r="C15" s="82">
        <v>8745</v>
      </c>
      <c r="D15" s="95" t="s">
        <v>374</v>
      </c>
      <c r="E15" s="82" t="s">
        <v>970</v>
      </c>
      <c r="F15" s="82" t="s">
        <v>2651</v>
      </c>
      <c r="G15" s="104">
        <v>39902</v>
      </c>
      <c r="H15" s="92">
        <v>2.48</v>
      </c>
      <c r="I15" s="95" t="s">
        <v>181</v>
      </c>
      <c r="J15" s="96">
        <v>8.6999999999999994E-2</v>
      </c>
      <c r="K15" s="96">
        <v>8.9700000000000002E-2</v>
      </c>
      <c r="L15" s="92">
        <v>80000000</v>
      </c>
      <c r="M15" s="92">
        <v>90622.241219999996</v>
      </c>
      <c r="N15" s="82"/>
      <c r="O15" s="93">
        <f t="shared" si="0"/>
        <v>0.34134268605273538</v>
      </c>
      <c r="P15" s="93">
        <f>M15/'סכום נכסי הקרן'!$C$42</f>
        <v>1.6533376194902425E-3</v>
      </c>
    </row>
    <row r="16" spans="2:18">
      <c r="B16" s="85" t="s">
        <v>2764</v>
      </c>
      <c r="C16" s="82" t="s">
        <v>2765</v>
      </c>
      <c r="D16" s="95" t="s">
        <v>420</v>
      </c>
      <c r="E16" s="82" t="s">
        <v>681</v>
      </c>
      <c r="F16" s="82" t="s">
        <v>179</v>
      </c>
      <c r="G16" s="104">
        <v>40174</v>
      </c>
      <c r="H16" s="92">
        <v>1.2100000000000002</v>
      </c>
      <c r="I16" s="95" t="s">
        <v>181</v>
      </c>
      <c r="J16" s="96">
        <v>7.0900000000000005E-2</v>
      </c>
      <c r="K16" s="96">
        <v>8.7599999999999997E-2</v>
      </c>
      <c r="L16" s="92">
        <v>950402.68</v>
      </c>
      <c r="M16" s="92">
        <v>1138.11718</v>
      </c>
      <c r="N16" s="93">
        <v>8.3978497677334851E-3</v>
      </c>
      <c r="O16" s="93">
        <f t="shared" si="0"/>
        <v>4.2868943653782271E-3</v>
      </c>
      <c r="P16" s="93">
        <f>M16/'סכום נכסי הקרן'!$C$42</f>
        <v>2.076412946479705E-5</v>
      </c>
    </row>
    <row r="17" spans="2:16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92"/>
      <c r="M17" s="82"/>
      <c r="N17" s="82"/>
      <c r="O17" s="93"/>
      <c r="P17" s="82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7" t="s">
        <v>275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7" t="s">
        <v>131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7" t="s">
        <v>265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B1:B23 Q1:XFD30 Q34:XFD1048576 Q31:AF33 D1:P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Q409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16">
      <c r="B1" s="55" t="s">
        <v>196</v>
      </c>
      <c r="C1" s="76" t="s" vm="1">
        <v>276</v>
      </c>
    </row>
    <row r="2" spans="2:16">
      <c r="B2" s="55" t="s">
        <v>195</v>
      </c>
      <c r="C2" s="76" t="s">
        <v>277</v>
      </c>
    </row>
    <row r="3" spans="2:16">
      <c r="B3" s="55" t="s">
        <v>197</v>
      </c>
      <c r="C3" s="76" t="s">
        <v>278</v>
      </c>
    </row>
    <row r="4" spans="2:16">
      <c r="B4" s="55" t="s">
        <v>198</v>
      </c>
      <c r="C4" s="76">
        <v>2102</v>
      </c>
    </row>
    <row r="6" spans="2:16" ht="26.25" customHeight="1">
      <c r="B6" s="221" t="s">
        <v>241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2:16" s="3" customFormat="1" ht="78.75">
      <c r="B7" s="22" t="s">
        <v>135</v>
      </c>
      <c r="C7" s="30" t="s">
        <v>52</v>
      </c>
      <c r="D7" s="30" t="s">
        <v>75</v>
      </c>
      <c r="E7" s="30" t="s">
        <v>15</v>
      </c>
      <c r="F7" s="30" t="s">
        <v>76</v>
      </c>
      <c r="G7" s="30" t="s">
        <v>121</v>
      </c>
      <c r="H7" s="30" t="s">
        <v>18</v>
      </c>
      <c r="I7" s="30" t="s">
        <v>120</v>
      </c>
      <c r="J7" s="30" t="s">
        <v>17</v>
      </c>
      <c r="K7" s="30" t="s">
        <v>234</v>
      </c>
      <c r="L7" s="30" t="s">
        <v>259</v>
      </c>
      <c r="M7" s="30" t="s">
        <v>235</v>
      </c>
      <c r="N7" s="30" t="s">
        <v>67</v>
      </c>
      <c r="O7" s="30" t="s">
        <v>199</v>
      </c>
      <c r="P7" s="31" t="s">
        <v>201</v>
      </c>
    </row>
    <row r="8" spans="2:16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266</v>
      </c>
      <c r="M8" s="32" t="s">
        <v>262</v>
      </c>
      <c r="N8" s="32" t="s">
        <v>20</v>
      </c>
      <c r="O8" s="32" t="s">
        <v>20</v>
      </c>
      <c r="P8" s="33" t="s">
        <v>20</v>
      </c>
    </row>
    <row r="9" spans="2:1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</row>
    <row r="10" spans="2:16" s="4" customFormat="1" ht="18" customHeight="1">
      <c r="B10" s="120" t="s">
        <v>240</v>
      </c>
      <c r="C10" s="80"/>
      <c r="D10" s="80"/>
      <c r="E10" s="80"/>
      <c r="F10" s="80"/>
      <c r="G10" s="80"/>
      <c r="H10" s="89">
        <v>3.56</v>
      </c>
      <c r="I10" s="80"/>
      <c r="J10" s="80"/>
      <c r="K10" s="102">
        <v>8.8300000000000003E-2</v>
      </c>
      <c r="L10" s="89"/>
      <c r="M10" s="89">
        <v>15590.76496</v>
      </c>
      <c r="N10" s="80"/>
      <c r="O10" s="90">
        <f>M10/$M$10</f>
        <v>1</v>
      </c>
      <c r="P10" s="90">
        <f>M10/'סכום נכסי הקרן'!$C$42</f>
        <v>2.8444229449612685E-4</v>
      </c>
    </row>
    <row r="11" spans="2:16" s="98" customFormat="1" ht="20.25" customHeight="1">
      <c r="B11" s="79" t="s">
        <v>33</v>
      </c>
      <c r="C11" s="80"/>
      <c r="D11" s="80"/>
      <c r="E11" s="80"/>
      <c r="F11" s="80"/>
      <c r="G11" s="80"/>
      <c r="H11" s="89">
        <v>3.56</v>
      </c>
      <c r="I11" s="80"/>
      <c r="J11" s="80"/>
      <c r="K11" s="102">
        <v>8.8300000000000003E-2</v>
      </c>
      <c r="L11" s="89"/>
      <c r="M11" s="89">
        <v>15590.76496</v>
      </c>
      <c r="N11" s="80"/>
      <c r="O11" s="90">
        <f t="shared" ref="O11:O13" si="0">M11/$M$10</f>
        <v>1</v>
      </c>
      <c r="P11" s="90">
        <f>M11/'סכום נכסי הקרן'!$C$42</f>
        <v>2.8444229449612685E-4</v>
      </c>
    </row>
    <row r="12" spans="2:16">
      <c r="B12" s="100" t="s">
        <v>36</v>
      </c>
      <c r="C12" s="80"/>
      <c r="D12" s="80"/>
      <c r="E12" s="80"/>
      <c r="F12" s="80"/>
      <c r="G12" s="80"/>
      <c r="H12" s="89">
        <v>3.56</v>
      </c>
      <c r="I12" s="80"/>
      <c r="J12" s="80"/>
      <c r="K12" s="102">
        <v>8.8300000000000003E-2</v>
      </c>
      <c r="L12" s="89"/>
      <c r="M12" s="89">
        <v>15590.76496</v>
      </c>
      <c r="N12" s="80"/>
      <c r="O12" s="90">
        <f t="shared" si="0"/>
        <v>1</v>
      </c>
      <c r="P12" s="90">
        <f>M12/'סכום נכסי הקרן'!$C$42</f>
        <v>2.8444229449612685E-4</v>
      </c>
    </row>
    <row r="13" spans="2:16">
      <c r="B13" s="157" t="s">
        <v>2936</v>
      </c>
      <c r="C13" s="82" t="s">
        <v>2766</v>
      </c>
      <c r="D13" s="95" t="s">
        <v>420</v>
      </c>
      <c r="E13" s="82" t="s">
        <v>681</v>
      </c>
      <c r="F13" s="82" t="s">
        <v>179</v>
      </c>
      <c r="G13" s="104">
        <v>40618</v>
      </c>
      <c r="H13" s="92">
        <v>3.56</v>
      </c>
      <c r="I13" s="95" t="s">
        <v>181</v>
      </c>
      <c r="J13" s="96">
        <v>7.1500000000000008E-2</v>
      </c>
      <c r="K13" s="96">
        <v>8.8300000000000003E-2</v>
      </c>
      <c r="L13" s="92">
        <v>15457565.17</v>
      </c>
      <c r="M13" s="92">
        <v>15590.76496</v>
      </c>
      <c r="N13" s="82"/>
      <c r="O13" s="93">
        <f t="shared" si="0"/>
        <v>1</v>
      </c>
      <c r="P13" s="93">
        <f>M13/'סכום נכסי הקרן'!$C$42</f>
        <v>2.8444229449612685E-4</v>
      </c>
    </row>
    <row r="14" spans="2:16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92"/>
      <c r="M14" s="92"/>
      <c r="N14" s="82"/>
      <c r="O14" s="93"/>
      <c r="P14" s="82"/>
    </row>
    <row r="15" spans="2:16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7">
      <c r="B17" s="97" t="s">
        <v>275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7">
      <c r="B18" s="97" t="s">
        <v>131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7">
      <c r="B19" s="97" t="s">
        <v>265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B31:XFD33 D1:P23 B1:B23 Q31:Z33 Q34:XFD1048576 Q1:XFD30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5" t="s">
        <v>196</v>
      </c>
      <c r="C1" s="76" t="s" vm="1">
        <v>276</v>
      </c>
    </row>
    <row r="2" spans="2:53">
      <c r="B2" s="55" t="s">
        <v>195</v>
      </c>
      <c r="C2" s="76" t="s">
        <v>277</v>
      </c>
    </row>
    <row r="3" spans="2:53">
      <c r="B3" s="55" t="s">
        <v>197</v>
      </c>
      <c r="C3" s="76" t="s">
        <v>278</v>
      </c>
    </row>
    <row r="4" spans="2:53">
      <c r="B4" s="55" t="s">
        <v>198</v>
      </c>
      <c r="C4" s="76">
        <v>2102</v>
      </c>
    </row>
    <row r="6" spans="2:53" ht="21.75" customHeight="1">
      <c r="B6" s="212" t="s">
        <v>226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4"/>
    </row>
    <row r="7" spans="2:53" ht="27.75" customHeight="1">
      <c r="B7" s="215" t="s">
        <v>105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7"/>
      <c r="AU7" s="3"/>
      <c r="AV7" s="3"/>
    </row>
    <row r="8" spans="2:53" s="3" customFormat="1" ht="66" customHeight="1">
      <c r="B8" s="22" t="s">
        <v>134</v>
      </c>
      <c r="C8" s="30" t="s">
        <v>52</v>
      </c>
      <c r="D8" s="30" t="s">
        <v>138</v>
      </c>
      <c r="E8" s="30" t="s">
        <v>15</v>
      </c>
      <c r="F8" s="30" t="s">
        <v>76</v>
      </c>
      <c r="G8" s="30" t="s">
        <v>121</v>
      </c>
      <c r="H8" s="30" t="s">
        <v>18</v>
      </c>
      <c r="I8" s="30" t="s">
        <v>120</v>
      </c>
      <c r="J8" s="30" t="s">
        <v>17</v>
      </c>
      <c r="K8" s="30" t="s">
        <v>19</v>
      </c>
      <c r="L8" s="30" t="s">
        <v>259</v>
      </c>
      <c r="M8" s="30" t="s">
        <v>258</v>
      </c>
      <c r="N8" s="30" t="s">
        <v>274</v>
      </c>
      <c r="O8" s="30" t="s">
        <v>72</v>
      </c>
      <c r="P8" s="30" t="s">
        <v>261</v>
      </c>
      <c r="Q8" s="30" t="s">
        <v>199</v>
      </c>
      <c r="R8" s="70" t="s">
        <v>201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266</v>
      </c>
      <c r="M9" s="32"/>
      <c r="N9" s="16" t="s">
        <v>262</v>
      </c>
      <c r="O9" s="32" t="s">
        <v>267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132</v>
      </c>
      <c r="R10" s="20" t="s">
        <v>133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 t="s">
        <v>29</v>
      </c>
      <c r="C11" s="78"/>
      <c r="D11" s="78"/>
      <c r="E11" s="78"/>
      <c r="F11" s="78"/>
      <c r="G11" s="78"/>
      <c r="H11" s="86">
        <v>4.418465936695009</v>
      </c>
      <c r="I11" s="78"/>
      <c r="J11" s="78"/>
      <c r="K11" s="87">
        <v>4.463056276532454E-3</v>
      </c>
      <c r="L11" s="86"/>
      <c r="M11" s="88"/>
      <c r="N11" s="78"/>
      <c r="O11" s="86">
        <v>2716160.265659628</v>
      </c>
      <c r="P11" s="78"/>
      <c r="Q11" s="87">
        <f>O11/$O$11</f>
        <v>1</v>
      </c>
      <c r="R11" s="87">
        <f>O11/'סכום נכסי הקרן'!$C$42</f>
        <v>4.9554390702804492E-2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79" t="s">
        <v>253</v>
      </c>
      <c r="C12" s="80"/>
      <c r="D12" s="80"/>
      <c r="E12" s="80"/>
      <c r="F12" s="80"/>
      <c r="G12" s="80"/>
      <c r="H12" s="89">
        <v>4.4184659366950099</v>
      </c>
      <c r="I12" s="80"/>
      <c r="J12" s="80"/>
      <c r="K12" s="90">
        <v>4.4630562765324558E-3</v>
      </c>
      <c r="L12" s="89"/>
      <c r="M12" s="91"/>
      <c r="N12" s="80"/>
      <c r="O12" s="89">
        <v>2716160.265659627</v>
      </c>
      <c r="P12" s="80"/>
      <c r="Q12" s="90">
        <f t="shared" ref="Q12:Q26" si="0">O12/$O$11</f>
        <v>0.99999999999999967</v>
      </c>
      <c r="R12" s="90">
        <f>O12/'סכום נכסי הקרן'!$C$42</f>
        <v>4.9554390702804471E-2</v>
      </c>
      <c r="AW12" s="4"/>
    </row>
    <row r="13" spans="2:53" s="98" customFormat="1">
      <c r="B13" s="129" t="s">
        <v>27</v>
      </c>
      <c r="C13" s="123"/>
      <c r="D13" s="123"/>
      <c r="E13" s="123"/>
      <c r="F13" s="123"/>
      <c r="G13" s="123"/>
      <c r="H13" s="125">
        <v>5.9648912011657806</v>
      </c>
      <c r="I13" s="123"/>
      <c r="J13" s="123"/>
      <c r="K13" s="124">
        <v>-4.8602915916200915E-3</v>
      </c>
      <c r="L13" s="125"/>
      <c r="M13" s="127"/>
      <c r="N13" s="123"/>
      <c r="O13" s="125">
        <v>817487.39399851009</v>
      </c>
      <c r="P13" s="123"/>
      <c r="Q13" s="124">
        <f t="shared" si="0"/>
        <v>0.30097170786790106</v>
      </c>
      <c r="R13" s="124">
        <f>O13/'סכום נכסי הקרן'!$C$42</f>
        <v>1.4914469602176305E-2</v>
      </c>
    </row>
    <row r="14" spans="2:53">
      <c r="B14" s="83" t="s">
        <v>26</v>
      </c>
      <c r="C14" s="80"/>
      <c r="D14" s="80"/>
      <c r="E14" s="80"/>
      <c r="F14" s="80"/>
      <c r="G14" s="80"/>
      <c r="H14" s="89">
        <v>5.9648912011657806</v>
      </c>
      <c r="I14" s="80"/>
      <c r="J14" s="80"/>
      <c r="K14" s="90">
        <v>-4.8602915916200915E-3</v>
      </c>
      <c r="L14" s="89"/>
      <c r="M14" s="91"/>
      <c r="N14" s="80"/>
      <c r="O14" s="89">
        <v>817487.39399851009</v>
      </c>
      <c r="P14" s="80"/>
      <c r="Q14" s="90">
        <f t="shared" si="0"/>
        <v>0.30097170786790106</v>
      </c>
      <c r="R14" s="90">
        <f>O14/'סכום נכסי הקרן'!$C$42</f>
        <v>1.4914469602176305E-2</v>
      </c>
    </row>
    <row r="15" spans="2:53">
      <c r="B15" s="84" t="s">
        <v>279</v>
      </c>
      <c r="C15" s="82" t="s">
        <v>280</v>
      </c>
      <c r="D15" s="95" t="s">
        <v>139</v>
      </c>
      <c r="E15" s="82" t="s">
        <v>281</v>
      </c>
      <c r="F15" s="82"/>
      <c r="G15" s="82"/>
      <c r="H15" s="92">
        <v>2.2299999999999991</v>
      </c>
      <c r="I15" s="95" t="s">
        <v>181</v>
      </c>
      <c r="J15" s="96">
        <v>0.04</v>
      </c>
      <c r="K15" s="93">
        <v>-1.1699999999999988E-2</v>
      </c>
      <c r="L15" s="92">
        <v>67204488.628282994</v>
      </c>
      <c r="M15" s="94">
        <v>150.09</v>
      </c>
      <c r="N15" s="82"/>
      <c r="O15" s="92">
        <v>100867.215982683</v>
      </c>
      <c r="P15" s="93">
        <v>4.3224416554876839E-3</v>
      </c>
      <c r="Q15" s="93">
        <f t="shared" si="0"/>
        <v>3.7135958896809457E-2</v>
      </c>
      <c r="R15" s="93">
        <f>O15/'סכום נכסי הקרן'!$C$42</f>
        <v>1.8402498162957844E-3</v>
      </c>
    </row>
    <row r="16" spans="2:53" ht="20.25">
      <c r="B16" s="84" t="s">
        <v>282</v>
      </c>
      <c r="C16" s="82" t="s">
        <v>283</v>
      </c>
      <c r="D16" s="95" t="s">
        <v>139</v>
      </c>
      <c r="E16" s="82" t="s">
        <v>281</v>
      </c>
      <c r="F16" s="82"/>
      <c r="G16" s="82"/>
      <c r="H16" s="92">
        <v>4.8600000000000048</v>
      </c>
      <c r="I16" s="95" t="s">
        <v>181</v>
      </c>
      <c r="J16" s="96">
        <v>0.04</v>
      </c>
      <c r="K16" s="93">
        <v>-4.6999999999999273E-3</v>
      </c>
      <c r="L16" s="92">
        <v>27527936.924678002</v>
      </c>
      <c r="M16" s="94">
        <v>156.80000000000001</v>
      </c>
      <c r="N16" s="82"/>
      <c r="O16" s="92">
        <v>43163.806417873006</v>
      </c>
      <c r="P16" s="93">
        <v>2.3694429407496746E-3</v>
      </c>
      <c r="Q16" s="93">
        <f t="shared" si="0"/>
        <v>1.5891479955580066E-2</v>
      </c>
      <c r="R16" s="93">
        <f>O16/'סכום נכסי הקרן'!$C$42</f>
        <v>7.8749260656460073E-4</v>
      </c>
      <c r="AU16" s="4"/>
    </row>
    <row r="17" spans="2:48" ht="20.25">
      <c r="B17" s="84" t="s">
        <v>284</v>
      </c>
      <c r="C17" s="82" t="s">
        <v>285</v>
      </c>
      <c r="D17" s="95" t="s">
        <v>139</v>
      </c>
      <c r="E17" s="82" t="s">
        <v>281</v>
      </c>
      <c r="F17" s="82"/>
      <c r="G17" s="82"/>
      <c r="H17" s="92">
        <v>7.9199999999999795</v>
      </c>
      <c r="I17" s="95" t="s">
        <v>181</v>
      </c>
      <c r="J17" s="96">
        <v>7.4999999999999997E-3</v>
      </c>
      <c r="K17" s="93">
        <v>-4.0000000000006372E-4</v>
      </c>
      <c r="L17" s="92">
        <v>115900654.08517399</v>
      </c>
      <c r="M17" s="94">
        <v>108.29</v>
      </c>
      <c r="N17" s="82"/>
      <c r="O17" s="92">
        <v>125508.820358105</v>
      </c>
      <c r="P17" s="93">
        <v>8.3152271600393547E-3</v>
      </c>
      <c r="Q17" s="93">
        <f t="shared" si="0"/>
        <v>4.6208179224514499E-2</v>
      </c>
      <c r="R17" s="93">
        <f>O17/'סכום נכסי הקרן'!$C$42</f>
        <v>2.289818166956805E-3</v>
      </c>
      <c r="AV17" s="4"/>
    </row>
    <row r="18" spans="2:48">
      <c r="B18" s="84" t="s">
        <v>286</v>
      </c>
      <c r="C18" s="82" t="s">
        <v>287</v>
      </c>
      <c r="D18" s="95" t="s">
        <v>139</v>
      </c>
      <c r="E18" s="82" t="s">
        <v>281</v>
      </c>
      <c r="F18" s="82"/>
      <c r="G18" s="82"/>
      <c r="H18" s="92">
        <v>13.360000000000023</v>
      </c>
      <c r="I18" s="95" t="s">
        <v>181</v>
      </c>
      <c r="J18" s="96">
        <v>0.04</v>
      </c>
      <c r="K18" s="93">
        <v>8.7000000000000254E-3</v>
      </c>
      <c r="L18" s="92">
        <v>58928131.284265995</v>
      </c>
      <c r="M18" s="94">
        <v>182.1</v>
      </c>
      <c r="N18" s="82"/>
      <c r="O18" s="92">
        <v>107308.12422481</v>
      </c>
      <c r="P18" s="93">
        <v>3.6326947025066511E-3</v>
      </c>
      <c r="Q18" s="93">
        <f t="shared" si="0"/>
        <v>3.9507287394453465E-2</v>
      </c>
      <c r="R18" s="93">
        <f>O18/'סכום נכסי הקרן'!$C$42</f>
        <v>1.9577595551527301E-3</v>
      </c>
      <c r="AU18" s="3"/>
    </row>
    <row r="19" spans="2:48">
      <c r="B19" s="84" t="s">
        <v>288</v>
      </c>
      <c r="C19" s="82" t="s">
        <v>289</v>
      </c>
      <c r="D19" s="95" t="s">
        <v>139</v>
      </c>
      <c r="E19" s="82" t="s">
        <v>281</v>
      </c>
      <c r="F19" s="82"/>
      <c r="G19" s="82"/>
      <c r="H19" s="92">
        <v>17.589999999999215</v>
      </c>
      <c r="I19" s="95" t="s">
        <v>181</v>
      </c>
      <c r="J19" s="96">
        <v>2.75E-2</v>
      </c>
      <c r="K19" s="93">
        <v>1.1999999999999645E-2</v>
      </c>
      <c r="L19" s="92">
        <v>11984544.141833</v>
      </c>
      <c r="M19" s="94">
        <v>141.22999999999999</v>
      </c>
      <c r="N19" s="82"/>
      <c r="O19" s="92">
        <v>16925.772642053002</v>
      </c>
      <c r="P19" s="93">
        <v>6.7804801768689188E-4</v>
      </c>
      <c r="Q19" s="93">
        <f t="shared" si="0"/>
        <v>6.2315073436738184E-3</v>
      </c>
      <c r="R19" s="93">
        <f>O19/'סכום נכסי הקרן'!$C$42</f>
        <v>3.0879854957580776E-4</v>
      </c>
      <c r="AV19" s="3"/>
    </row>
    <row r="20" spans="2:48">
      <c r="B20" s="84" t="s">
        <v>290</v>
      </c>
      <c r="C20" s="82" t="s">
        <v>291</v>
      </c>
      <c r="D20" s="95" t="s">
        <v>139</v>
      </c>
      <c r="E20" s="82" t="s">
        <v>281</v>
      </c>
      <c r="F20" s="82"/>
      <c r="G20" s="82"/>
      <c r="H20" s="92">
        <v>4.3399999999999634</v>
      </c>
      <c r="I20" s="95" t="s">
        <v>181</v>
      </c>
      <c r="J20" s="96">
        <v>1.7500000000000002E-2</v>
      </c>
      <c r="K20" s="93">
        <v>-6.3000000000000122E-3</v>
      </c>
      <c r="L20" s="92">
        <v>46078075.191932</v>
      </c>
      <c r="M20" s="94">
        <v>113.75</v>
      </c>
      <c r="N20" s="82"/>
      <c r="O20" s="92">
        <v>52413.811113038006</v>
      </c>
      <c r="P20" s="93">
        <v>3.2175000203847753E-3</v>
      </c>
      <c r="Q20" s="93">
        <f t="shared" si="0"/>
        <v>1.9297024470796148E-2</v>
      </c>
      <c r="R20" s="93">
        <f>O20/'סכום נכסי הקרן'!$C$42</f>
        <v>9.5625229002741137E-4</v>
      </c>
    </row>
    <row r="21" spans="2:48">
      <c r="B21" s="84" t="s">
        <v>292</v>
      </c>
      <c r="C21" s="82" t="s">
        <v>293</v>
      </c>
      <c r="D21" s="95" t="s">
        <v>139</v>
      </c>
      <c r="E21" s="82" t="s">
        <v>281</v>
      </c>
      <c r="F21" s="82"/>
      <c r="G21" s="82"/>
      <c r="H21" s="92">
        <v>0.57999999999999496</v>
      </c>
      <c r="I21" s="95" t="s">
        <v>181</v>
      </c>
      <c r="J21" s="96">
        <v>0.03</v>
      </c>
      <c r="K21" s="93">
        <v>-2.0600000000000378E-2</v>
      </c>
      <c r="L21" s="92">
        <v>23792046.826343998</v>
      </c>
      <c r="M21" s="94">
        <v>114.9</v>
      </c>
      <c r="N21" s="82"/>
      <c r="O21" s="92">
        <v>27337.060233582997</v>
      </c>
      <c r="P21" s="93">
        <v>1.5519663970676553E-3</v>
      </c>
      <c r="Q21" s="93">
        <f t="shared" si="0"/>
        <v>1.006459765250417E-2</v>
      </c>
      <c r="R21" s="93">
        <f>O21/'סכום נכסי הקרן'!$C$42</f>
        <v>4.9874500433872055E-4</v>
      </c>
    </row>
    <row r="22" spans="2:48">
      <c r="B22" s="84" t="s">
        <v>294</v>
      </c>
      <c r="C22" s="82" t="s">
        <v>295</v>
      </c>
      <c r="D22" s="95" t="s">
        <v>139</v>
      </c>
      <c r="E22" s="82" t="s">
        <v>281</v>
      </c>
      <c r="F22" s="82"/>
      <c r="G22" s="82"/>
      <c r="H22" s="92">
        <v>1.5800000000000054</v>
      </c>
      <c r="I22" s="95" t="s">
        <v>181</v>
      </c>
      <c r="J22" s="96">
        <v>1E-3</v>
      </c>
      <c r="K22" s="93">
        <v>-1.3499999999999981E-2</v>
      </c>
      <c r="L22" s="92">
        <v>126826357.46172801</v>
      </c>
      <c r="M22" s="94">
        <v>103.3</v>
      </c>
      <c r="N22" s="82"/>
      <c r="O22" s="92">
        <v>131011.62669233499</v>
      </c>
      <c r="P22" s="93">
        <v>8.3683724015997159E-3</v>
      </c>
      <c r="Q22" s="93">
        <f t="shared" si="0"/>
        <v>4.823412975615355E-2</v>
      </c>
      <c r="R22" s="93">
        <f>O22/'סכום נכסי הקרן'!$C$42</f>
        <v>2.3902129111462007E-3</v>
      </c>
    </row>
    <row r="23" spans="2:48">
      <c r="B23" s="84" t="s">
        <v>296</v>
      </c>
      <c r="C23" s="82" t="s">
        <v>297</v>
      </c>
      <c r="D23" s="95" t="s">
        <v>139</v>
      </c>
      <c r="E23" s="82" t="s">
        <v>281</v>
      </c>
      <c r="F23" s="82"/>
      <c r="G23" s="82"/>
      <c r="H23" s="92">
        <v>6.4399999999998654</v>
      </c>
      <c r="I23" s="95" t="s">
        <v>181</v>
      </c>
      <c r="J23" s="96">
        <v>7.4999999999999997E-3</v>
      </c>
      <c r="K23" s="93">
        <v>-2.6999999999998176E-3</v>
      </c>
      <c r="L23" s="92">
        <v>33028775.076541997</v>
      </c>
      <c r="M23" s="94">
        <v>107.6</v>
      </c>
      <c r="N23" s="82"/>
      <c r="O23" s="92">
        <v>35538.964078494995</v>
      </c>
      <c r="P23" s="93">
        <v>2.3860549831391689E-3</v>
      </c>
      <c r="Q23" s="93">
        <f t="shared" si="0"/>
        <v>1.3084266244453085E-2</v>
      </c>
      <c r="R23" s="93">
        <f>O23/'סכום נכסי הקרן'!$C$42</f>
        <v>6.4838284153714463E-4</v>
      </c>
    </row>
    <row r="24" spans="2:48">
      <c r="B24" s="84" t="s">
        <v>298</v>
      </c>
      <c r="C24" s="82" t="s">
        <v>299</v>
      </c>
      <c r="D24" s="95" t="s">
        <v>139</v>
      </c>
      <c r="E24" s="82" t="s">
        <v>281</v>
      </c>
      <c r="F24" s="82"/>
      <c r="G24" s="82"/>
      <c r="H24" s="92">
        <v>9.9399999999998769</v>
      </c>
      <c r="I24" s="95" t="s">
        <v>181</v>
      </c>
      <c r="J24" s="96">
        <v>5.0000000000000001E-3</v>
      </c>
      <c r="K24" s="93">
        <v>2.6000000000000957E-3</v>
      </c>
      <c r="L24" s="92">
        <v>22396423.752031997</v>
      </c>
      <c r="M24" s="94">
        <v>102.54</v>
      </c>
      <c r="N24" s="82"/>
      <c r="O24" s="92">
        <v>22965.291121553</v>
      </c>
      <c r="P24" s="93">
        <v>1.0745947196362682E-2</v>
      </c>
      <c r="Q24" s="93">
        <f t="shared" si="0"/>
        <v>8.4550574617789746E-3</v>
      </c>
      <c r="R24" s="93">
        <f>O24/'סכום נכסי הקרן'!$C$42</f>
        <v>4.1898522087565774E-4</v>
      </c>
    </row>
    <row r="25" spans="2:48">
      <c r="B25" s="84" t="s">
        <v>300</v>
      </c>
      <c r="C25" s="82" t="s">
        <v>301</v>
      </c>
      <c r="D25" s="95" t="s">
        <v>139</v>
      </c>
      <c r="E25" s="82" t="s">
        <v>281</v>
      </c>
      <c r="F25" s="82"/>
      <c r="G25" s="82"/>
      <c r="H25" s="92">
        <v>22.740000000000386</v>
      </c>
      <c r="I25" s="95" t="s">
        <v>181</v>
      </c>
      <c r="J25" s="96">
        <v>0.01</v>
      </c>
      <c r="K25" s="93">
        <v>1.4800000000000296E-2</v>
      </c>
      <c r="L25" s="92">
        <v>16364176.161426999</v>
      </c>
      <c r="M25" s="94">
        <v>91.35</v>
      </c>
      <c r="N25" s="82"/>
      <c r="O25" s="92">
        <v>14948.674895572</v>
      </c>
      <c r="P25" s="93">
        <v>1.3744285765038403E-3</v>
      </c>
      <c r="Q25" s="93">
        <f t="shared" si="0"/>
        <v>5.5036056173002248E-3</v>
      </c>
      <c r="R25" s="93">
        <f>O25/'סכום נכסי הקרן'!$C$42</f>
        <v>2.727278230338448E-4</v>
      </c>
    </row>
    <row r="26" spans="2:48">
      <c r="B26" s="84" t="s">
        <v>302</v>
      </c>
      <c r="C26" s="82" t="s">
        <v>303</v>
      </c>
      <c r="D26" s="95" t="s">
        <v>139</v>
      </c>
      <c r="E26" s="82" t="s">
        <v>281</v>
      </c>
      <c r="F26" s="82"/>
      <c r="G26" s="82"/>
      <c r="H26" s="92">
        <v>3.3599999999999959</v>
      </c>
      <c r="I26" s="95" t="s">
        <v>181</v>
      </c>
      <c r="J26" s="96">
        <v>2.75E-2</v>
      </c>
      <c r="K26" s="93">
        <v>-8.5999999999999584E-3</v>
      </c>
      <c r="L26" s="92">
        <v>117739894.089092</v>
      </c>
      <c r="M26" s="94">
        <v>118.48</v>
      </c>
      <c r="N26" s="82"/>
      <c r="O26" s="92">
        <v>139498.22623840999</v>
      </c>
      <c r="P26" s="93">
        <v>7.1007894517594585E-3</v>
      </c>
      <c r="Q26" s="93">
        <f t="shared" si="0"/>
        <v>5.1358613849883564E-2</v>
      </c>
      <c r="R26" s="93">
        <f>O26/'סכום נכסי הקרן'!$C$42</f>
        <v>2.545044816671596E-3</v>
      </c>
    </row>
    <row r="27" spans="2:48">
      <c r="B27" s="85"/>
      <c r="C27" s="82"/>
      <c r="D27" s="82"/>
      <c r="E27" s="82"/>
      <c r="F27" s="82"/>
      <c r="G27" s="82"/>
      <c r="H27" s="82"/>
      <c r="I27" s="82"/>
      <c r="J27" s="82"/>
      <c r="K27" s="93"/>
      <c r="L27" s="92"/>
      <c r="M27" s="94"/>
      <c r="N27" s="82"/>
      <c r="O27" s="82"/>
      <c r="P27" s="82"/>
      <c r="Q27" s="93"/>
      <c r="R27" s="82"/>
    </row>
    <row r="28" spans="2:48" s="98" customFormat="1">
      <c r="B28" s="129" t="s">
        <v>53</v>
      </c>
      <c r="C28" s="123"/>
      <c r="D28" s="123"/>
      <c r="E28" s="123"/>
      <c r="F28" s="123"/>
      <c r="G28" s="123"/>
      <c r="H28" s="125">
        <v>3.7526413081692671</v>
      </c>
      <c r="I28" s="123"/>
      <c r="J28" s="123"/>
      <c r="K28" s="124">
        <v>8.4772914119454687E-3</v>
      </c>
      <c r="L28" s="125"/>
      <c r="M28" s="127"/>
      <c r="N28" s="123"/>
      <c r="O28" s="125">
        <v>1898672.8716611182</v>
      </c>
      <c r="P28" s="123"/>
      <c r="Q28" s="124">
        <f t="shared" ref="Q28:Q41" si="1">O28/$O$11</f>
        <v>0.69902829213209905</v>
      </c>
      <c r="R28" s="124">
        <f>O28/'סכום נכסי הקרן'!$C$42</f>
        <v>3.463992110062819E-2</v>
      </c>
    </row>
    <row r="29" spans="2:48">
      <c r="B29" s="83" t="s">
        <v>23</v>
      </c>
      <c r="C29" s="80"/>
      <c r="D29" s="80"/>
      <c r="E29" s="80"/>
      <c r="F29" s="80"/>
      <c r="G29" s="80"/>
      <c r="H29" s="89">
        <v>0.61322269818827324</v>
      </c>
      <c r="I29" s="80"/>
      <c r="J29" s="80"/>
      <c r="K29" s="90">
        <v>2.9819387718247625E-3</v>
      </c>
      <c r="L29" s="89"/>
      <c r="M29" s="91"/>
      <c r="N29" s="80"/>
      <c r="O29" s="89">
        <v>793554.83643875795</v>
      </c>
      <c r="P29" s="80"/>
      <c r="Q29" s="90">
        <f t="shared" si="1"/>
        <v>0.29216053502867978</v>
      </c>
      <c r="R29" s="90">
        <f>O29/'סכום נכסי הקרן'!$C$42</f>
        <v>1.4477837300751596E-2</v>
      </c>
    </row>
    <row r="30" spans="2:48">
      <c r="B30" s="84" t="s">
        <v>304</v>
      </c>
      <c r="C30" s="82" t="s">
        <v>305</v>
      </c>
      <c r="D30" s="95" t="s">
        <v>139</v>
      </c>
      <c r="E30" s="82" t="s">
        <v>281</v>
      </c>
      <c r="F30" s="82"/>
      <c r="G30" s="82"/>
      <c r="H30" s="92">
        <v>0.51000000000000179</v>
      </c>
      <c r="I30" s="95" t="s">
        <v>181</v>
      </c>
      <c r="J30" s="96">
        <v>0</v>
      </c>
      <c r="K30" s="93">
        <v>2.7999999999999792E-3</v>
      </c>
      <c r="L30" s="92">
        <v>136058848.27489501</v>
      </c>
      <c r="M30" s="94">
        <v>99.86</v>
      </c>
      <c r="N30" s="82"/>
      <c r="O30" s="92">
        <v>135868.36588837599</v>
      </c>
      <c r="P30" s="93">
        <v>1.5117649808321669E-2</v>
      </c>
      <c r="Q30" s="93">
        <f t="shared" si="1"/>
        <v>5.0022219824859979E-2</v>
      </c>
      <c r="R30" s="93">
        <f>O30/'סכום נכסי הקרן'!$C$42</f>
        <v>2.4788206250226839E-3</v>
      </c>
    </row>
    <row r="31" spans="2:48">
      <c r="B31" s="84" t="s">
        <v>306</v>
      </c>
      <c r="C31" s="82" t="s">
        <v>307</v>
      </c>
      <c r="D31" s="95" t="s">
        <v>139</v>
      </c>
      <c r="E31" s="82" t="s">
        <v>281</v>
      </c>
      <c r="F31" s="82"/>
      <c r="G31" s="82"/>
      <c r="H31" s="92">
        <v>0.60000000000011655</v>
      </c>
      <c r="I31" s="95" t="s">
        <v>181</v>
      </c>
      <c r="J31" s="96">
        <v>0</v>
      </c>
      <c r="K31" s="93">
        <v>2.7000000000005236E-3</v>
      </c>
      <c r="L31" s="92">
        <v>1720291.6671000002</v>
      </c>
      <c r="M31" s="94">
        <v>99.84</v>
      </c>
      <c r="N31" s="82"/>
      <c r="O31" s="92">
        <v>1717.5392004329999</v>
      </c>
      <c r="P31" s="93">
        <v>1.9114351856666669E-4</v>
      </c>
      <c r="Q31" s="93">
        <f t="shared" si="1"/>
        <v>6.3234089024415141E-4</v>
      </c>
      <c r="R31" s="93">
        <f>O31/'סכום נכסי הקרן'!$C$42</f>
        <v>3.1335267532517892E-5</v>
      </c>
    </row>
    <row r="32" spans="2:48">
      <c r="B32" s="84" t="s">
        <v>308</v>
      </c>
      <c r="C32" s="82" t="s">
        <v>309</v>
      </c>
      <c r="D32" s="95" t="s">
        <v>139</v>
      </c>
      <c r="E32" s="82" t="s">
        <v>281</v>
      </c>
      <c r="F32" s="82"/>
      <c r="G32" s="82"/>
      <c r="H32" s="92">
        <v>0.7699999999999364</v>
      </c>
      <c r="I32" s="95" t="s">
        <v>181</v>
      </c>
      <c r="J32" s="96">
        <v>0</v>
      </c>
      <c r="K32" s="93">
        <v>2.6999999999993639E-3</v>
      </c>
      <c r="L32" s="92">
        <v>8192773.9746279987</v>
      </c>
      <c r="M32" s="94">
        <v>99.79</v>
      </c>
      <c r="N32" s="82"/>
      <c r="O32" s="92">
        <v>8175.5691486759997</v>
      </c>
      <c r="P32" s="93">
        <v>9.1030821940311099E-4</v>
      </c>
      <c r="Q32" s="93">
        <f t="shared" si="1"/>
        <v>3.0099730314295491E-3</v>
      </c>
      <c r="R32" s="93">
        <f>O32/'סכום נכסי הקרן'!$C$42</f>
        <v>1.491573796043647E-4</v>
      </c>
    </row>
    <row r="33" spans="2:18">
      <c r="B33" s="84" t="s">
        <v>310</v>
      </c>
      <c r="C33" s="82" t="s">
        <v>311</v>
      </c>
      <c r="D33" s="95" t="s">
        <v>139</v>
      </c>
      <c r="E33" s="82" t="s">
        <v>281</v>
      </c>
      <c r="F33" s="82"/>
      <c r="G33" s="82"/>
      <c r="H33" s="92">
        <v>0.6800000000000288</v>
      </c>
      <c r="I33" s="95" t="s">
        <v>181</v>
      </c>
      <c r="J33" s="96">
        <v>0</v>
      </c>
      <c r="K33" s="93">
        <v>2.6999999999996306E-3</v>
      </c>
      <c r="L33" s="92">
        <v>12489542.352536</v>
      </c>
      <c r="M33" s="94">
        <v>99.82</v>
      </c>
      <c r="N33" s="82"/>
      <c r="O33" s="92">
        <v>12467.061176398001</v>
      </c>
      <c r="P33" s="93">
        <v>1.3877269280595556E-3</v>
      </c>
      <c r="Q33" s="93">
        <f t="shared" si="1"/>
        <v>4.5899578658957878E-3</v>
      </c>
      <c r="R33" s="93">
        <f>O33/'סכום נכסי הקרן'!$C$42</f>
        <v>2.2745256539601056E-4</v>
      </c>
    </row>
    <row r="34" spans="2:18">
      <c r="B34" s="84" t="s">
        <v>312</v>
      </c>
      <c r="C34" s="82" t="s">
        <v>313</v>
      </c>
      <c r="D34" s="95" t="s">
        <v>139</v>
      </c>
      <c r="E34" s="82" t="s">
        <v>281</v>
      </c>
      <c r="F34" s="82"/>
      <c r="G34" s="82"/>
      <c r="H34" s="92">
        <v>0.85000000000000242</v>
      </c>
      <c r="I34" s="95" t="s">
        <v>181</v>
      </c>
      <c r="J34" s="96">
        <v>0</v>
      </c>
      <c r="K34" s="93">
        <v>2.6999999999999923E-3</v>
      </c>
      <c r="L34" s="92">
        <v>163670002.97549999</v>
      </c>
      <c r="M34" s="94">
        <v>99.77</v>
      </c>
      <c r="N34" s="82"/>
      <c r="O34" s="92">
        <v>163293.56196865599</v>
      </c>
      <c r="P34" s="93">
        <v>1.8185555886166667E-2</v>
      </c>
      <c r="Q34" s="93">
        <f t="shared" si="1"/>
        <v>6.0119266168927495E-2</v>
      </c>
      <c r="R34" s="93">
        <f>O34/'סכום נכסי הקרן'!$C$42</f>
        <v>2.9791736045009292E-3</v>
      </c>
    </row>
    <row r="35" spans="2:18">
      <c r="B35" s="84" t="s">
        <v>314</v>
      </c>
      <c r="C35" s="82" t="s">
        <v>315</v>
      </c>
      <c r="D35" s="95" t="s">
        <v>139</v>
      </c>
      <c r="E35" s="82" t="s">
        <v>281</v>
      </c>
      <c r="F35" s="82"/>
      <c r="G35" s="82"/>
      <c r="H35" s="92">
        <v>0.92999999999999816</v>
      </c>
      <c r="I35" s="95" t="s">
        <v>181</v>
      </c>
      <c r="J35" s="96">
        <v>0</v>
      </c>
      <c r="K35" s="93">
        <v>2.900000000000005E-3</v>
      </c>
      <c r="L35" s="92">
        <v>169606220.69999999</v>
      </c>
      <c r="M35" s="94">
        <v>99.73</v>
      </c>
      <c r="N35" s="82"/>
      <c r="O35" s="92">
        <v>169148.28390411002</v>
      </c>
      <c r="P35" s="93">
        <v>1.8845135633333333E-2</v>
      </c>
      <c r="Q35" s="93">
        <f t="shared" si="1"/>
        <v>6.2274780337025451E-2</v>
      </c>
      <c r="R35" s="93">
        <f>O35/'סכום נכסי הקרן'!$C$42</f>
        <v>3.0859887957522857E-3</v>
      </c>
    </row>
    <row r="36" spans="2:18">
      <c r="B36" s="84" t="s">
        <v>316</v>
      </c>
      <c r="C36" s="82" t="s">
        <v>317</v>
      </c>
      <c r="D36" s="95" t="s">
        <v>139</v>
      </c>
      <c r="E36" s="82" t="s">
        <v>281</v>
      </c>
      <c r="F36" s="82"/>
      <c r="G36" s="82"/>
      <c r="H36" s="92">
        <v>1.0000000000010344E-2</v>
      </c>
      <c r="I36" s="95" t="s">
        <v>181</v>
      </c>
      <c r="J36" s="96">
        <v>0</v>
      </c>
      <c r="K36" s="93">
        <v>1.8400000000000225E-2</v>
      </c>
      <c r="L36" s="92">
        <v>10634964.233313</v>
      </c>
      <c r="M36" s="94">
        <v>99.99</v>
      </c>
      <c r="N36" s="82"/>
      <c r="O36" s="92">
        <v>10633.900736889</v>
      </c>
      <c r="P36" s="93">
        <v>9.6681493030118177E-4</v>
      </c>
      <c r="Q36" s="93">
        <f t="shared" si="1"/>
        <v>3.9150490754662906E-3</v>
      </c>
      <c r="R36" s="93">
        <f>O36/'סכום נכסי הקרן'!$C$42</f>
        <v>1.9400787150631004E-4</v>
      </c>
    </row>
    <row r="37" spans="2:18">
      <c r="B37" s="84" t="s">
        <v>318</v>
      </c>
      <c r="C37" s="82" t="s">
        <v>319</v>
      </c>
      <c r="D37" s="95" t="s">
        <v>139</v>
      </c>
      <c r="E37" s="82" t="s">
        <v>281</v>
      </c>
      <c r="F37" s="82"/>
      <c r="G37" s="82"/>
      <c r="H37" s="92">
        <v>9.9999999999990874E-2</v>
      </c>
      <c r="I37" s="95" t="s">
        <v>181</v>
      </c>
      <c r="J37" s="96">
        <v>0</v>
      </c>
      <c r="K37" s="93">
        <v>2.9999999999997264E-3</v>
      </c>
      <c r="L37" s="92">
        <v>10937035.819915002</v>
      </c>
      <c r="M37" s="94">
        <v>99.97</v>
      </c>
      <c r="N37" s="82"/>
      <c r="O37" s="92">
        <v>10933.754710040997</v>
      </c>
      <c r="P37" s="93">
        <v>9.9427598362863663E-4</v>
      </c>
      <c r="Q37" s="93">
        <f t="shared" si="1"/>
        <v>4.0254453495532968E-3</v>
      </c>
      <c r="R37" s="93">
        <f>O37/'סכום נכסי הקרן'!$C$42</f>
        <v>1.9947849160455148E-4</v>
      </c>
    </row>
    <row r="38" spans="2:18">
      <c r="B38" s="84" t="s">
        <v>320</v>
      </c>
      <c r="C38" s="82" t="s">
        <v>321</v>
      </c>
      <c r="D38" s="95" t="s">
        <v>139</v>
      </c>
      <c r="E38" s="82" t="s">
        <v>281</v>
      </c>
      <c r="F38" s="82"/>
      <c r="G38" s="82"/>
      <c r="H38" s="92">
        <v>0.18000000000000907</v>
      </c>
      <c r="I38" s="95" t="s">
        <v>181</v>
      </c>
      <c r="J38" s="96">
        <v>0</v>
      </c>
      <c r="K38" s="93">
        <v>2.2000000000003631E-3</v>
      </c>
      <c r="L38" s="92">
        <v>4409519.4435989996</v>
      </c>
      <c r="M38" s="94">
        <v>99.96</v>
      </c>
      <c r="N38" s="82"/>
      <c r="O38" s="92">
        <v>4407.7556358219999</v>
      </c>
      <c r="P38" s="93">
        <v>4.0086540396354543E-4</v>
      </c>
      <c r="Q38" s="93">
        <f t="shared" si="1"/>
        <v>1.6227892335916941E-3</v>
      </c>
      <c r="R38" s="93">
        <f>O38/'סכום נכסי הקרן'!$C$42</f>
        <v>8.0416331709707469E-5</v>
      </c>
    </row>
    <row r="39" spans="2:18">
      <c r="B39" s="84" t="s">
        <v>322</v>
      </c>
      <c r="C39" s="82" t="s">
        <v>323</v>
      </c>
      <c r="D39" s="95" t="s">
        <v>139</v>
      </c>
      <c r="E39" s="82" t="s">
        <v>281</v>
      </c>
      <c r="F39" s="82"/>
      <c r="G39" s="82"/>
      <c r="H39" s="92">
        <v>0.24999999999999045</v>
      </c>
      <c r="I39" s="95" t="s">
        <v>181</v>
      </c>
      <c r="J39" s="96">
        <v>0</v>
      </c>
      <c r="K39" s="93">
        <v>3.1000000000001872E-3</v>
      </c>
      <c r="L39" s="92">
        <v>26290927.279357001</v>
      </c>
      <c r="M39" s="94">
        <v>99.92</v>
      </c>
      <c r="N39" s="82"/>
      <c r="O39" s="92">
        <v>26269.894537921002</v>
      </c>
      <c r="P39" s="93">
        <v>2.9212141421507778E-3</v>
      </c>
      <c r="Q39" s="93">
        <f t="shared" si="1"/>
        <v>9.6717026863439807E-3</v>
      </c>
      <c r="R39" s="93">
        <f>O39/'סכום נכסי הקרן'!$C$42</f>
        <v>4.7927533368045331E-4</v>
      </c>
    </row>
    <row r="40" spans="2:18">
      <c r="B40" s="84" t="s">
        <v>324</v>
      </c>
      <c r="C40" s="82" t="s">
        <v>325</v>
      </c>
      <c r="D40" s="95" t="s">
        <v>139</v>
      </c>
      <c r="E40" s="82" t="s">
        <v>281</v>
      </c>
      <c r="F40" s="82"/>
      <c r="G40" s="82"/>
      <c r="H40" s="92">
        <v>0.35000000000000175</v>
      </c>
      <c r="I40" s="95" t="s">
        <v>181</v>
      </c>
      <c r="J40" s="96">
        <v>0</v>
      </c>
      <c r="K40" s="93">
        <v>2.5999999999999786E-3</v>
      </c>
      <c r="L40" s="92">
        <v>136537785.71303201</v>
      </c>
      <c r="M40" s="94">
        <v>99.91</v>
      </c>
      <c r="N40" s="82"/>
      <c r="O40" s="92">
        <v>136414.90170540501</v>
      </c>
      <c r="P40" s="93">
        <v>1.5170865079225779E-2</v>
      </c>
      <c r="Q40" s="93">
        <f t="shared" si="1"/>
        <v>5.0223436161001431E-2</v>
      </c>
      <c r="R40" s="93">
        <f>O40/'סכום נכסי הקרן'!$C$42</f>
        <v>2.488791777959624E-3</v>
      </c>
    </row>
    <row r="41" spans="2:18">
      <c r="B41" s="84" t="s">
        <v>326</v>
      </c>
      <c r="C41" s="82" t="s">
        <v>327</v>
      </c>
      <c r="D41" s="95" t="s">
        <v>139</v>
      </c>
      <c r="E41" s="82" t="s">
        <v>281</v>
      </c>
      <c r="F41" s="82"/>
      <c r="G41" s="82"/>
      <c r="H41" s="92">
        <v>0.42999999999999711</v>
      </c>
      <c r="I41" s="95" t="s">
        <v>181</v>
      </c>
      <c r="J41" s="96">
        <v>0</v>
      </c>
      <c r="K41" s="93">
        <v>2.8000000000000282E-3</v>
      </c>
      <c r="L41" s="92">
        <v>114361481.60298599</v>
      </c>
      <c r="M41" s="94">
        <v>99.88</v>
      </c>
      <c r="N41" s="82"/>
      <c r="O41" s="92">
        <v>114224.247826031</v>
      </c>
      <c r="P41" s="93">
        <v>1.2706831289220667E-2</v>
      </c>
      <c r="Q41" s="93">
        <f t="shared" si="1"/>
        <v>4.205357440434071E-2</v>
      </c>
      <c r="R41" s="93">
        <f>O41/'סכום נכסי הקרן'!$C$42</f>
        <v>2.0839392564821584E-3</v>
      </c>
    </row>
    <row r="42" spans="2:18">
      <c r="B42" s="85"/>
      <c r="C42" s="82"/>
      <c r="D42" s="82"/>
      <c r="E42" s="82"/>
      <c r="F42" s="82"/>
      <c r="G42" s="82"/>
      <c r="H42" s="82"/>
      <c r="I42" s="82"/>
      <c r="J42" s="82"/>
      <c r="K42" s="93"/>
      <c r="L42" s="92"/>
      <c r="M42" s="94"/>
      <c r="N42" s="82"/>
      <c r="O42" s="82"/>
      <c r="P42" s="82"/>
      <c r="Q42" s="93"/>
      <c r="R42" s="82"/>
    </row>
    <row r="43" spans="2:18">
      <c r="B43" s="83" t="s">
        <v>24</v>
      </c>
      <c r="C43" s="80"/>
      <c r="D43" s="80"/>
      <c r="E43" s="80"/>
      <c r="F43" s="80"/>
      <c r="G43" s="80"/>
      <c r="H43" s="89">
        <v>6.0473109084025554</v>
      </c>
      <c r="I43" s="80"/>
      <c r="J43" s="80"/>
      <c r="K43" s="90">
        <v>1.2502776010993713E-2</v>
      </c>
      <c r="L43" s="89"/>
      <c r="M43" s="91"/>
      <c r="N43" s="80"/>
      <c r="O43" s="89">
        <v>1095977.765230298</v>
      </c>
      <c r="P43" s="80"/>
      <c r="Q43" s="90">
        <f t="shared" ref="Q43:Q60" si="2">O43/$O$11</f>
        <v>0.40350261326134834</v>
      </c>
      <c r="R43" s="90">
        <f>O43/'סכום נכסי הקרן'!$C$42</f>
        <v>1.9995326147155476E-2</v>
      </c>
    </row>
    <row r="44" spans="2:18">
      <c r="B44" s="84" t="s">
        <v>328</v>
      </c>
      <c r="C44" s="82" t="s">
        <v>329</v>
      </c>
      <c r="D44" s="95" t="s">
        <v>139</v>
      </c>
      <c r="E44" s="82" t="s">
        <v>281</v>
      </c>
      <c r="F44" s="82"/>
      <c r="G44" s="82"/>
      <c r="H44" s="92">
        <v>6.3500000000000858</v>
      </c>
      <c r="I44" s="95" t="s">
        <v>181</v>
      </c>
      <c r="J44" s="96">
        <v>6.25E-2</v>
      </c>
      <c r="K44" s="93">
        <v>1.5200000000000031E-2</v>
      </c>
      <c r="L44" s="92">
        <v>34655222.228272997</v>
      </c>
      <c r="M44" s="94">
        <v>136.28</v>
      </c>
      <c r="N44" s="82"/>
      <c r="O44" s="92">
        <v>47228.136760817004</v>
      </c>
      <c r="P44" s="93">
        <v>2.0430623484459227E-3</v>
      </c>
      <c r="Q44" s="93">
        <f t="shared" si="2"/>
        <v>1.7387831402263555E-2</v>
      </c>
      <c r="R44" s="93">
        <f>O44/'סכום נכסי הקרן'!$C$42</f>
        <v>8.616433907822612E-4</v>
      </c>
    </row>
    <row r="45" spans="2:18">
      <c r="B45" s="84" t="s">
        <v>330</v>
      </c>
      <c r="C45" s="82" t="s">
        <v>331</v>
      </c>
      <c r="D45" s="95" t="s">
        <v>139</v>
      </c>
      <c r="E45" s="82" t="s">
        <v>281</v>
      </c>
      <c r="F45" s="82"/>
      <c r="G45" s="82"/>
      <c r="H45" s="92">
        <v>4.6799999999999899</v>
      </c>
      <c r="I45" s="95" t="s">
        <v>181</v>
      </c>
      <c r="J45" s="96">
        <v>3.7499999999999999E-2</v>
      </c>
      <c r="K45" s="93">
        <v>1.1099999999999929E-2</v>
      </c>
      <c r="L45" s="92">
        <v>35900082.81109</v>
      </c>
      <c r="M45" s="94">
        <v>112.79</v>
      </c>
      <c r="N45" s="82"/>
      <c r="O45" s="92">
        <v>40491.703402430001</v>
      </c>
      <c r="P45" s="93">
        <v>2.2123691245613942E-3</v>
      </c>
      <c r="Q45" s="93">
        <f t="shared" si="2"/>
        <v>1.4907700371869059E-2</v>
      </c>
      <c r="R45" s="93">
        <f>O45/'סכום נכסי הקרן'!$C$42</f>
        <v>7.3874200870794324E-4</v>
      </c>
    </row>
    <row r="46" spans="2:18">
      <c r="B46" s="84" t="s">
        <v>332</v>
      </c>
      <c r="C46" s="82" t="s">
        <v>333</v>
      </c>
      <c r="D46" s="95" t="s">
        <v>139</v>
      </c>
      <c r="E46" s="82" t="s">
        <v>281</v>
      </c>
      <c r="F46" s="82"/>
      <c r="G46" s="82"/>
      <c r="H46" s="92">
        <v>18.410000000000046</v>
      </c>
      <c r="I46" s="95" t="s">
        <v>181</v>
      </c>
      <c r="J46" s="96">
        <v>3.7499999999999999E-2</v>
      </c>
      <c r="K46" s="93">
        <v>3.1000000000000139E-2</v>
      </c>
      <c r="L46" s="92">
        <v>91041688.112575009</v>
      </c>
      <c r="M46" s="94">
        <v>112.1</v>
      </c>
      <c r="N46" s="82"/>
      <c r="O46" s="92">
        <v>102057.732374196</v>
      </c>
      <c r="P46" s="93">
        <v>8.6254143265224407E-3</v>
      </c>
      <c r="Q46" s="93">
        <f t="shared" si="2"/>
        <v>3.7574267492426837E-2</v>
      </c>
      <c r="R46" s="93">
        <f>O46/'סכום נכסי הקרן'!$C$42</f>
        <v>1.8619699316914054E-3</v>
      </c>
    </row>
    <row r="47" spans="2:18">
      <c r="B47" s="84" t="s">
        <v>334</v>
      </c>
      <c r="C47" s="82" t="s">
        <v>335</v>
      </c>
      <c r="D47" s="95" t="s">
        <v>139</v>
      </c>
      <c r="E47" s="82" t="s">
        <v>281</v>
      </c>
      <c r="F47" s="82"/>
      <c r="G47" s="82"/>
      <c r="H47" s="92">
        <v>0.15999999999999184</v>
      </c>
      <c r="I47" s="95" t="s">
        <v>181</v>
      </c>
      <c r="J47" s="96">
        <v>2.2499999999999999E-2</v>
      </c>
      <c r="K47" s="93">
        <v>2.4000000000002175E-3</v>
      </c>
      <c r="L47" s="92">
        <v>14374722.198422</v>
      </c>
      <c r="M47" s="94">
        <v>102.21</v>
      </c>
      <c r="N47" s="82"/>
      <c r="O47" s="92">
        <v>14692.403933257001</v>
      </c>
      <c r="P47" s="93">
        <v>9.6515126176107248E-4</v>
      </c>
      <c r="Q47" s="93">
        <f t="shared" si="2"/>
        <v>5.409255160313195E-3</v>
      </c>
      <c r="R47" s="93">
        <f>O47/'סכום נכסי הקרן'!$C$42</f>
        <v>2.6805234362532141E-4</v>
      </c>
    </row>
    <row r="48" spans="2:18">
      <c r="B48" s="84" t="s">
        <v>336</v>
      </c>
      <c r="C48" s="82" t="s">
        <v>337</v>
      </c>
      <c r="D48" s="95" t="s">
        <v>139</v>
      </c>
      <c r="E48" s="82" t="s">
        <v>281</v>
      </c>
      <c r="F48" s="82"/>
      <c r="G48" s="82"/>
      <c r="H48" s="92">
        <v>0.66000000000001102</v>
      </c>
      <c r="I48" s="95" t="s">
        <v>181</v>
      </c>
      <c r="J48" s="96">
        <v>0</v>
      </c>
      <c r="K48" s="93">
        <v>3.1999999999999585E-3</v>
      </c>
      <c r="L48" s="92">
        <v>38358384.190683998</v>
      </c>
      <c r="M48" s="94">
        <v>99.79</v>
      </c>
      <c r="N48" s="82"/>
      <c r="O48" s="92">
        <v>38277.831584262996</v>
      </c>
      <c r="P48" s="93">
        <v>3.3431427554795945E-2</v>
      </c>
      <c r="Q48" s="93">
        <f t="shared" si="2"/>
        <v>1.4092626296102268E-2</v>
      </c>
      <c r="R48" s="93">
        <f>O48/'סכום נכסי הקרן'!$C$42</f>
        <v>6.9835150950566828E-4</v>
      </c>
    </row>
    <row r="49" spans="2:18">
      <c r="B49" s="84" t="s">
        <v>338</v>
      </c>
      <c r="C49" s="82" t="s">
        <v>339</v>
      </c>
      <c r="D49" s="95" t="s">
        <v>139</v>
      </c>
      <c r="E49" s="82" t="s">
        <v>281</v>
      </c>
      <c r="F49" s="82"/>
      <c r="G49" s="82"/>
      <c r="H49" s="92">
        <v>3.5999999999999623</v>
      </c>
      <c r="I49" s="95" t="s">
        <v>181</v>
      </c>
      <c r="J49" s="96">
        <v>1.2500000000000001E-2</v>
      </c>
      <c r="K49" s="93">
        <v>8.6999999999998173E-3</v>
      </c>
      <c r="L49" s="92">
        <v>36430996.649908997</v>
      </c>
      <c r="M49" s="94">
        <v>101.77</v>
      </c>
      <c r="N49" s="82"/>
      <c r="O49" s="92">
        <v>37075.826588563999</v>
      </c>
      <c r="P49" s="93">
        <v>3.135677472407871E-3</v>
      </c>
      <c r="Q49" s="93">
        <f t="shared" si="2"/>
        <v>1.3650087977986093E-2</v>
      </c>
      <c r="R49" s="93">
        <f>O49/'סכום נכסי הקרן'!$C$42</f>
        <v>6.7642179278877741E-4</v>
      </c>
    </row>
    <row r="50" spans="2:18">
      <c r="B50" s="84" t="s">
        <v>340</v>
      </c>
      <c r="C50" s="82" t="s">
        <v>341</v>
      </c>
      <c r="D50" s="95" t="s">
        <v>139</v>
      </c>
      <c r="E50" s="82" t="s">
        <v>281</v>
      </c>
      <c r="F50" s="82"/>
      <c r="G50" s="82"/>
      <c r="H50" s="92">
        <v>4.5200000000003318</v>
      </c>
      <c r="I50" s="95" t="s">
        <v>181</v>
      </c>
      <c r="J50" s="96">
        <v>1.4999999999999999E-2</v>
      </c>
      <c r="K50" s="93">
        <v>1.0800000000000176E-2</v>
      </c>
      <c r="L50" s="92">
        <v>6705814.3894609995</v>
      </c>
      <c r="M50" s="94">
        <v>102.39</v>
      </c>
      <c r="N50" s="82"/>
      <c r="O50" s="92">
        <v>6866.0833723360001</v>
      </c>
      <c r="P50" s="93">
        <v>9.3838654191923403E-4</v>
      </c>
      <c r="Q50" s="93">
        <f t="shared" si="2"/>
        <v>2.5278638595607871E-3</v>
      </c>
      <c r="R50" s="93">
        <f>O50/'סכום נכסי הקרן'!$C$42</f>
        <v>1.2526675334017455E-4</v>
      </c>
    </row>
    <row r="51" spans="2:18">
      <c r="B51" s="84" t="s">
        <v>342</v>
      </c>
      <c r="C51" s="82" t="s">
        <v>343</v>
      </c>
      <c r="D51" s="95" t="s">
        <v>139</v>
      </c>
      <c r="E51" s="82" t="s">
        <v>281</v>
      </c>
      <c r="F51" s="82"/>
      <c r="G51" s="82"/>
      <c r="H51" s="92">
        <v>1.8300000000000056</v>
      </c>
      <c r="I51" s="95" t="s">
        <v>181</v>
      </c>
      <c r="J51" s="96">
        <v>5.0000000000000001E-3</v>
      </c>
      <c r="K51" s="93">
        <v>4.8000000000000256E-3</v>
      </c>
      <c r="L51" s="92">
        <v>89750368.528380007</v>
      </c>
      <c r="M51" s="94">
        <v>100.12</v>
      </c>
      <c r="N51" s="82"/>
      <c r="O51" s="92">
        <v>89858.070691662011</v>
      </c>
      <c r="P51" s="93">
        <v>6.4334659084249535E-3</v>
      </c>
      <c r="Q51" s="93">
        <f t="shared" si="2"/>
        <v>3.3082757239230765E-2</v>
      </c>
      <c r="R51" s="93">
        <f>O51/'סכום נכסי הקרן'!$C$42</f>
        <v>1.6393958777588748E-3</v>
      </c>
    </row>
    <row r="52" spans="2:18">
      <c r="B52" s="84" t="s">
        <v>344</v>
      </c>
      <c r="C52" s="82" t="s">
        <v>345</v>
      </c>
      <c r="D52" s="95" t="s">
        <v>139</v>
      </c>
      <c r="E52" s="82" t="s">
        <v>281</v>
      </c>
      <c r="F52" s="82"/>
      <c r="G52" s="82"/>
      <c r="H52" s="92">
        <v>2.7000000000000006</v>
      </c>
      <c r="I52" s="95" t="s">
        <v>181</v>
      </c>
      <c r="J52" s="96">
        <v>5.5E-2</v>
      </c>
      <c r="K52" s="93">
        <v>6.8000000000000439E-3</v>
      </c>
      <c r="L52" s="92">
        <v>80646959.541480005</v>
      </c>
      <c r="M52" s="94">
        <v>114.42</v>
      </c>
      <c r="N52" s="82"/>
      <c r="O52" s="92">
        <v>92276.251992019999</v>
      </c>
      <c r="P52" s="93">
        <v>4.4910393868684883E-3</v>
      </c>
      <c r="Q52" s="93">
        <f t="shared" si="2"/>
        <v>3.3973051280761016E-2</v>
      </c>
      <c r="R52" s="93">
        <f>O52/'סכום נכסי הקרן'!$C$42</f>
        <v>1.6835138565332438E-3</v>
      </c>
    </row>
    <row r="53" spans="2:18">
      <c r="B53" s="84" t="s">
        <v>346</v>
      </c>
      <c r="C53" s="82" t="s">
        <v>347</v>
      </c>
      <c r="D53" s="95" t="s">
        <v>139</v>
      </c>
      <c r="E53" s="82" t="s">
        <v>281</v>
      </c>
      <c r="F53" s="82"/>
      <c r="G53" s="82"/>
      <c r="H53" s="92">
        <v>15.10000000000001</v>
      </c>
      <c r="I53" s="95" t="s">
        <v>181</v>
      </c>
      <c r="J53" s="96">
        <v>5.5E-2</v>
      </c>
      <c r="K53" s="93">
        <v>2.7700000000000075E-2</v>
      </c>
      <c r="L53" s="92">
        <v>73784729.838523</v>
      </c>
      <c r="M53" s="94">
        <v>146.6</v>
      </c>
      <c r="N53" s="82"/>
      <c r="O53" s="92">
        <v>108168.41363624702</v>
      </c>
      <c r="P53" s="93">
        <v>4.0355632869827351E-3</v>
      </c>
      <c r="Q53" s="93">
        <f t="shared" si="2"/>
        <v>3.9824017383590572E-2</v>
      </c>
      <c r="R53" s="93">
        <f>O53/'סכום נכסי הקרן'!$C$42</f>
        <v>1.9734549167817251E-3</v>
      </c>
    </row>
    <row r="54" spans="2:18">
      <c r="B54" s="84" t="s">
        <v>348</v>
      </c>
      <c r="C54" s="82" t="s">
        <v>349</v>
      </c>
      <c r="D54" s="95" t="s">
        <v>139</v>
      </c>
      <c r="E54" s="82" t="s">
        <v>281</v>
      </c>
      <c r="F54" s="82"/>
      <c r="G54" s="82"/>
      <c r="H54" s="92">
        <v>3.7800000000000651</v>
      </c>
      <c r="I54" s="95" t="s">
        <v>181</v>
      </c>
      <c r="J54" s="96">
        <v>4.2500000000000003E-2</v>
      </c>
      <c r="K54" s="93">
        <v>9.4000000000003282E-3</v>
      </c>
      <c r="L54" s="92">
        <v>21596715.431538001</v>
      </c>
      <c r="M54" s="94">
        <v>112.96</v>
      </c>
      <c r="N54" s="82"/>
      <c r="O54" s="92">
        <v>24395.649751880002</v>
      </c>
      <c r="P54" s="93">
        <v>1.2054408990716085E-3</v>
      </c>
      <c r="Q54" s="93">
        <f t="shared" si="2"/>
        <v>8.9816680040253234E-3</v>
      </c>
      <c r="R54" s="93">
        <f>O54/'סכום נכסי הקרן'!$C$42</f>
        <v>4.4508108543434905E-4</v>
      </c>
    </row>
    <row r="55" spans="2:18">
      <c r="B55" s="84" t="s">
        <v>350</v>
      </c>
      <c r="C55" s="82" t="s">
        <v>351</v>
      </c>
      <c r="D55" s="95" t="s">
        <v>139</v>
      </c>
      <c r="E55" s="82" t="s">
        <v>281</v>
      </c>
      <c r="F55" s="82"/>
      <c r="G55" s="82"/>
      <c r="H55" s="92">
        <v>7.4799999999999525</v>
      </c>
      <c r="I55" s="95" t="s">
        <v>181</v>
      </c>
      <c r="J55" s="96">
        <v>0.02</v>
      </c>
      <c r="K55" s="93">
        <v>1.6199999999999878E-2</v>
      </c>
      <c r="L55" s="92">
        <v>91612272.186412007</v>
      </c>
      <c r="M55" s="94">
        <v>102.81</v>
      </c>
      <c r="N55" s="82"/>
      <c r="O55" s="92">
        <v>94186.577035417984</v>
      </c>
      <c r="P55" s="93">
        <v>6.4224994443643126E-3</v>
      </c>
      <c r="Q55" s="93">
        <f t="shared" si="2"/>
        <v>3.4676369515531692E-2</v>
      </c>
      <c r="R55" s="93">
        <f>O55/'סכום נכסי הקרן'!$C$42</f>
        <v>1.7183663631274767E-3</v>
      </c>
    </row>
    <row r="56" spans="2:18">
      <c r="B56" s="84" t="s">
        <v>352</v>
      </c>
      <c r="C56" s="82" t="s">
        <v>353</v>
      </c>
      <c r="D56" s="95" t="s">
        <v>139</v>
      </c>
      <c r="E56" s="82" t="s">
        <v>281</v>
      </c>
      <c r="F56" s="82"/>
      <c r="G56" s="82"/>
      <c r="H56" s="92">
        <v>2.0500000000000065</v>
      </c>
      <c r="I56" s="95" t="s">
        <v>181</v>
      </c>
      <c r="J56" s="96">
        <v>0.01</v>
      </c>
      <c r="K56" s="93">
        <v>5.1000000000000567E-3</v>
      </c>
      <c r="L56" s="92">
        <v>67509477.767995998</v>
      </c>
      <c r="M56" s="94">
        <v>101.93</v>
      </c>
      <c r="N56" s="82"/>
      <c r="O56" s="92">
        <v>68812.413688711007</v>
      </c>
      <c r="P56" s="93">
        <v>4.6354928631325643E-3</v>
      </c>
      <c r="Q56" s="93">
        <f t="shared" si="2"/>
        <v>2.5334445304537174E-2</v>
      </c>
      <c r="R56" s="93">
        <f>O56/'סכום נכסי הקרן'!$C$42</f>
        <v>1.2554330008598658E-3</v>
      </c>
    </row>
    <row r="57" spans="2:18">
      <c r="B57" s="84" t="s">
        <v>354</v>
      </c>
      <c r="C57" s="82" t="s">
        <v>355</v>
      </c>
      <c r="D57" s="95" t="s">
        <v>139</v>
      </c>
      <c r="E57" s="82" t="s">
        <v>281</v>
      </c>
      <c r="F57" s="82"/>
      <c r="G57" s="82"/>
      <c r="H57" s="92">
        <v>0.40999999999999354</v>
      </c>
      <c r="I57" s="95" t="s">
        <v>181</v>
      </c>
      <c r="J57" s="96">
        <v>0</v>
      </c>
      <c r="K57" s="93">
        <v>2.9000000000000653E-3</v>
      </c>
      <c r="L57" s="92">
        <v>61839567.299999997</v>
      </c>
      <c r="M57" s="94">
        <v>99.88</v>
      </c>
      <c r="N57" s="82"/>
      <c r="O57" s="92">
        <v>61765.359819239995</v>
      </c>
      <c r="P57" s="93">
        <v>2.8292629132919096E-2</v>
      </c>
      <c r="Q57" s="93">
        <f t="shared" si="2"/>
        <v>2.2739954118370143E-2</v>
      </c>
      <c r="R57" s="93">
        <f>O57/'סכום נכסי הקרן'!$C$42</f>
        <v>1.1268645709455621E-3</v>
      </c>
    </row>
    <row r="58" spans="2:18">
      <c r="B58" s="84" t="s">
        <v>356</v>
      </c>
      <c r="C58" s="82" t="s">
        <v>357</v>
      </c>
      <c r="D58" s="95" t="s">
        <v>139</v>
      </c>
      <c r="E58" s="82" t="s">
        <v>281</v>
      </c>
      <c r="F58" s="82"/>
      <c r="G58" s="82"/>
      <c r="H58" s="92">
        <v>6.0799999999999654</v>
      </c>
      <c r="I58" s="95" t="s">
        <v>181</v>
      </c>
      <c r="J58" s="96">
        <v>1.7500000000000002E-2</v>
      </c>
      <c r="K58" s="93">
        <v>1.3999999999999907E-2</v>
      </c>
      <c r="L58" s="92">
        <v>61923284.352807999</v>
      </c>
      <c r="M58" s="94">
        <v>103.15</v>
      </c>
      <c r="N58" s="82"/>
      <c r="O58" s="92">
        <v>63873.869591128998</v>
      </c>
      <c r="P58" s="93">
        <v>3.3680929257595728E-3</v>
      </c>
      <c r="Q58" s="93">
        <f t="shared" si="2"/>
        <v>2.3516237388008853E-2</v>
      </c>
      <c r="R58" s="93">
        <f>O58/'סכום נכסי הקרן'!$C$42</f>
        <v>1.1653328153852893E-3</v>
      </c>
    </row>
    <row r="59" spans="2:18">
      <c r="B59" s="84" t="s">
        <v>358</v>
      </c>
      <c r="C59" s="82" t="s">
        <v>359</v>
      </c>
      <c r="D59" s="95" t="s">
        <v>139</v>
      </c>
      <c r="E59" s="82" t="s">
        <v>281</v>
      </c>
      <c r="F59" s="82"/>
      <c r="G59" s="82"/>
      <c r="H59" s="92">
        <v>8.589999999999975</v>
      </c>
      <c r="I59" s="95" t="s">
        <v>181</v>
      </c>
      <c r="J59" s="96">
        <v>2.2499999999999999E-2</v>
      </c>
      <c r="K59" s="93">
        <v>1.829999999999982E-2</v>
      </c>
      <c r="L59" s="92">
        <v>61081163.082584001</v>
      </c>
      <c r="M59" s="94">
        <v>104.76</v>
      </c>
      <c r="N59" s="82"/>
      <c r="O59" s="92">
        <v>63988.625104052</v>
      </c>
      <c r="P59" s="93">
        <v>6.5945066778455895E-3</v>
      </c>
      <c r="Q59" s="93">
        <f t="shared" si="2"/>
        <v>2.3558486556577385E-2</v>
      </c>
      <c r="R59" s="93">
        <f>O59/'סכום נכסי הקרן'!$C$42</f>
        <v>1.1674264471914029E-3</v>
      </c>
    </row>
    <row r="60" spans="2:18">
      <c r="B60" s="84" t="s">
        <v>360</v>
      </c>
      <c r="C60" s="82" t="s">
        <v>361</v>
      </c>
      <c r="D60" s="95" t="s">
        <v>139</v>
      </c>
      <c r="E60" s="82" t="s">
        <v>281</v>
      </c>
      <c r="F60" s="82"/>
      <c r="G60" s="82"/>
      <c r="H60" s="92">
        <v>0.84000000000000108</v>
      </c>
      <c r="I60" s="95" t="s">
        <v>181</v>
      </c>
      <c r="J60" s="96">
        <v>0.05</v>
      </c>
      <c r="K60" s="93">
        <v>2.8999999999999972E-3</v>
      </c>
      <c r="L60" s="92">
        <v>135525362.30835199</v>
      </c>
      <c r="M60" s="94">
        <v>104.75</v>
      </c>
      <c r="N60" s="82"/>
      <c r="O60" s="92">
        <v>141962.81590407601</v>
      </c>
      <c r="P60" s="93">
        <v>7.3220658899535744E-3</v>
      </c>
      <c r="Q60" s="93">
        <f t="shared" si="2"/>
        <v>5.2265993910193626E-2</v>
      </c>
      <c r="R60" s="93">
        <f>O60/'סכום נכסי הקרן'!$C$42</f>
        <v>2.5900094826961351E-3</v>
      </c>
    </row>
    <row r="61" spans="2:18">
      <c r="B61" s="85"/>
      <c r="C61" s="82"/>
      <c r="D61" s="82"/>
      <c r="E61" s="82"/>
      <c r="F61" s="82"/>
      <c r="G61" s="82"/>
      <c r="H61" s="82"/>
      <c r="I61" s="82"/>
      <c r="J61" s="82"/>
      <c r="K61" s="93"/>
      <c r="L61" s="92"/>
      <c r="M61" s="94"/>
      <c r="N61" s="82"/>
      <c r="O61" s="82"/>
      <c r="P61" s="82"/>
      <c r="Q61" s="93"/>
      <c r="R61" s="82"/>
    </row>
    <row r="62" spans="2:18">
      <c r="B62" s="83" t="s">
        <v>25</v>
      </c>
      <c r="C62" s="80"/>
      <c r="D62" s="80"/>
      <c r="E62" s="80"/>
      <c r="F62" s="80"/>
      <c r="G62" s="80"/>
      <c r="H62" s="89">
        <v>1.1700000000000503</v>
      </c>
      <c r="I62" s="80"/>
      <c r="J62" s="80"/>
      <c r="K62" s="90">
        <v>2.9000000000000215E-3</v>
      </c>
      <c r="L62" s="89"/>
      <c r="M62" s="91"/>
      <c r="N62" s="80"/>
      <c r="O62" s="89">
        <v>9140.2699920619998</v>
      </c>
      <c r="P62" s="80"/>
      <c r="Q62" s="90">
        <f t="shared" ref="Q62:Q63" si="3">O62/$O$11</f>
        <v>3.365143842070842E-3</v>
      </c>
      <c r="R62" s="90">
        <f>O62/'סכום נכסי הקרן'!$C$42</f>
        <v>1.6675765272111513E-4</v>
      </c>
    </row>
    <row r="63" spans="2:18">
      <c r="B63" s="84" t="s">
        <v>362</v>
      </c>
      <c r="C63" s="82" t="s">
        <v>363</v>
      </c>
      <c r="D63" s="95" t="s">
        <v>139</v>
      </c>
      <c r="E63" s="82" t="s">
        <v>281</v>
      </c>
      <c r="F63" s="82"/>
      <c r="G63" s="82"/>
      <c r="H63" s="92">
        <v>1.1700000000000503</v>
      </c>
      <c r="I63" s="95" t="s">
        <v>181</v>
      </c>
      <c r="J63" s="96">
        <v>2.8999999999999998E-3</v>
      </c>
      <c r="K63" s="93">
        <v>2.9000000000000215E-3</v>
      </c>
      <c r="L63" s="92">
        <v>9138442.2911990006</v>
      </c>
      <c r="M63" s="94">
        <v>100.02</v>
      </c>
      <c r="N63" s="82"/>
      <c r="O63" s="92">
        <v>9140.2699920619998</v>
      </c>
      <c r="P63" s="93">
        <v>4.9601356354465973E-4</v>
      </c>
      <c r="Q63" s="93">
        <f t="shared" si="3"/>
        <v>3.365143842070842E-3</v>
      </c>
      <c r="R63" s="93">
        <f>O63/'סכום נכסי הקרן'!$C$42</f>
        <v>1.6675765272111513E-4</v>
      </c>
    </row>
    <row r="64" spans="2:18">
      <c r="C64" s="1"/>
      <c r="D64" s="1"/>
    </row>
    <row r="65" spans="2:4">
      <c r="C65" s="1"/>
      <c r="D65" s="1"/>
    </row>
    <row r="66" spans="2:4">
      <c r="C66" s="1"/>
      <c r="D66" s="1"/>
    </row>
    <row r="67" spans="2:4">
      <c r="B67" s="97" t="s">
        <v>131</v>
      </c>
      <c r="C67" s="98"/>
      <c r="D67" s="98"/>
    </row>
    <row r="68" spans="2:4">
      <c r="B68" s="97" t="s">
        <v>257</v>
      </c>
      <c r="C68" s="98"/>
      <c r="D68" s="98"/>
    </row>
    <row r="69" spans="2:4">
      <c r="B69" s="218" t="s">
        <v>265</v>
      </c>
      <c r="C69" s="218"/>
      <c r="D69" s="218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9:D69"/>
  </mergeCells>
  <phoneticPr fontId="6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196</v>
      </c>
      <c r="C1" s="76" t="s" vm="1">
        <v>276</v>
      </c>
    </row>
    <row r="2" spans="2:67">
      <c r="B2" s="55" t="s">
        <v>195</v>
      </c>
      <c r="C2" s="76" t="s">
        <v>277</v>
      </c>
    </row>
    <row r="3" spans="2:67">
      <c r="B3" s="55" t="s">
        <v>197</v>
      </c>
      <c r="C3" s="76" t="s">
        <v>278</v>
      </c>
    </row>
    <row r="4" spans="2:67">
      <c r="B4" s="55" t="s">
        <v>198</v>
      </c>
      <c r="C4" s="76">
        <v>2102</v>
      </c>
    </row>
    <row r="6" spans="2:67" ht="26.25" customHeight="1">
      <c r="B6" s="215" t="s">
        <v>226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20"/>
      <c r="BO6" s="3"/>
    </row>
    <row r="7" spans="2:67" ht="26.25" customHeight="1">
      <c r="B7" s="215" t="s">
        <v>106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20"/>
      <c r="AZ7" s="42"/>
      <c r="BJ7" s="3"/>
      <c r="BO7" s="3"/>
    </row>
    <row r="8" spans="2:67" s="3" customFormat="1" ht="78.75">
      <c r="B8" s="37" t="s">
        <v>134</v>
      </c>
      <c r="C8" s="13" t="s">
        <v>52</v>
      </c>
      <c r="D8" s="13" t="s">
        <v>138</v>
      </c>
      <c r="E8" s="13" t="s">
        <v>244</v>
      </c>
      <c r="F8" s="13" t="s">
        <v>136</v>
      </c>
      <c r="G8" s="13" t="s">
        <v>75</v>
      </c>
      <c r="H8" s="13" t="s">
        <v>15</v>
      </c>
      <c r="I8" s="13" t="s">
        <v>76</v>
      </c>
      <c r="J8" s="13" t="s">
        <v>121</v>
      </c>
      <c r="K8" s="13" t="s">
        <v>18</v>
      </c>
      <c r="L8" s="13" t="s">
        <v>120</v>
      </c>
      <c r="M8" s="13" t="s">
        <v>17</v>
      </c>
      <c r="N8" s="13" t="s">
        <v>19</v>
      </c>
      <c r="O8" s="13" t="s">
        <v>259</v>
      </c>
      <c r="P8" s="13" t="s">
        <v>258</v>
      </c>
      <c r="Q8" s="13" t="s">
        <v>72</v>
      </c>
      <c r="R8" s="13" t="s">
        <v>67</v>
      </c>
      <c r="S8" s="13" t="s">
        <v>199</v>
      </c>
      <c r="T8" s="38" t="s">
        <v>201</v>
      </c>
      <c r="V8" s="1"/>
      <c r="AZ8" s="42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266</v>
      </c>
      <c r="P9" s="16"/>
      <c r="Q9" s="16" t="s">
        <v>262</v>
      </c>
      <c r="R9" s="16" t="s">
        <v>20</v>
      </c>
      <c r="S9" s="16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132</v>
      </c>
      <c r="R10" s="19" t="s">
        <v>133</v>
      </c>
      <c r="S10" s="44" t="s">
        <v>202</v>
      </c>
      <c r="T10" s="71" t="s">
        <v>245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131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U830"/>
  <sheetViews>
    <sheetView rightToLeft="1" topLeftCell="B1" zoomScaleNormal="100" workbookViewId="0">
      <pane xSplit="1" ySplit="10" topLeftCell="C11" activePane="bottomRight" state="frozen"/>
      <selection activeCell="B1" sqref="B1"/>
      <selection pane="topRight" activeCell="C1" sqref="C1"/>
      <selection pane="bottomLeft" activeCell="B11" sqref="B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6.42578125" style="2" bestFit="1" customWidth="1"/>
    <col min="5" max="5" width="8" style="2" bestFit="1" customWidth="1"/>
    <col min="6" max="6" width="11.7109375" style="135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32" bestFit="1" customWidth="1"/>
    <col min="11" max="11" width="7.42578125" style="1" bestFit="1" customWidth="1"/>
    <col min="12" max="12" width="12.28515625" style="1" bestFit="1" customWidth="1"/>
    <col min="13" max="13" width="7.42578125" style="1" bestFit="1" customWidth="1"/>
    <col min="14" max="14" width="10" style="1" bestFit="1" customWidth="1"/>
    <col min="15" max="15" width="15.5703125" style="1" bestFit="1" customWidth="1"/>
    <col min="16" max="16" width="13" style="1" bestFit="1" customWidth="1"/>
    <col min="17" max="17" width="9.85546875" style="132" bestFit="1" customWidth="1"/>
    <col min="18" max="18" width="14.28515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33" width="5.7109375" style="1" customWidth="1"/>
    <col min="34" max="16384" width="9.140625" style="1"/>
  </cols>
  <sheetData>
    <row r="1" spans="2:47">
      <c r="B1" s="55" t="s">
        <v>196</v>
      </c>
      <c r="C1" s="76" t="s" vm="1">
        <v>276</v>
      </c>
    </row>
    <row r="2" spans="2:47">
      <c r="B2" s="55" t="s">
        <v>195</v>
      </c>
      <c r="C2" s="76" t="s">
        <v>277</v>
      </c>
    </row>
    <row r="3" spans="2:47">
      <c r="B3" s="55" t="s">
        <v>197</v>
      </c>
      <c r="C3" s="76" t="s">
        <v>278</v>
      </c>
    </row>
    <row r="4" spans="2:47">
      <c r="B4" s="55" t="s">
        <v>198</v>
      </c>
      <c r="C4" s="76">
        <v>2102</v>
      </c>
    </row>
    <row r="6" spans="2:47" ht="26.25" customHeight="1">
      <c r="B6" s="221" t="s">
        <v>226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3"/>
    </row>
    <row r="7" spans="2:47" ht="26.25" customHeight="1">
      <c r="B7" s="221" t="s">
        <v>107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  <c r="AU7" s="3"/>
    </row>
    <row r="8" spans="2:47" s="3" customFormat="1" ht="78.75">
      <c r="B8" s="22" t="s">
        <v>134</v>
      </c>
      <c r="C8" s="30" t="s">
        <v>52</v>
      </c>
      <c r="D8" s="30" t="s">
        <v>138</v>
      </c>
      <c r="E8" s="30" t="s">
        <v>244</v>
      </c>
      <c r="F8" s="30" t="s">
        <v>136</v>
      </c>
      <c r="G8" s="30" t="s">
        <v>75</v>
      </c>
      <c r="H8" s="30" t="s">
        <v>15</v>
      </c>
      <c r="I8" s="30" t="s">
        <v>76</v>
      </c>
      <c r="J8" s="30" t="s">
        <v>121</v>
      </c>
      <c r="K8" s="30" t="s">
        <v>18</v>
      </c>
      <c r="L8" s="30" t="s">
        <v>120</v>
      </c>
      <c r="M8" s="30" t="s">
        <v>17</v>
      </c>
      <c r="N8" s="30" t="s">
        <v>19</v>
      </c>
      <c r="O8" s="13" t="s">
        <v>259</v>
      </c>
      <c r="P8" s="30" t="s">
        <v>258</v>
      </c>
      <c r="Q8" s="30" t="s">
        <v>274</v>
      </c>
      <c r="R8" s="30" t="s">
        <v>72</v>
      </c>
      <c r="S8" s="13" t="s">
        <v>67</v>
      </c>
      <c r="T8" s="30" t="s">
        <v>199</v>
      </c>
      <c r="U8" s="14" t="s">
        <v>201</v>
      </c>
      <c r="AQ8" s="1"/>
      <c r="AR8" s="1"/>
    </row>
    <row r="9" spans="2:47" s="3" customFormat="1" ht="20.25">
      <c r="B9" s="15"/>
      <c r="C9" s="16"/>
      <c r="D9" s="16"/>
      <c r="E9" s="16"/>
      <c r="F9" s="32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266</v>
      </c>
      <c r="P9" s="32"/>
      <c r="Q9" s="32" t="s">
        <v>262</v>
      </c>
      <c r="R9" s="32" t="s">
        <v>262</v>
      </c>
      <c r="S9" s="16" t="s">
        <v>20</v>
      </c>
      <c r="T9" s="32" t="s">
        <v>262</v>
      </c>
      <c r="U9" s="17" t="s">
        <v>20</v>
      </c>
      <c r="AP9" s="1"/>
      <c r="AQ9" s="1"/>
      <c r="AR9" s="1"/>
      <c r="AU9" s="4"/>
    </row>
    <row r="10" spans="2:47" s="4" customFormat="1" ht="18" customHeight="1">
      <c r="B10" s="18"/>
      <c r="C10" s="19" t="s">
        <v>1</v>
      </c>
      <c r="D10" s="19" t="s">
        <v>2</v>
      </c>
      <c r="E10" s="19" t="s">
        <v>3</v>
      </c>
      <c r="F10" s="34" t="s">
        <v>4</v>
      </c>
      <c r="G10" s="19" t="s">
        <v>5</v>
      </c>
      <c r="H10" s="19" t="s">
        <v>6</v>
      </c>
      <c r="I10" s="19" t="s">
        <v>7</v>
      </c>
      <c r="J10" s="34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34" t="s">
        <v>132</v>
      </c>
      <c r="R10" s="19" t="s">
        <v>133</v>
      </c>
      <c r="S10" s="19" t="s">
        <v>202</v>
      </c>
      <c r="T10" s="20" t="s">
        <v>245</v>
      </c>
      <c r="U10" s="20" t="s">
        <v>268</v>
      </c>
      <c r="AP10" s="1"/>
      <c r="AQ10" s="3"/>
      <c r="AR10" s="1"/>
    </row>
    <row r="11" spans="2:47" s="131" customFormat="1" ht="18" customHeight="1">
      <c r="B11" s="77" t="s">
        <v>37</v>
      </c>
      <c r="C11" s="78"/>
      <c r="D11" s="78"/>
      <c r="E11" s="78"/>
      <c r="F11" s="78"/>
      <c r="G11" s="78"/>
      <c r="H11" s="78"/>
      <c r="I11" s="78"/>
      <c r="J11" s="78"/>
      <c r="K11" s="86">
        <v>4.357779236158791</v>
      </c>
      <c r="L11" s="78"/>
      <c r="M11" s="78"/>
      <c r="N11" s="101">
        <v>2.5013375053866038E-2</v>
      </c>
      <c r="O11" s="86"/>
      <c r="P11" s="88"/>
      <c r="Q11" s="86">
        <v>6830.4661433430001</v>
      </c>
      <c r="R11" s="86">
        <v>6335113.2765186792</v>
      </c>
      <c r="S11" s="78"/>
      <c r="T11" s="87">
        <f>R11/$R$11</f>
        <v>1</v>
      </c>
      <c r="U11" s="87">
        <f>R11/'סכום נכסי הקרן'!$C$42</f>
        <v>0.11557958579255301</v>
      </c>
      <c r="AP11" s="132"/>
      <c r="AQ11" s="133"/>
      <c r="AR11" s="132"/>
      <c r="AU11" s="132"/>
    </row>
    <row r="12" spans="2:47" s="132" customFormat="1">
      <c r="B12" s="79" t="s">
        <v>253</v>
      </c>
      <c r="C12" s="80"/>
      <c r="D12" s="80"/>
      <c r="E12" s="80"/>
      <c r="F12" s="80"/>
      <c r="G12" s="80"/>
      <c r="H12" s="80"/>
      <c r="I12" s="80"/>
      <c r="J12" s="80"/>
      <c r="K12" s="89">
        <v>3.9559261400926817</v>
      </c>
      <c r="L12" s="80"/>
      <c r="M12" s="80"/>
      <c r="N12" s="102">
        <v>9.8404601405171141E-3</v>
      </c>
      <c r="O12" s="89"/>
      <c r="P12" s="91"/>
      <c r="Q12" s="89">
        <v>6830.4661433430001</v>
      </c>
      <c r="R12" s="89">
        <v>3503856.6860286784</v>
      </c>
      <c r="S12" s="80"/>
      <c r="T12" s="90">
        <f t="shared" ref="T12:T75" si="0">R12/$R$11</f>
        <v>0.55308508831497094</v>
      </c>
      <c r="U12" s="90">
        <f>R12/'סכום נכסי הקרן'!$C$42</f>
        <v>6.3925345415481935E-2</v>
      </c>
      <c r="AQ12" s="133"/>
    </row>
    <row r="13" spans="2:47" s="132" customFormat="1" ht="20.25">
      <c r="B13" s="100" t="s">
        <v>36</v>
      </c>
      <c r="C13" s="80"/>
      <c r="D13" s="80"/>
      <c r="E13" s="80"/>
      <c r="F13" s="80"/>
      <c r="G13" s="80"/>
      <c r="H13" s="80"/>
      <c r="I13" s="80"/>
      <c r="J13" s="80"/>
      <c r="K13" s="89">
        <v>3.9582135170114672</v>
      </c>
      <c r="L13" s="80"/>
      <c r="M13" s="80"/>
      <c r="N13" s="102">
        <v>5.1428990237480923E-3</v>
      </c>
      <c r="O13" s="89"/>
      <c r="P13" s="91"/>
      <c r="Q13" s="89">
        <v>6210.1404823819994</v>
      </c>
      <c r="R13" s="89">
        <v>2759443.4332387615</v>
      </c>
      <c r="S13" s="80"/>
      <c r="T13" s="90">
        <f t="shared" si="0"/>
        <v>0.43557917795514972</v>
      </c>
      <c r="U13" s="90">
        <f>R13/'סכום נכסי הקרן'!$C$42</f>
        <v>5.0344060967916944E-2</v>
      </c>
      <c r="AQ13" s="131"/>
    </row>
    <row r="14" spans="2:47" s="132" customFormat="1">
      <c r="B14" s="85" t="s">
        <v>364</v>
      </c>
      <c r="C14" s="82" t="s">
        <v>365</v>
      </c>
      <c r="D14" s="95" t="s">
        <v>139</v>
      </c>
      <c r="E14" s="95" t="s">
        <v>366</v>
      </c>
      <c r="F14" s="82" t="s">
        <v>367</v>
      </c>
      <c r="G14" s="95" t="s">
        <v>368</v>
      </c>
      <c r="H14" s="82" t="s">
        <v>369</v>
      </c>
      <c r="I14" s="82" t="s">
        <v>370</v>
      </c>
      <c r="J14" s="82"/>
      <c r="K14" s="92">
        <v>3.5500000000000078</v>
      </c>
      <c r="L14" s="95" t="s">
        <v>181</v>
      </c>
      <c r="M14" s="96">
        <v>6.1999999999999998E-3</v>
      </c>
      <c r="N14" s="96">
        <v>-7.0000000000001008E-4</v>
      </c>
      <c r="O14" s="92">
        <v>66838036.79119201</v>
      </c>
      <c r="P14" s="94">
        <v>103.66</v>
      </c>
      <c r="Q14" s="82"/>
      <c r="R14" s="92">
        <v>69284.305456799004</v>
      </c>
      <c r="S14" s="93">
        <v>1.4179316511240898E-2</v>
      </c>
      <c r="T14" s="93">
        <f t="shared" si="0"/>
        <v>1.0936553528348693E-2</v>
      </c>
      <c r="U14" s="93">
        <f>R14/'סכום נכסי הקרן'!$C$42</f>
        <v>1.2640423268046258E-3</v>
      </c>
    </row>
    <row r="15" spans="2:47" s="132" customFormat="1">
      <c r="B15" s="85" t="s">
        <v>371</v>
      </c>
      <c r="C15" s="82" t="s">
        <v>372</v>
      </c>
      <c r="D15" s="95" t="s">
        <v>139</v>
      </c>
      <c r="E15" s="95" t="s">
        <v>366</v>
      </c>
      <c r="F15" s="82" t="s">
        <v>373</v>
      </c>
      <c r="G15" s="95" t="s">
        <v>374</v>
      </c>
      <c r="H15" s="82" t="s">
        <v>369</v>
      </c>
      <c r="I15" s="82" t="s">
        <v>179</v>
      </c>
      <c r="J15" s="82"/>
      <c r="K15" s="92">
        <v>1.240000000000002</v>
      </c>
      <c r="L15" s="95" t="s">
        <v>181</v>
      </c>
      <c r="M15" s="96">
        <v>5.8999999999999999E-3</v>
      </c>
      <c r="N15" s="96">
        <v>-9.9000000000000511E-3</v>
      </c>
      <c r="O15" s="92">
        <v>80118057.212063998</v>
      </c>
      <c r="P15" s="94">
        <v>102.33</v>
      </c>
      <c r="Q15" s="82"/>
      <c r="R15" s="92">
        <v>81984.806856540992</v>
      </c>
      <c r="S15" s="93">
        <v>1.5008578290884615E-2</v>
      </c>
      <c r="T15" s="93">
        <f t="shared" si="0"/>
        <v>1.2941332424223663E-2</v>
      </c>
      <c r="U15" s="93">
        <f>R15/'סכום נכסי הקרן'!$C$42</f>
        <v>1.4957538411955068E-3</v>
      </c>
    </row>
    <row r="16" spans="2:47" s="132" customFormat="1">
      <c r="B16" s="85" t="s">
        <v>375</v>
      </c>
      <c r="C16" s="82" t="s">
        <v>376</v>
      </c>
      <c r="D16" s="95" t="s">
        <v>139</v>
      </c>
      <c r="E16" s="95" t="s">
        <v>366</v>
      </c>
      <c r="F16" s="82" t="s">
        <v>373</v>
      </c>
      <c r="G16" s="95" t="s">
        <v>374</v>
      </c>
      <c r="H16" s="82" t="s">
        <v>369</v>
      </c>
      <c r="I16" s="82" t="s">
        <v>179</v>
      </c>
      <c r="J16" s="82"/>
      <c r="K16" s="92">
        <v>6.0799999999999743</v>
      </c>
      <c r="L16" s="95" t="s">
        <v>181</v>
      </c>
      <c r="M16" s="96">
        <v>8.3000000000000001E-3</v>
      </c>
      <c r="N16" s="96">
        <v>4.2999999999999566E-3</v>
      </c>
      <c r="O16" s="92">
        <v>26948294.588422999</v>
      </c>
      <c r="P16" s="94">
        <v>103.11</v>
      </c>
      <c r="Q16" s="82"/>
      <c r="R16" s="92">
        <v>27786.386353783997</v>
      </c>
      <c r="S16" s="93">
        <v>2.0955616840535159E-2</v>
      </c>
      <c r="T16" s="93">
        <f t="shared" si="0"/>
        <v>4.3860914779180376E-3</v>
      </c>
      <c r="U16" s="93">
        <f>R16/'סכום נכסי הקרן'!$C$42</f>
        <v>5.0694263626601343E-4</v>
      </c>
    </row>
    <row r="17" spans="2:42" s="132" customFormat="1" ht="20.25">
      <c r="B17" s="85" t="s">
        <v>377</v>
      </c>
      <c r="C17" s="82" t="s">
        <v>378</v>
      </c>
      <c r="D17" s="95" t="s">
        <v>139</v>
      </c>
      <c r="E17" s="95" t="s">
        <v>366</v>
      </c>
      <c r="F17" s="82" t="s">
        <v>379</v>
      </c>
      <c r="G17" s="95" t="s">
        <v>374</v>
      </c>
      <c r="H17" s="82" t="s">
        <v>369</v>
      </c>
      <c r="I17" s="82" t="s">
        <v>179</v>
      </c>
      <c r="J17" s="82"/>
      <c r="K17" s="92">
        <v>2.2299999999999742</v>
      </c>
      <c r="L17" s="95" t="s">
        <v>181</v>
      </c>
      <c r="M17" s="96">
        <v>0.04</v>
      </c>
      <c r="N17" s="96">
        <v>-4.6999999999999707E-3</v>
      </c>
      <c r="O17" s="92">
        <v>40542573.064163998</v>
      </c>
      <c r="P17" s="94">
        <v>114.9</v>
      </c>
      <c r="Q17" s="82"/>
      <c r="R17" s="92">
        <v>46583.415921879008</v>
      </c>
      <c r="S17" s="93">
        <v>1.956975012944177E-2</v>
      </c>
      <c r="T17" s="93">
        <f t="shared" si="0"/>
        <v>7.353209625239391E-3</v>
      </c>
      <c r="U17" s="93">
        <f>R17/'סכום נכסי הקרן'!$C$42</f>
        <v>8.4988092273098267E-4</v>
      </c>
      <c r="AP17" s="131"/>
    </row>
    <row r="18" spans="2:42" s="132" customFormat="1">
      <c r="B18" s="85" t="s">
        <v>380</v>
      </c>
      <c r="C18" s="82" t="s">
        <v>381</v>
      </c>
      <c r="D18" s="95" t="s">
        <v>139</v>
      </c>
      <c r="E18" s="95" t="s">
        <v>366</v>
      </c>
      <c r="F18" s="82" t="s">
        <v>379</v>
      </c>
      <c r="G18" s="95" t="s">
        <v>374</v>
      </c>
      <c r="H18" s="82" t="s">
        <v>369</v>
      </c>
      <c r="I18" s="82" t="s">
        <v>179</v>
      </c>
      <c r="J18" s="82"/>
      <c r="K18" s="92">
        <v>3.4299999999999926</v>
      </c>
      <c r="L18" s="95" t="s">
        <v>181</v>
      </c>
      <c r="M18" s="96">
        <v>9.8999999999999991E-3</v>
      </c>
      <c r="N18" s="96">
        <v>-2.1999999999999745E-3</v>
      </c>
      <c r="O18" s="92">
        <v>53100174.37788</v>
      </c>
      <c r="P18" s="94">
        <v>105.7</v>
      </c>
      <c r="Q18" s="82"/>
      <c r="R18" s="92">
        <v>56126.885776987001</v>
      </c>
      <c r="S18" s="93">
        <v>1.761857807522146E-2</v>
      </c>
      <c r="T18" s="93">
        <f t="shared" si="0"/>
        <v>8.8596499110794574E-3</v>
      </c>
      <c r="U18" s="93">
        <f>R18/'סכום נכסי הקרן'!$C$42</f>
        <v>1.0239946669895925E-3</v>
      </c>
    </row>
    <row r="19" spans="2:42" s="132" customFormat="1">
      <c r="B19" s="85" t="s">
        <v>382</v>
      </c>
      <c r="C19" s="82" t="s">
        <v>383</v>
      </c>
      <c r="D19" s="95" t="s">
        <v>139</v>
      </c>
      <c r="E19" s="95" t="s">
        <v>366</v>
      </c>
      <c r="F19" s="82" t="s">
        <v>379</v>
      </c>
      <c r="G19" s="95" t="s">
        <v>374</v>
      </c>
      <c r="H19" s="82" t="s">
        <v>369</v>
      </c>
      <c r="I19" s="82" t="s">
        <v>179</v>
      </c>
      <c r="J19" s="82"/>
      <c r="K19" s="92">
        <v>5.3800000000000194</v>
      </c>
      <c r="L19" s="95" t="s">
        <v>181</v>
      </c>
      <c r="M19" s="96">
        <v>8.6E-3</v>
      </c>
      <c r="N19" s="96">
        <v>3.7000000000001073E-3</v>
      </c>
      <c r="O19" s="92">
        <v>44666031.077586003</v>
      </c>
      <c r="P19" s="94">
        <v>104.15</v>
      </c>
      <c r="Q19" s="82"/>
      <c r="R19" s="92">
        <v>46519.669526150014</v>
      </c>
      <c r="S19" s="93">
        <v>1.7856762636505635E-2</v>
      </c>
      <c r="T19" s="93">
        <f t="shared" si="0"/>
        <v>7.3431472328327274E-3</v>
      </c>
      <c r="U19" s="93">
        <f>R19/'סכום נכסי הקרן'!$C$42</f>
        <v>8.4871791558453844E-4</v>
      </c>
      <c r="AP19" s="133"/>
    </row>
    <row r="20" spans="2:42" s="132" customFormat="1">
      <c r="B20" s="85" t="s">
        <v>384</v>
      </c>
      <c r="C20" s="82" t="s">
        <v>385</v>
      </c>
      <c r="D20" s="95" t="s">
        <v>139</v>
      </c>
      <c r="E20" s="95" t="s">
        <v>366</v>
      </c>
      <c r="F20" s="82" t="s">
        <v>379</v>
      </c>
      <c r="G20" s="95" t="s">
        <v>374</v>
      </c>
      <c r="H20" s="82" t="s">
        <v>369</v>
      </c>
      <c r="I20" s="82" t="s">
        <v>179</v>
      </c>
      <c r="J20" s="82"/>
      <c r="K20" s="92">
        <v>8.0800000000014283</v>
      </c>
      <c r="L20" s="95" t="s">
        <v>181</v>
      </c>
      <c r="M20" s="96">
        <v>1.2199999999999999E-2</v>
      </c>
      <c r="N20" s="96">
        <v>8.9000000000023227E-3</v>
      </c>
      <c r="O20" s="92">
        <v>1690684.74</v>
      </c>
      <c r="P20" s="94">
        <v>104.32</v>
      </c>
      <c r="Q20" s="82"/>
      <c r="R20" s="92">
        <v>1763.7222548310001</v>
      </c>
      <c r="S20" s="93">
        <v>2.1091166006327283E-3</v>
      </c>
      <c r="T20" s="93">
        <f t="shared" si="0"/>
        <v>2.7840421754861096E-4</v>
      </c>
      <c r="U20" s="93">
        <f>R20/'סכום נכסי הקרן'!$C$42</f>
        <v>3.2177844147168271E-5</v>
      </c>
    </row>
    <row r="21" spans="2:42" s="132" customFormat="1">
      <c r="B21" s="85" t="s">
        <v>386</v>
      </c>
      <c r="C21" s="82" t="s">
        <v>387</v>
      </c>
      <c r="D21" s="95" t="s">
        <v>139</v>
      </c>
      <c r="E21" s="95" t="s">
        <v>366</v>
      </c>
      <c r="F21" s="82" t="s">
        <v>379</v>
      </c>
      <c r="G21" s="95" t="s">
        <v>374</v>
      </c>
      <c r="H21" s="82" t="s">
        <v>369</v>
      </c>
      <c r="I21" s="82" t="s">
        <v>179</v>
      </c>
      <c r="J21" s="82"/>
      <c r="K21" s="92">
        <v>10.850000000000009</v>
      </c>
      <c r="L21" s="95" t="s">
        <v>181</v>
      </c>
      <c r="M21" s="96">
        <v>5.6000000000000008E-3</v>
      </c>
      <c r="N21" s="96">
        <v>4.5000000000001601E-3</v>
      </c>
      <c r="O21" s="92">
        <v>24400738.530113</v>
      </c>
      <c r="P21" s="94">
        <v>102.17</v>
      </c>
      <c r="Q21" s="82"/>
      <c r="R21" s="92">
        <v>24930.234120628</v>
      </c>
      <c r="S21" s="93">
        <v>3.4762501699055599E-2</v>
      </c>
      <c r="T21" s="93">
        <f t="shared" si="0"/>
        <v>3.9352467797273321E-3</v>
      </c>
      <c r="U21" s="93">
        <f>R21/'סכום נכסי הקרן'!$C$42</f>
        <v>4.5483419279236312E-4</v>
      </c>
    </row>
    <row r="22" spans="2:42" s="132" customFormat="1">
      <c r="B22" s="85" t="s">
        <v>388</v>
      </c>
      <c r="C22" s="82" t="s">
        <v>389</v>
      </c>
      <c r="D22" s="95" t="s">
        <v>139</v>
      </c>
      <c r="E22" s="95" t="s">
        <v>366</v>
      </c>
      <c r="F22" s="82" t="s">
        <v>379</v>
      </c>
      <c r="G22" s="95" t="s">
        <v>374</v>
      </c>
      <c r="H22" s="82" t="s">
        <v>369</v>
      </c>
      <c r="I22" s="82" t="s">
        <v>179</v>
      </c>
      <c r="J22" s="82"/>
      <c r="K22" s="92">
        <v>1.4500000000000297</v>
      </c>
      <c r="L22" s="95" t="s">
        <v>181</v>
      </c>
      <c r="M22" s="96">
        <v>4.0999999999999995E-3</v>
      </c>
      <c r="N22" s="96">
        <v>-8.9000000000005377E-3</v>
      </c>
      <c r="O22" s="92">
        <v>8213731.205901999</v>
      </c>
      <c r="P22" s="94">
        <v>101.83</v>
      </c>
      <c r="Q22" s="82"/>
      <c r="R22" s="92">
        <v>8364.0428243949991</v>
      </c>
      <c r="S22" s="93">
        <v>6.6624630231559828E-3</v>
      </c>
      <c r="T22" s="93">
        <f t="shared" si="0"/>
        <v>1.3202672879420512E-3</v>
      </c>
      <c r="U22" s="93">
        <f>R22/'סכום נכסי הקרן'!$C$42</f>
        <v>1.5259594627579961E-4</v>
      </c>
    </row>
    <row r="23" spans="2:42" s="132" customFormat="1">
      <c r="B23" s="85" t="s">
        <v>390</v>
      </c>
      <c r="C23" s="82" t="s">
        <v>391</v>
      </c>
      <c r="D23" s="95" t="s">
        <v>139</v>
      </c>
      <c r="E23" s="95" t="s">
        <v>366</v>
      </c>
      <c r="F23" s="82" t="s">
        <v>379</v>
      </c>
      <c r="G23" s="95" t="s">
        <v>374</v>
      </c>
      <c r="H23" s="82" t="s">
        <v>369</v>
      </c>
      <c r="I23" s="82" t="s">
        <v>179</v>
      </c>
      <c r="J23" s="82"/>
      <c r="K23" s="92">
        <v>0.83999999999999719</v>
      </c>
      <c r="L23" s="95" t="s">
        <v>181</v>
      </c>
      <c r="M23" s="96">
        <v>6.4000000000000003E-3</v>
      </c>
      <c r="N23" s="96">
        <v>-1.1400000000000023E-2</v>
      </c>
      <c r="O23" s="92">
        <v>56825337.333195999</v>
      </c>
      <c r="P23" s="94">
        <v>101.61</v>
      </c>
      <c r="Q23" s="82"/>
      <c r="R23" s="92">
        <v>57740.223510999</v>
      </c>
      <c r="S23" s="93">
        <v>1.8039245588846051E-2</v>
      </c>
      <c r="T23" s="93">
        <f t="shared" si="0"/>
        <v>9.1143158757737101E-3</v>
      </c>
      <c r="U23" s="93">
        <f>R23/'סכום נכסי הקרן'!$C$42</f>
        <v>1.0534288537044152E-3</v>
      </c>
    </row>
    <row r="24" spans="2:42" s="132" customFormat="1">
      <c r="B24" s="85" t="s">
        <v>392</v>
      </c>
      <c r="C24" s="82" t="s">
        <v>393</v>
      </c>
      <c r="D24" s="95" t="s">
        <v>139</v>
      </c>
      <c r="E24" s="95" t="s">
        <v>366</v>
      </c>
      <c r="F24" s="82" t="s">
        <v>394</v>
      </c>
      <c r="G24" s="95" t="s">
        <v>374</v>
      </c>
      <c r="H24" s="82" t="s">
        <v>369</v>
      </c>
      <c r="I24" s="82" t="s">
        <v>179</v>
      </c>
      <c r="J24" s="82"/>
      <c r="K24" s="92">
        <v>3.1500000000000039</v>
      </c>
      <c r="L24" s="95" t="s">
        <v>181</v>
      </c>
      <c r="M24" s="96">
        <v>0.05</v>
      </c>
      <c r="N24" s="96">
        <v>-3.0999999999999717E-3</v>
      </c>
      <c r="O24" s="92">
        <v>70503936.732243001</v>
      </c>
      <c r="P24" s="94">
        <v>122.55</v>
      </c>
      <c r="Q24" s="82"/>
      <c r="R24" s="92">
        <v>86402.575621004013</v>
      </c>
      <c r="S24" s="93">
        <v>2.2370789483664368E-2</v>
      </c>
      <c r="T24" s="93">
        <f t="shared" si="0"/>
        <v>1.3638678875918164E-2</v>
      </c>
      <c r="U24" s="93">
        <f>R24/'סכום נכסי הקרן'!$C$42</f>
        <v>1.5763528552362638E-3</v>
      </c>
    </row>
    <row r="25" spans="2:42" s="132" customFormat="1">
      <c r="B25" s="85" t="s">
        <v>395</v>
      </c>
      <c r="C25" s="82" t="s">
        <v>396</v>
      </c>
      <c r="D25" s="95" t="s">
        <v>139</v>
      </c>
      <c r="E25" s="95" t="s">
        <v>366</v>
      </c>
      <c r="F25" s="82" t="s">
        <v>394</v>
      </c>
      <c r="G25" s="95" t="s">
        <v>374</v>
      </c>
      <c r="H25" s="82" t="s">
        <v>369</v>
      </c>
      <c r="I25" s="82" t="s">
        <v>179</v>
      </c>
      <c r="J25" s="82"/>
      <c r="K25" s="92">
        <v>0.9600000000001605</v>
      </c>
      <c r="L25" s="95" t="s">
        <v>181</v>
      </c>
      <c r="M25" s="96">
        <v>1.6E-2</v>
      </c>
      <c r="N25" s="96">
        <v>-1.0500000000001756E-2</v>
      </c>
      <c r="O25" s="92">
        <v>3865990.2500169999</v>
      </c>
      <c r="P25" s="94">
        <v>103.13</v>
      </c>
      <c r="Q25" s="82"/>
      <c r="R25" s="92">
        <v>3986.9957860659997</v>
      </c>
      <c r="S25" s="93">
        <v>1.841640621185157E-3</v>
      </c>
      <c r="T25" s="93">
        <f t="shared" si="0"/>
        <v>6.2934877594753361E-4</v>
      </c>
      <c r="U25" s="93">
        <f>R25/'סכום נכסי הקרן'!$C$42</f>
        <v>7.2739870843066179E-5</v>
      </c>
    </row>
    <row r="26" spans="2:42" s="132" customFormat="1">
      <c r="B26" s="85" t="s">
        <v>397</v>
      </c>
      <c r="C26" s="82" t="s">
        <v>398</v>
      </c>
      <c r="D26" s="95" t="s">
        <v>139</v>
      </c>
      <c r="E26" s="95" t="s">
        <v>366</v>
      </c>
      <c r="F26" s="82" t="s">
        <v>394</v>
      </c>
      <c r="G26" s="95" t="s">
        <v>374</v>
      </c>
      <c r="H26" s="82" t="s">
        <v>369</v>
      </c>
      <c r="I26" s="82" t="s">
        <v>179</v>
      </c>
      <c r="J26" s="82"/>
      <c r="K26" s="92">
        <v>2.4800000000000435</v>
      </c>
      <c r="L26" s="95" t="s">
        <v>181</v>
      </c>
      <c r="M26" s="96">
        <v>6.9999999999999993E-3</v>
      </c>
      <c r="N26" s="96">
        <v>-3.3000000000001284E-3</v>
      </c>
      <c r="O26" s="92">
        <v>28447376.038754001</v>
      </c>
      <c r="P26" s="94">
        <v>104.24</v>
      </c>
      <c r="Q26" s="82"/>
      <c r="R26" s="92">
        <v>29653.544518413997</v>
      </c>
      <c r="S26" s="93">
        <v>1.0004760197107483E-2</v>
      </c>
      <c r="T26" s="93">
        <f t="shared" si="0"/>
        <v>4.6808230925129476E-3</v>
      </c>
      <c r="U26" s="93">
        <f>R26/'סכום נכסי הקרן'!$C$42</f>
        <v>5.4100759420086346E-4</v>
      </c>
    </row>
    <row r="27" spans="2:42" s="132" customFormat="1">
      <c r="B27" s="85" t="s">
        <v>399</v>
      </c>
      <c r="C27" s="82" t="s">
        <v>400</v>
      </c>
      <c r="D27" s="95" t="s">
        <v>139</v>
      </c>
      <c r="E27" s="95" t="s">
        <v>366</v>
      </c>
      <c r="F27" s="82" t="s">
        <v>394</v>
      </c>
      <c r="G27" s="95" t="s">
        <v>374</v>
      </c>
      <c r="H27" s="82" t="s">
        <v>369</v>
      </c>
      <c r="I27" s="82" t="s">
        <v>179</v>
      </c>
      <c r="J27" s="82"/>
      <c r="K27" s="92">
        <v>4.5300000000000065</v>
      </c>
      <c r="L27" s="95" t="s">
        <v>181</v>
      </c>
      <c r="M27" s="96">
        <v>6.0000000000000001E-3</v>
      </c>
      <c r="N27" s="96">
        <v>1.3999999999992152E-3</v>
      </c>
      <c r="O27" s="92">
        <v>5908943.1662999997</v>
      </c>
      <c r="P27" s="94">
        <v>103.49</v>
      </c>
      <c r="Q27" s="82"/>
      <c r="R27" s="92">
        <v>6115.1655499320004</v>
      </c>
      <c r="S27" s="93">
        <v>2.6567256929291927E-3</v>
      </c>
      <c r="T27" s="93">
        <f t="shared" si="0"/>
        <v>9.6528116909891371E-4</v>
      </c>
      <c r="U27" s="93">
        <f>R27/'סכום נכסי הקרן'!$C$42</f>
        <v>1.1156679769780376E-4</v>
      </c>
    </row>
    <row r="28" spans="2:42" s="132" customFormat="1">
      <c r="B28" s="85" t="s">
        <v>401</v>
      </c>
      <c r="C28" s="82" t="s">
        <v>402</v>
      </c>
      <c r="D28" s="95" t="s">
        <v>139</v>
      </c>
      <c r="E28" s="95" t="s">
        <v>366</v>
      </c>
      <c r="F28" s="82" t="s">
        <v>394</v>
      </c>
      <c r="G28" s="95" t="s">
        <v>374</v>
      </c>
      <c r="H28" s="82" t="s">
        <v>369</v>
      </c>
      <c r="I28" s="82" t="s">
        <v>179</v>
      </c>
      <c r="J28" s="82"/>
      <c r="K28" s="92">
        <v>5.9300000000000495</v>
      </c>
      <c r="L28" s="95" t="s">
        <v>181</v>
      </c>
      <c r="M28" s="96">
        <v>1.7500000000000002E-2</v>
      </c>
      <c r="N28" s="96">
        <v>4.9000000000000822E-3</v>
      </c>
      <c r="O28" s="92">
        <v>53256569.310000002</v>
      </c>
      <c r="P28" s="94">
        <v>107.52</v>
      </c>
      <c r="Q28" s="82"/>
      <c r="R28" s="92">
        <v>57261.465829396999</v>
      </c>
      <c r="S28" s="93">
        <v>2.6605045148063167E-2</v>
      </c>
      <c r="T28" s="93">
        <f t="shared" si="0"/>
        <v>9.0387437966797917E-3</v>
      </c>
      <c r="U28" s="93">
        <f>R28/'סכום נכסי הקרן'!$C$42</f>
        <v>1.0446942641052582E-3</v>
      </c>
    </row>
    <row r="29" spans="2:42" s="132" customFormat="1">
      <c r="B29" s="85" t="s">
        <v>403</v>
      </c>
      <c r="C29" s="82" t="s">
        <v>404</v>
      </c>
      <c r="D29" s="95" t="s">
        <v>139</v>
      </c>
      <c r="E29" s="95" t="s">
        <v>366</v>
      </c>
      <c r="F29" s="82" t="s">
        <v>405</v>
      </c>
      <c r="G29" s="95" t="s">
        <v>374</v>
      </c>
      <c r="H29" s="82" t="s">
        <v>406</v>
      </c>
      <c r="I29" s="82" t="s">
        <v>179</v>
      </c>
      <c r="J29" s="82"/>
      <c r="K29" s="92">
        <v>1.4999999999999694</v>
      </c>
      <c r="L29" s="95" t="s">
        <v>181</v>
      </c>
      <c r="M29" s="96">
        <v>8.0000000000000002E-3</v>
      </c>
      <c r="N29" s="96">
        <v>-5.4000000000001339E-3</v>
      </c>
      <c r="O29" s="92">
        <v>15862681.016852999</v>
      </c>
      <c r="P29" s="94">
        <v>103.67</v>
      </c>
      <c r="Q29" s="82"/>
      <c r="R29" s="92">
        <v>16444.841058307</v>
      </c>
      <c r="S29" s="93">
        <v>3.6916265302761771E-2</v>
      </c>
      <c r="T29" s="93">
        <f t="shared" si="0"/>
        <v>2.5958243113442634E-3</v>
      </c>
      <c r="U29" s="93">
        <f>R29/'סכום נכסי הקרן'!$C$42</f>
        <v>3.0002429869540909E-4</v>
      </c>
    </row>
    <row r="30" spans="2:42" s="132" customFormat="1">
      <c r="B30" s="85" t="s">
        <v>407</v>
      </c>
      <c r="C30" s="82" t="s">
        <v>408</v>
      </c>
      <c r="D30" s="95" t="s">
        <v>139</v>
      </c>
      <c r="E30" s="95" t="s">
        <v>366</v>
      </c>
      <c r="F30" s="82" t="s">
        <v>373</v>
      </c>
      <c r="G30" s="95" t="s">
        <v>374</v>
      </c>
      <c r="H30" s="82" t="s">
        <v>406</v>
      </c>
      <c r="I30" s="82" t="s">
        <v>179</v>
      </c>
      <c r="J30" s="82"/>
      <c r="K30" s="92">
        <v>1.5799999999999836</v>
      </c>
      <c r="L30" s="95" t="s">
        <v>181</v>
      </c>
      <c r="M30" s="96">
        <v>3.4000000000000002E-2</v>
      </c>
      <c r="N30" s="96">
        <v>-6.3999999999998607E-3</v>
      </c>
      <c r="O30" s="92">
        <v>23279508.268116999</v>
      </c>
      <c r="P30" s="94">
        <v>111.42</v>
      </c>
      <c r="Q30" s="82"/>
      <c r="R30" s="92">
        <v>25938.029014299002</v>
      </c>
      <c r="S30" s="93">
        <v>1.24439772754261E-2</v>
      </c>
      <c r="T30" s="93">
        <f t="shared" si="0"/>
        <v>4.0943275806036841E-3</v>
      </c>
      <c r="U30" s="93">
        <f>R30/'סכום נכסי הקרן'!$C$42</f>
        <v>4.7322068586519949E-4</v>
      </c>
    </row>
    <row r="31" spans="2:42" s="132" customFormat="1">
      <c r="B31" s="85" t="s">
        <v>409</v>
      </c>
      <c r="C31" s="82" t="s">
        <v>410</v>
      </c>
      <c r="D31" s="95" t="s">
        <v>139</v>
      </c>
      <c r="E31" s="95" t="s">
        <v>366</v>
      </c>
      <c r="F31" s="82" t="s">
        <v>379</v>
      </c>
      <c r="G31" s="95" t="s">
        <v>374</v>
      </c>
      <c r="H31" s="82" t="s">
        <v>406</v>
      </c>
      <c r="I31" s="82" t="s">
        <v>179</v>
      </c>
      <c r="J31" s="82"/>
      <c r="K31" s="92">
        <v>0.47000000000001779</v>
      </c>
      <c r="L31" s="95" t="s">
        <v>181</v>
      </c>
      <c r="M31" s="96">
        <v>0.03</v>
      </c>
      <c r="N31" s="96">
        <v>-1.9500000000000468E-2</v>
      </c>
      <c r="O31" s="92">
        <v>17223389.615600999</v>
      </c>
      <c r="P31" s="94">
        <v>110.81</v>
      </c>
      <c r="Q31" s="82"/>
      <c r="R31" s="92">
        <v>19085.237227878002</v>
      </c>
      <c r="S31" s="93">
        <v>3.588206169916875E-2</v>
      </c>
      <c r="T31" s="93">
        <f t="shared" si="0"/>
        <v>3.0126118342063603E-3</v>
      </c>
      <c r="U31" s="93">
        <f>R31/'סכום נכסי הקרן'!$C$42</f>
        <v>3.4819642795131447E-4</v>
      </c>
    </row>
    <row r="32" spans="2:42" s="132" customFormat="1">
      <c r="B32" s="85" t="s">
        <v>411</v>
      </c>
      <c r="C32" s="82" t="s">
        <v>412</v>
      </c>
      <c r="D32" s="95" t="s">
        <v>139</v>
      </c>
      <c r="E32" s="95" t="s">
        <v>366</v>
      </c>
      <c r="F32" s="82" t="s">
        <v>413</v>
      </c>
      <c r="G32" s="95" t="s">
        <v>414</v>
      </c>
      <c r="H32" s="82" t="s">
        <v>406</v>
      </c>
      <c r="I32" s="82" t="s">
        <v>179</v>
      </c>
      <c r="J32" s="82"/>
      <c r="K32" s="92">
        <v>6.2200000000000424</v>
      </c>
      <c r="L32" s="95" t="s">
        <v>181</v>
      </c>
      <c r="M32" s="96">
        <v>8.3000000000000001E-3</v>
      </c>
      <c r="N32" s="96">
        <v>4.7000000000000071E-3</v>
      </c>
      <c r="O32" s="92">
        <v>40517507.550489001</v>
      </c>
      <c r="P32" s="94">
        <v>103.4</v>
      </c>
      <c r="Q32" s="82"/>
      <c r="R32" s="92">
        <v>41895.101390450996</v>
      </c>
      <c r="S32" s="93">
        <v>2.6457441221615596E-2</v>
      </c>
      <c r="T32" s="93">
        <f t="shared" si="0"/>
        <v>6.6131574230466669E-3</v>
      </c>
      <c r="U32" s="93">
        <f>R32/'סכום נכסי הקרן'!$C$42</f>
        <v>7.6434599573668098E-4</v>
      </c>
    </row>
    <row r="33" spans="2:21" s="132" customFormat="1">
      <c r="B33" s="85" t="s">
        <v>415</v>
      </c>
      <c r="C33" s="82" t="s">
        <v>416</v>
      </c>
      <c r="D33" s="95" t="s">
        <v>139</v>
      </c>
      <c r="E33" s="95" t="s">
        <v>366</v>
      </c>
      <c r="F33" s="82" t="s">
        <v>413</v>
      </c>
      <c r="G33" s="95" t="s">
        <v>414</v>
      </c>
      <c r="H33" s="82" t="s">
        <v>406</v>
      </c>
      <c r="I33" s="82" t="s">
        <v>179</v>
      </c>
      <c r="J33" s="82"/>
      <c r="K33" s="92">
        <v>9.8699999999995871</v>
      </c>
      <c r="L33" s="95" t="s">
        <v>181</v>
      </c>
      <c r="M33" s="96">
        <v>1.6500000000000001E-2</v>
      </c>
      <c r="N33" s="96">
        <v>1.3999999999999058E-2</v>
      </c>
      <c r="O33" s="92">
        <v>6122404.3783320002</v>
      </c>
      <c r="P33" s="94">
        <v>103.87</v>
      </c>
      <c r="Q33" s="82"/>
      <c r="R33" s="92">
        <v>6359.3414248489998</v>
      </c>
      <c r="S33" s="93">
        <v>1.4478389978674046E-2</v>
      </c>
      <c r="T33" s="93">
        <f t="shared" si="0"/>
        <v>1.0038244222751506E-3</v>
      </c>
      <c r="U33" s="93">
        <f>R33/'סכום נכסי הקרן'!$C$42</f>
        <v>1.1602161093501073E-4</v>
      </c>
    </row>
    <row r="34" spans="2:21" s="132" customFormat="1">
      <c r="B34" s="85" t="s">
        <v>417</v>
      </c>
      <c r="C34" s="82" t="s">
        <v>418</v>
      </c>
      <c r="D34" s="95" t="s">
        <v>139</v>
      </c>
      <c r="E34" s="95" t="s">
        <v>366</v>
      </c>
      <c r="F34" s="82" t="s">
        <v>419</v>
      </c>
      <c r="G34" s="95" t="s">
        <v>420</v>
      </c>
      <c r="H34" s="82" t="s">
        <v>406</v>
      </c>
      <c r="I34" s="82" t="s">
        <v>179</v>
      </c>
      <c r="J34" s="82"/>
      <c r="K34" s="92">
        <v>9.5400000000046745</v>
      </c>
      <c r="L34" s="95" t="s">
        <v>181</v>
      </c>
      <c r="M34" s="96">
        <v>2.6499999999999999E-2</v>
      </c>
      <c r="N34" s="96">
        <v>1.4100000000004382E-2</v>
      </c>
      <c r="O34" s="92">
        <v>842957.07412</v>
      </c>
      <c r="P34" s="94">
        <v>113.71</v>
      </c>
      <c r="Q34" s="82"/>
      <c r="R34" s="92">
        <v>958.52649573799999</v>
      </c>
      <c r="S34" s="93">
        <v>7.1769613268944567E-4</v>
      </c>
      <c r="T34" s="93">
        <f t="shared" si="0"/>
        <v>1.5130376583648666E-4</v>
      </c>
      <c r="U34" s="93">
        <f>R34/'סכום נכסי הקרן'!$C$42</f>
        <v>1.7487626584234561E-5</v>
      </c>
    </row>
    <row r="35" spans="2:21" s="132" customFormat="1">
      <c r="B35" s="85" t="s">
        <v>421</v>
      </c>
      <c r="C35" s="82" t="s">
        <v>422</v>
      </c>
      <c r="D35" s="95" t="s">
        <v>139</v>
      </c>
      <c r="E35" s="95" t="s">
        <v>366</v>
      </c>
      <c r="F35" s="82" t="s">
        <v>423</v>
      </c>
      <c r="G35" s="95" t="s">
        <v>424</v>
      </c>
      <c r="H35" s="82" t="s">
        <v>406</v>
      </c>
      <c r="I35" s="82" t="s">
        <v>370</v>
      </c>
      <c r="J35" s="82"/>
      <c r="K35" s="92">
        <v>3.4799999999999374</v>
      </c>
      <c r="L35" s="95" t="s">
        <v>181</v>
      </c>
      <c r="M35" s="96">
        <v>6.5000000000000006E-3</v>
      </c>
      <c r="N35" s="93">
        <v>-1E-4</v>
      </c>
      <c r="O35" s="92">
        <v>13915563.292923</v>
      </c>
      <c r="P35" s="94">
        <v>102.25</v>
      </c>
      <c r="Q35" s="92">
        <v>2372.0236718259998</v>
      </c>
      <c r="R35" s="92">
        <v>16652.870500073001</v>
      </c>
      <c r="S35" s="93">
        <v>1.7923546262210585E-2</v>
      </c>
      <c r="T35" s="93">
        <f t="shared" si="0"/>
        <v>2.6286618365290249E-3</v>
      </c>
      <c r="U35" s="93">
        <f>R35/'סכום נכסי הקרן'!$C$42</f>
        <v>3.0381964625471639E-4</v>
      </c>
    </row>
    <row r="36" spans="2:21" s="132" customFormat="1">
      <c r="B36" s="85" t="s">
        <v>425</v>
      </c>
      <c r="C36" s="82" t="s">
        <v>426</v>
      </c>
      <c r="D36" s="95" t="s">
        <v>139</v>
      </c>
      <c r="E36" s="95" t="s">
        <v>366</v>
      </c>
      <c r="F36" s="82" t="s">
        <v>423</v>
      </c>
      <c r="G36" s="95" t="s">
        <v>424</v>
      </c>
      <c r="H36" s="82" t="s">
        <v>406</v>
      </c>
      <c r="I36" s="82" t="s">
        <v>370</v>
      </c>
      <c r="J36" s="82"/>
      <c r="K36" s="92">
        <v>4.1499999999999932</v>
      </c>
      <c r="L36" s="95" t="s">
        <v>181</v>
      </c>
      <c r="M36" s="96">
        <v>1.6399999999999998E-2</v>
      </c>
      <c r="N36" s="96">
        <v>2.9999999999998717E-3</v>
      </c>
      <c r="O36" s="92">
        <v>29513619.040352002</v>
      </c>
      <c r="P36" s="94">
        <v>106.03</v>
      </c>
      <c r="Q36" s="82"/>
      <c r="R36" s="92">
        <v>31293.290270148002</v>
      </c>
      <c r="S36" s="93">
        <v>2.7693229521652728E-2</v>
      </c>
      <c r="T36" s="93">
        <f t="shared" si="0"/>
        <v>4.9396575726810893E-3</v>
      </c>
      <c r="U36" s="93">
        <f>R36/'סכום נכסי הקרן'!$C$42</f>
        <v>5.7092357620752807E-4</v>
      </c>
    </row>
    <row r="37" spans="2:21" s="132" customFormat="1">
      <c r="B37" s="85" t="s">
        <v>427</v>
      </c>
      <c r="C37" s="82" t="s">
        <v>428</v>
      </c>
      <c r="D37" s="95" t="s">
        <v>139</v>
      </c>
      <c r="E37" s="95" t="s">
        <v>366</v>
      </c>
      <c r="F37" s="82" t="s">
        <v>423</v>
      </c>
      <c r="G37" s="95" t="s">
        <v>424</v>
      </c>
      <c r="H37" s="82" t="s">
        <v>406</v>
      </c>
      <c r="I37" s="82" t="s">
        <v>179</v>
      </c>
      <c r="J37" s="82"/>
      <c r="K37" s="92">
        <v>5.5499999999999972</v>
      </c>
      <c r="L37" s="95" t="s">
        <v>181</v>
      </c>
      <c r="M37" s="96">
        <v>1.34E-2</v>
      </c>
      <c r="N37" s="96">
        <v>7.6999999999999794E-3</v>
      </c>
      <c r="O37" s="92">
        <v>98591219.285239995</v>
      </c>
      <c r="P37" s="94">
        <v>104.85</v>
      </c>
      <c r="Q37" s="82"/>
      <c r="R37" s="92">
        <v>103372.89077069898</v>
      </c>
      <c r="S37" s="93">
        <v>2.3579909384545374E-2</v>
      </c>
      <c r="T37" s="93">
        <f t="shared" si="0"/>
        <v>1.6317449469112771E-2</v>
      </c>
      <c r="U37" s="93">
        <f>R37/'סכום נכסי הקרן'!$C$42</f>
        <v>1.8859640508309679E-3</v>
      </c>
    </row>
    <row r="38" spans="2:21" s="132" customFormat="1">
      <c r="B38" s="85" t="s">
        <v>429</v>
      </c>
      <c r="C38" s="82" t="s">
        <v>430</v>
      </c>
      <c r="D38" s="95" t="s">
        <v>139</v>
      </c>
      <c r="E38" s="95" t="s">
        <v>366</v>
      </c>
      <c r="F38" s="82" t="s">
        <v>423</v>
      </c>
      <c r="G38" s="95" t="s">
        <v>424</v>
      </c>
      <c r="H38" s="82" t="s">
        <v>406</v>
      </c>
      <c r="I38" s="82" t="s">
        <v>179</v>
      </c>
      <c r="J38" s="82"/>
      <c r="K38" s="92">
        <v>6.8799999999998978</v>
      </c>
      <c r="L38" s="95" t="s">
        <v>181</v>
      </c>
      <c r="M38" s="96">
        <v>1.77E-2</v>
      </c>
      <c r="N38" s="96">
        <v>1.18999999999998E-2</v>
      </c>
      <c r="O38" s="92">
        <v>23580059.074175999</v>
      </c>
      <c r="P38" s="94">
        <v>104.39</v>
      </c>
      <c r="Q38" s="82"/>
      <c r="R38" s="92">
        <v>24615.223602471004</v>
      </c>
      <c r="S38" s="93">
        <v>1.9392149796313856E-2</v>
      </c>
      <c r="T38" s="93">
        <f t="shared" si="0"/>
        <v>3.88552225162385E-3</v>
      </c>
      <c r="U38" s="93">
        <f>R38/'סכום נכסי הקרן'!$C$42</f>
        <v>4.4908705243043248E-4</v>
      </c>
    </row>
    <row r="39" spans="2:21" s="132" customFormat="1">
      <c r="B39" s="85" t="s">
        <v>431</v>
      </c>
      <c r="C39" s="82" t="s">
        <v>432</v>
      </c>
      <c r="D39" s="95" t="s">
        <v>139</v>
      </c>
      <c r="E39" s="95" t="s">
        <v>366</v>
      </c>
      <c r="F39" s="82" t="s">
        <v>423</v>
      </c>
      <c r="G39" s="95" t="s">
        <v>424</v>
      </c>
      <c r="H39" s="82" t="s">
        <v>406</v>
      </c>
      <c r="I39" s="82" t="s">
        <v>179</v>
      </c>
      <c r="J39" s="82"/>
      <c r="K39" s="92">
        <v>10.039999999998905</v>
      </c>
      <c r="L39" s="95" t="s">
        <v>181</v>
      </c>
      <c r="M39" s="96">
        <v>2.4799999999999999E-2</v>
      </c>
      <c r="N39" s="96">
        <v>1.8799999999995997E-2</v>
      </c>
      <c r="O39" s="92">
        <v>1780085.0514519999</v>
      </c>
      <c r="P39" s="94">
        <v>106.69</v>
      </c>
      <c r="Q39" s="82"/>
      <c r="R39" s="92">
        <v>1899.1726868770002</v>
      </c>
      <c r="S39" s="93">
        <v>6.7585419387431985E-3</v>
      </c>
      <c r="T39" s="93">
        <f t="shared" si="0"/>
        <v>2.9978511890487434E-4</v>
      </c>
      <c r="U39" s="93">
        <f>R39/'סכום נכסי הקרן'!$C$42</f>
        <v>3.4649039869796625E-5</v>
      </c>
    </row>
    <row r="40" spans="2:21" s="132" customFormat="1">
      <c r="B40" s="85" t="s">
        <v>433</v>
      </c>
      <c r="C40" s="82" t="s">
        <v>434</v>
      </c>
      <c r="D40" s="95" t="s">
        <v>139</v>
      </c>
      <c r="E40" s="95" t="s">
        <v>366</v>
      </c>
      <c r="F40" s="82" t="s">
        <v>394</v>
      </c>
      <c r="G40" s="95" t="s">
        <v>374</v>
      </c>
      <c r="H40" s="82" t="s">
        <v>406</v>
      </c>
      <c r="I40" s="82" t="s">
        <v>179</v>
      </c>
      <c r="J40" s="82"/>
      <c r="K40" s="92">
        <v>2.9599999999999262</v>
      </c>
      <c r="L40" s="95" t="s">
        <v>181</v>
      </c>
      <c r="M40" s="96">
        <v>4.2000000000000003E-2</v>
      </c>
      <c r="N40" s="96">
        <v>-3.2000000000004759E-3</v>
      </c>
      <c r="O40" s="92">
        <v>7681126.6879179999</v>
      </c>
      <c r="P40" s="94">
        <v>120.26</v>
      </c>
      <c r="Q40" s="82"/>
      <c r="R40" s="92">
        <v>9237.3226962829995</v>
      </c>
      <c r="S40" s="93">
        <v>7.6985716512797996E-3</v>
      </c>
      <c r="T40" s="93">
        <f t="shared" si="0"/>
        <v>1.4581148423219931E-3</v>
      </c>
      <c r="U40" s="93">
        <f>R40/'סכום נכסי הקרן'!$C$42</f>
        <v>1.685283095135497E-4</v>
      </c>
    </row>
    <row r="41" spans="2:21" s="132" customFormat="1">
      <c r="B41" s="85" t="s">
        <v>435</v>
      </c>
      <c r="C41" s="82" t="s">
        <v>436</v>
      </c>
      <c r="D41" s="95" t="s">
        <v>139</v>
      </c>
      <c r="E41" s="95" t="s">
        <v>366</v>
      </c>
      <c r="F41" s="82" t="s">
        <v>394</v>
      </c>
      <c r="G41" s="95" t="s">
        <v>374</v>
      </c>
      <c r="H41" s="82" t="s">
        <v>406</v>
      </c>
      <c r="I41" s="82" t="s">
        <v>179</v>
      </c>
      <c r="J41" s="82"/>
      <c r="K41" s="92">
        <v>1.4900000000000104</v>
      </c>
      <c r="L41" s="95" t="s">
        <v>181</v>
      </c>
      <c r="M41" s="96">
        <v>4.0999999999999995E-2</v>
      </c>
      <c r="N41" s="96">
        <v>-4.4000000000000948E-3</v>
      </c>
      <c r="O41" s="92">
        <v>35996461.224003002</v>
      </c>
      <c r="P41" s="94">
        <v>129.65</v>
      </c>
      <c r="Q41" s="82"/>
      <c r="R41" s="92">
        <v>46669.411417699004</v>
      </c>
      <c r="S41" s="93">
        <v>2.3100971968837192E-2</v>
      </c>
      <c r="T41" s="93">
        <f t="shared" si="0"/>
        <v>7.3667840464164743E-3</v>
      </c>
      <c r="U41" s="93">
        <f>R41/'סכום נכסי הקרן'!$C$42</f>
        <v>8.5144984870800361E-4</v>
      </c>
    </row>
    <row r="42" spans="2:21" s="132" customFormat="1">
      <c r="B42" s="85" t="s">
        <v>437</v>
      </c>
      <c r="C42" s="82" t="s">
        <v>438</v>
      </c>
      <c r="D42" s="95" t="s">
        <v>139</v>
      </c>
      <c r="E42" s="95" t="s">
        <v>366</v>
      </c>
      <c r="F42" s="82" t="s">
        <v>394</v>
      </c>
      <c r="G42" s="95" t="s">
        <v>374</v>
      </c>
      <c r="H42" s="82" t="s">
        <v>406</v>
      </c>
      <c r="I42" s="82" t="s">
        <v>179</v>
      </c>
      <c r="J42" s="82"/>
      <c r="K42" s="92">
        <v>2.1200000000000045</v>
      </c>
      <c r="L42" s="95" t="s">
        <v>181</v>
      </c>
      <c r="M42" s="96">
        <v>0.04</v>
      </c>
      <c r="N42" s="96">
        <v>-4.5999999999999427E-3</v>
      </c>
      <c r="O42" s="92">
        <v>32352830.813278999</v>
      </c>
      <c r="P42" s="94">
        <v>117.75</v>
      </c>
      <c r="Q42" s="82"/>
      <c r="R42" s="92">
        <v>38095.458635206996</v>
      </c>
      <c r="S42" s="93">
        <v>1.1138231366880174E-2</v>
      </c>
      <c r="T42" s="93">
        <f t="shared" si="0"/>
        <v>6.0133823930835079E-3</v>
      </c>
      <c r="U42" s="93">
        <f>R42/'סכום נכסי הקרן'!$C$42</f>
        <v>6.9502424620482295E-4</v>
      </c>
    </row>
    <row r="43" spans="2:21" s="132" customFormat="1">
      <c r="B43" s="85" t="s">
        <v>439</v>
      </c>
      <c r="C43" s="82" t="s">
        <v>440</v>
      </c>
      <c r="D43" s="95" t="s">
        <v>139</v>
      </c>
      <c r="E43" s="95" t="s">
        <v>366</v>
      </c>
      <c r="F43" s="82" t="s">
        <v>441</v>
      </c>
      <c r="G43" s="95" t="s">
        <v>424</v>
      </c>
      <c r="H43" s="82" t="s">
        <v>442</v>
      </c>
      <c r="I43" s="82" t="s">
        <v>370</v>
      </c>
      <c r="J43" s="82"/>
      <c r="K43" s="92">
        <v>0.8799999999999939</v>
      </c>
      <c r="L43" s="95" t="s">
        <v>181</v>
      </c>
      <c r="M43" s="96">
        <v>1.6399999999999998E-2</v>
      </c>
      <c r="N43" s="96">
        <v>-6.600000000001098E-3</v>
      </c>
      <c r="O43" s="92">
        <v>6424130.361641001</v>
      </c>
      <c r="P43" s="94">
        <v>101.98</v>
      </c>
      <c r="Q43" s="82"/>
      <c r="R43" s="92">
        <v>6551.3282861580001</v>
      </c>
      <c r="S43" s="93">
        <v>1.3042226145157662E-2</v>
      </c>
      <c r="T43" s="93">
        <f t="shared" si="0"/>
        <v>1.034129620134928E-3</v>
      </c>
      <c r="U43" s="93">
        <f>R43/'סכום נכסי הקרן'!$C$42</f>
        <v>1.1952427315100514E-4</v>
      </c>
    </row>
    <row r="44" spans="2:21" s="132" customFormat="1">
      <c r="B44" s="85" t="s">
        <v>443</v>
      </c>
      <c r="C44" s="82" t="s">
        <v>444</v>
      </c>
      <c r="D44" s="95" t="s">
        <v>139</v>
      </c>
      <c r="E44" s="95" t="s">
        <v>366</v>
      </c>
      <c r="F44" s="82" t="s">
        <v>441</v>
      </c>
      <c r="G44" s="95" t="s">
        <v>424</v>
      </c>
      <c r="H44" s="82" t="s">
        <v>442</v>
      </c>
      <c r="I44" s="82" t="s">
        <v>370</v>
      </c>
      <c r="J44" s="82"/>
      <c r="K44" s="92">
        <v>5.2499999999999911</v>
      </c>
      <c r="L44" s="95" t="s">
        <v>181</v>
      </c>
      <c r="M44" s="96">
        <v>2.3399999999999997E-2</v>
      </c>
      <c r="N44" s="96">
        <v>8.0999999999999579E-3</v>
      </c>
      <c r="O44" s="92">
        <v>48305118.734034002</v>
      </c>
      <c r="P44" s="94">
        <v>108.15</v>
      </c>
      <c r="Q44" s="82"/>
      <c r="R44" s="92">
        <v>52241.986242961997</v>
      </c>
      <c r="S44" s="93">
        <v>2.0342329803623594E-2</v>
      </c>
      <c r="T44" s="93">
        <f t="shared" si="0"/>
        <v>8.2464170667000958E-3</v>
      </c>
      <c r="U44" s="93">
        <f>R44/'סכום נכסי הקרן'!$C$42</f>
        <v>9.5311746884183695E-4</v>
      </c>
    </row>
    <row r="45" spans="2:21" s="132" customFormat="1">
      <c r="B45" s="85" t="s">
        <v>445</v>
      </c>
      <c r="C45" s="82" t="s">
        <v>446</v>
      </c>
      <c r="D45" s="95" t="s">
        <v>139</v>
      </c>
      <c r="E45" s="95" t="s">
        <v>366</v>
      </c>
      <c r="F45" s="82" t="s">
        <v>441</v>
      </c>
      <c r="G45" s="95" t="s">
        <v>424</v>
      </c>
      <c r="H45" s="82" t="s">
        <v>442</v>
      </c>
      <c r="I45" s="82" t="s">
        <v>370</v>
      </c>
      <c r="J45" s="82"/>
      <c r="K45" s="92">
        <v>2.0800000000000769</v>
      </c>
      <c r="L45" s="95" t="s">
        <v>181</v>
      </c>
      <c r="M45" s="96">
        <v>0.03</v>
      </c>
      <c r="N45" s="96">
        <v>-4.2999999999999827E-3</v>
      </c>
      <c r="O45" s="92">
        <v>15775186.765466999</v>
      </c>
      <c r="P45" s="94">
        <v>109</v>
      </c>
      <c r="Q45" s="82"/>
      <c r="R45" s="92">
        <v>17194.953362020999</v>
      </c>
      <c r="S45" s="93">
        <v>3.2783510594950306E-2</v>
      </c>
      <c r="T45" s="93">
        <f t="shared" si="0"/>
        <v>2.7142298190238681E-3</v>
      </c>
      <c r="U45" s="93">
        <f>R45/'סכום נכסי הקרן'!$C$42</f>
        <v>3.1370955822857476E-4</v>
      </c>
    </row>
    <row r="46" spans="2:21" s="132" customFormat="1">
      <c r="B46" s="85" t="s">
        <v>447</v>
      </c>
      <c r="C46" s="82" t="s">
        <v>448</v>
      </c>
      <c r="D46" s="95" t="s">
        <v>139</v>
      </c>
      <c r="E46" s="95" t="s">
        <v>366</v>
      </c>
      <c r="F46" s="82" t="s">
        <v>449</v>
      </c>
      <c r="G46" s="95" t="s">
        <v>424</v>
      </c>
      <c r="H46" s="82" t="s">
        <v>442</v>
      </c>
      <c r="I46" s="82" t="s">
        <v>179</v>
      </c>
      <c r="J46" s="82"/>
      <c r="K46" s="92">
        <v>0.25999999999971368</v>
      </c>
      <c r="L46" s="95" t="s">
        <v>181</v>
      </c>
      <c r="M46" s="96">
        <v>4.9500000000000002E-2</v>
      </c>
      <c r="N46" s="96">
        <v>-2.5799999999985047E-2</v>
      </c>
      <c r="O46" s="92">
        <v>500113.70827900001</v>
      </c>
      <c r="P46" s="94">
        <v>125.7</v>
      </c>
      <c r="Q46" s="82"/>
      <c r="R46" s="92">
        <v>628.64294499300001</v>
      </c>
      <c r="S46" s="93">
        <v>3.8773202387157452E-3</v>
      </c>
      <c r="T46" s="93">
        <f t="shared" si="0"/>
        <v>9.9231523976546287E-5</v>
      </c>
      <c r="U46" s="93">
        <f>R46/'סכום נכסי הקרן'!$C$42</f>
        <v>1.1469138438773011E-5</v>
      </c>
    </row>
    <row r="47" spans="2:21" s="132" customFormat="1">
      <c r="B47" s="85" t="s">
        <v>450</v>
      </c>
      <c r="C47" s="82" t="s">
        <v>451</v>
      </c>
      <c r="D47" s="95" t="s">
        <v>139</v>
      </c>
      <c r="E47" s="95" t="s">
        <v>366</v>
      </c>
      <c r="F47" s="82" t="s">
        <v>449</v>
      </c>
      <c r="G47" s="95" t="s">
        <v>424</v>
      </c>
      <c r="H47" s="82" t="s">
        <v>442</v>
      </c>
      <c r="I47" s="82" t="s">
        <v>179</v>
      </c>
      <c r="J47" s="82"/>
      <c r="K47" s="92">
        <v>1.9699999999999862</v>
      </c>
      <c r="L47" s="95" t="s">
        <v>181</v>
      </c>
      <c r="M47" s="96">
        <v>4.8000000000000001E-2</v>
      </c>
      <c r="N47" s="96">
        <v>-4.7000000000000444E-3</v>
      </c>
      <c r="O47" s="92">
        <v>46525729.765710004</v>
      </c>
      <c r="P47" s="94">
        <v>116.78</v>
      </c>
      <c r="Q47" s="82"/>
      <c r="R47" s="92">
        <v>54332.746682507997</v>
      </c>
      <c r="S47" s="93">
        <v>3.4221519364339273E-2</v>
      </c>
      <c r="T47" s="93">
        <f t="shared" si="0"/>
        <v>8.5764443840166578E-3</v>
      </c>
      <c r="U47" s="93">
        <f>R47/'סכום נכסי הקרן'!$C$42</f>
        <v>9.912618894775127E-4</v>
      </c>
    </row>
    <row r="48" spans="2:21" s="132" customFormat="1">
      <c r="B48" s="85" t="s">
        <v>452</v>
      </c>
      <c r="C48" s="82" t="s">
        <v>453</v>
      </c>
      <c r="D48" s="95" t="s">
        <v>139</v>
      </c>
      <c r="E48" s="95" t="s">
        <v>366</v>
      </c>
      <c r="F48" s="82" t="s">
        <v>449</v>
      </c>
      <c r="G48" s="95" t="s">
        <v>424</v>
      </c>
      <c r="H48" s="82" t="s">
        <v>442</v>
      </c>
      <c r="I48" s="82" t="s">
        <v>179</v>
      </c>
      <c r="J48" s="82"/>
      <c r="K48" s="92">
        <v>5.949999999999954</v>
      </c>
      <c r="L48" s="95" t="s">
        <v>181</v>
      </c>
      <c r="M48" s="96">
        <v>3.2000000000000001E-2</v>
      </c>
      <c r="N48" s="96">
        <v>1.019999999999985E-2</v>
      </c>
      <c r="O48" s="92">
        <v>41404107.777531996</v>
      </c>
      <c r="P48" s="94">
        <v>115.87</v>
      </c>
      <c r="Q48" s="82"/>
      <c r="R48" s="92">
        <v>47974.941608836001</v>
      </c>
      <c r="S48" s="93">
        <v>2.5099239930706296E-2</v>
      </c>
      <c r="T48" s="93">
        <f t="shared" si="0"/>
        <v>7.5728624753493854E-3</v>
      </c>
      <c r="U48" s="93">
        <f>R48/'סכום נכסי הקרן'!$C$42</f>
        <v>8.7526830816484955E-4</v>
      </c>
    </row>
    <row r="49" spans="2:21" s="132" customFormat="1">
      <c r="B49" s="85" t="s">
        <v>454</v>
      </c>
      <c r="C49" s="82" t="s">
        <v>455</v>
      </c>
      <c r="D49" s="95" t="s">
        <v>139</v>
      </c>
      <c r="E49" s="95" t="s">
        <v>366</v>
      </c>
      <c r="F49" s="82" t="s">
        <v>449</v>
      </c>
      <c r="G49" s="95" t="s">
        <v>424</v>
      </c>
      <c r="H49" s="82" t="s">
        <v>442</v>
      </c>
      <c r="I49" s="82" t="s">
        <v>179</v>
      </c>
      <c r="J49" s="82"/>
      <c r="K49" s="92">
        <v>1.239999999999962</v>
      </c>
      <c r="L49" s="95" t="s">
        <v>181</v>
      </c>
      <c r="M49" s="96">
        <v>4.9000000000000002E-2</v>
      </c>
      <c r="N49" s="96">
        <v>-1.0599999999999905E-2</v>
      </c>
      <c r="O49" s="92">
        <v>5385599.211418</v>
      </c>
      <c r="P49" s="94">
        <v>117.82</v>
      </c>
      <c r="Q49" s="82"/>
      <c r="R49" s="92">
        <v>6345.3127774009999</v>
      </c>
      <c r="S49" s="93">
        <v>2.7185753428501793E-2</v>
      </c>
      <c r="T49" s="93">
        <f t="shared" si="0"/>
        <v>1.0016099950288381E-3</v>
      </c>
      <c r="U49" s="93">
        <f>R49/'סכום נכסי הקרן'!$C$42</f>
        <v>1.1576566835111417E-4</v>
      </c>
    </row>
    <row r="50" spans="2:21" s="132" customFormat="1">
      <c r="B50" s="85" t="s">
        <v>456</v>
      </c>
      <c r="C50" s="82" t="s">
        <v>457</v>
      </c>
      <c r="D50" s="95" t="s">
        <v>139</v>
      </c>
      <c r="E50" s="95" t="s">
        <v>366</v>
      </c>
      <c r="F50" s="82" t="s">
        <v>458</v>
      </c>
      <c r="G50" s="95" t="s">
        <v>459</v>
      </c>
      <c r="H50" s="82" t="s">
        <v>442</v>
      </c>
      <c r="I50" s="82" t="s">
        <v>179</v>
      </c>
      <c r="J50" s="82"/>
      <c r="K50" s="92">
        <v>2.1100000000000114</v>
      </c>
      <c r="L50" s="95" t="s">
        <v>181</v>
      </c>
      <c r="M50" s="96">
        <v>3.7000000000000005E-2</v>
      </c>
      <c r="N50" s="96">
        <v>-3.9999999999999454E-3</v>
      </c>
      <c r="O50" s="92">
        <v>31568586.521366999</v>
      </c>
      <c r="P50" s="94">
        <v>114.22</v>
      </c>
      <c r="Q50" s="82"/>
      <c r="R50" s="92">
        <v>36057.640425678001</v>
      </c>
      <c r="S50" s="93">
        <v>1.3153658354642654E-2</v>
      </c>
      <c r="T50" s="93">
        <f t="shared" si="0"/>
        <v>5.6917120265752652E-3</v>
      </c>
      <c r="U50" s="93">
        <f>R50/'סכום נכסי הקרן'!$C$42</f>
        <v>6.5784571848206161E-4</v>
      </c>
    </row>
    <row r="51" spans="2:21" s="132" customFormat="1">
      <c r="B51" s="85" t="s">
        <v>460</v>
      </c>
      <c r="C51" s="82" t="s">
        <v>461</v>
      </c>
      <c r="D51" s="95" t="s">
        <v>139</v>
      </c>
      <c r="E51" s="95" t="s">
        <v>366</v>
      </c>
      <c r="F51" s="82" t="s">
        <v>458</v>
      </c>
      <c r="G51" s="95" t="s">
        <v>459</v>
      </c>
      <c r="H51" s="82" t="s">
        <v>442</v>
      </c>
      <c r="I51" s="82" t="s">
        <v>179</v>
      </c>
      <c r="J51" s="82"/>
      <c r="K51" s="92">
        <v>5.160000000000049</v>
      </c>
      <c r="L51" s="95" t="s">
        <v>181</v>
      </c>
      <c r="M51" s="96">
        <v>2.2000000000000002E-2</v>
      </c>
      <c r="N51" s="96">
        <v>1.110000000000017E-2</v>
      </c>
      <c r="O51" s="92">
        <v>27027896.379028998</v>
      </c>
      <c r="P51" s="94">
        <v>106.68</v>
      </c>
      <c r="Q51" s="82"/>
      <c r="R51" s="92">
        <v>28833.359725241</v>
      </c>
      <c r="S51" s="93">
        <v>3.0654863040230629E-2</v>
      </c>
      <c r="T51" s="93">
        <f t="shared" si="0"/>
        <v>4.5513566161654705E-3</v>
      </c>
      <c r="U51" s="93">
        <f>R51/'סכום נכסי הקרן'!$C$42</f>
        <v>5.2604391249060068E-4</v>
      </c>
    </row>
    <row r="52" spans="2:21" s="132" customFormat="1">
      <c r="B52" s="85" t="s">
        <v>462</v>
      </c>
      <c r="C52" s="82" t="s">
        <v>463</v>
      </c>
      <c r="D52" s="95" t="s">
        <v>139</v>
      </c>
      <c r="E52" s="95" t="s">
        <v>366</v>
      </c>
      <c r="F52" s="82" t="s">
        <v>464</v>
      </c>
      <c r="G52" s="95" t="s">
        <v>424</v>
      </c>
      <c r="H52" s="82" t="s">
        <v>442</v>
      </c>
      <c r="I52" s="82" t="s">
        <v>370</v>
      </c>
      <c r="J52" s="82"/>
      <c r="K52" s="92">
        <v>6.539999999999706</v>
      </c>
      <c r="L52" s="95" t="s">
        <v>181</v>
      </c>
      <c r="M52" s="96">
        <v>1.8200000000000001E-2</v>
      </c>
      <c r="N52" s="96">
        <v>1.30999999999997E-2</v>
      </c>
      <c r="O52" s="92">
        <v>9381320.4814020004</v>
      </c>
      <c r="P52" s="94">
        <v>104.11</v>
      </c>
      <c r="Q52" s="82"/>
      <c r="R52" s="92">
        <v>9766.8926493590006</v>
      </c>
      <c r="S52" s="93">
        <v>3.5670420081376428E-2</v>
      </c>
      <c r="T52" s="93">
        <f t="shared" si="0"/>
        <v>1.5417076574716245E-3</v>
      </c>
      <c r="U52" s="93">
        <f>R52/'סכום נכסי הקרן'!$C$42</f>
        <v>1.7818993246377754E-4</v>
      </c>
    </row>
    <row r="53" spans="2:21" s="132" customFormat="1">
      <c r="B53" s="85" t="s">
        <v>465</v>
      </c>
      <c r="C53" s="82" t="s">
        <v>466</v>
      </c>
      <c r="D53" s="95" t="s">
        <v>139</v>
      </c>
      <c r="E53" s="95" t="s">
        <v>366</v>
      </c>
      <c r="F53" s="82" t="s">
        <v>405</v>
      </c>
      <c r="G53" s="95" t="s">
        <v>374</v>
      </c>
      <c r="H53" s="82" t="s">
        <v>442</v>
      </c>
      <c r="I53" s="82" t="s">
        <v>179</v>
      </c>
      <c r="J53" s="82"/>
      <c r="K53" s="92">
        <v>1.3200000000000303</v>
      </c>
      <c r="L53" s="95" t="s">
        <v>181</v>
      </c>
      <c r="M53" s="96">
        <v>3.1E-2</v>
      </c>
      <c r="N53" s="96">
        <v>-9.3000000000004052E-3</v>
      </c>
      <c r="O53" s="92">
        <v>9439548.8253019992</v>
      </c>
      <c r="P53" s="94">
        <v>112.2</v>
      </c>
      <c r="Q53" s="82"/>
      <c r="R53" s="92">
        <v>10591.173220048999</v>
      </c>
      <c r="S53" s="93">
        <v>2.7437773229051245E-2</v>
      </c>
      <c r="T53" s="93">
        <f t="shared" si="0"/>
        <v>1.6718206538319615E-3</v>
      </c>
      <c r="U53" s="93">
        <f>R53/'סכום נכסי הקרן'!$C$42</f>
        <v>1.9322833868933327E-4</v>
      </c>
    </row>
    <row r="54" spans="2:21" s="132" customFormat="1">
      <c r="B54" s="85" t="s">
        <v>467</v>
      </c>
      <c r="C54" s="82" t="s">
        <v>468</v>
      </c>
      <c r="D54" s="95" t="s">
        <v>139</v>
      </c>
      <c r="E54" s="95" t="s">
        <v>366</v>
      </c>
      <c r="F54" s="82" t="s">
        <v>405</v>
      </c>
      <c r="G54" s="95" t="s">
        <v>374</v>
      </c>
      <c r="H54" s="82" t="s">
        <v>442</v>
      </c>
      <c r="I54" s="82" t="s">
        <v>179</v>
      </c>
      <c r="J54" s="82"/>
      <c r="K54" s="92">
        <v>0.27</v>
      </c>
      <c r="L54" s="95" t="s">
        <v>181</v>
      </c>
      <c r="M54" s="96">
        <v>2.7999999999999997E-2</v>
      </c>
      <c r="N54" s="96">
        <v>-2.2999999999999736E-2</v>
      </c>
      <c r="O54" s="92">
        <v>35894988.109580003</v>
      </c>
      <c r="P54" s="94">
        <v>105.52</v>
      </c>
      <c r="Q54" s="82"/>
      <c r="R54" s="92">
        <v>37876.3894889</v>
      </c>
      <c r="S54" s="93">
        <v>3.6495967201486887E-2</v>
      </c>
      <c r="T54" s="93">
        <f t="shared" si="0"/>
        <v>5.9788022464081544E-3</v>
      </c>
      <c r="U54" s="93">
        <f>R54/'סכום נכסי הקרן'!$C$42</f>
        <v>6.9102748717543984E-4</v>
      </c>
    </row>
    <row r="55" spans="2:21" s="132" customFormat="1">
      <c r="B55" s="85" t="s">
        <v>469</v>
      </c>
      <c r="C55" s="82" t="s">
        <v>470</v>
      </c>
      <c r="D55" s="95" t="s">
        <v>139</v>
      </c>
      <c r="E55" s="95" t="s">
        <v>366</v>
      </c>
      <c r="F55" s="82" t="s">
        <v>405</v>
      </c>
      <c r="G55" s="95" t="s">
        <v>374</v>
      </c>
      <c r="H55" s="82" t="s">
        <v>442</v>
      </c>
      <c r="I55" s="82" t="s">
        <v>179</v>
      </c>
      <c r="J55" s="82"/>
      <c r="K55" s="92">
        <v>1.4500000000004947</v>
      </c>
      <c r="L55" s="95" t="s">
        <v>181</v>
      </c>
      <c r="M55" s="96">
        <v>4.2000000000000003E-2</v>
      </c>
      <c r="N55" s="96">
        <v>-2.1999999999951989E-3</v>
      </c>
      <c r="O55" s="92">
        <v>547217.41727800004</v>
      </c>
      <c r="P55" s="94">
        <v>129.4</v>
      </c>
      <c r="Q55" s="82"/>
      <c r="R55" s="92">
        <v>708.09929989699981</v>
      </c>
      <c r="S55" s="93">
        <v>1.0489924803090135E-2</v>
      </c>
      <c r="T55" s="93">
        <f t="shared" si="0"/>
        <v>1.1177373931443259E-4</v>
      </c>
      <c r="U55" s="93">
        <f>R55/'סכום נכסי הקרן'!$C$42</f>
        <v>1.2918762492446917E-5</v>
      </c>
    </row>
    <row r="56" spans="2:21" s="132" customFormat="1">
      <c r="B56" s="85" t="s">
        <v>471</v>
      </c>
      <c r="C56" s="82" t="s">
        <v>472</v>
      </c>
      <c r="D56" s="95" t="s">
        <v>139</v>
      </c>
      <c r="E56" s="95" t="s">
        <v>366</v>
      </c>
      <c r="F56" s="82" t="s">
        <v>373</v>
      </c>
      <c r="G56" s="95" t="s">
        <v>374</v>
      </c>
      <c r="H56" s="82" t="s">
        <v>442</v>
      </c>
      <c r="I56" s="82" t="s">
        <v>179</v>
      </c>
      <c r="J56" s="82"/>
      <c r="K56" s="92">
        <v>1.7800000000000031</v>
      </c>
      <c r="L56" s="95" t="s">
        <v>181</v>
      </c>
      <c r="M56" s="96">
        <v>0.04</v>
      </c>
      <c r="N56" s="96">
        <v>-3.200000000000008E-3</v>
      </c>
      <c r="O56" s="92">
        <v>45500677.136149995</v>
      </c>
      <c r="P56" s="94">
        <v>117.66</v>
      </c>
      <c r="Q56" s="82"/>
      <c r="R56" s="92">
        <v>53536.096177727995</v>
      </c>
      <c r="S56" s="93">
        <v>3.3704255218266983E-2</v>
      </c>
      <c r="T56" s="93">
        <f t="shared" si="0"/>
        <v>8.4506928038937234E-3</v>
      </c>
      <c r="U56" s="93">
        <f>R56/'סכום נכסי הקרן'!$C$42</f>
        <v>9.7672757393414493E-4</v>
      </c>
    </row>
    <row r="57" spans="2:21" s="132" customFormat="1">
      <c r="B57" s="85" t="s">
        <v>473</v>
      </c>
      <c r="C57" s="82" t="s">
        <v>474</v>
      </c>
      <c r="D57" s="95" t="s">
        <v>139</v>
      </c>
      <c r="E57" s="95" t="s">
        <v>366</v>
      </c>
      <c r="F57" s="82" t="s">
        <v>475</v>
      </c>
      <c r="G57" s="95" t="s">
        <v>424</v>
      </c>
      <c r="H57" s="82" t="s">
        <v>442</v>
      </c>
      <c r="I57" s="82" t="s">
        <v>179</v>
      </c>
      <c r="J57" s="82"/>
      <c r="K57" s="92">
        <v>4.18999999999998</v>
      </c>
      <c r="L57" s="95" t="s">
        <v>181</v>
      </c>
      <c r="M57" s="96">
        <v>4.7500000000000001E-2</v>
      </c>
      <c r="N57" s="96">
        <v>4.4999999999999771E-3</v>
      </c>
      <c r="O57" s="92">
        <v>45575843.616613999</v>
      </c>
      <c r="P57" s="94">
        <v>144.5</v>
      </c>
      <c r="Q57" s="82"/>
      <c r="R57" s="92">
        <v>65857.094216907004</v>
      </c>
      <c r="S57" s="93">
        <v>2.4148701116205162E-2</v>
      </c>
      <c r="T57" s="93">
        <f t="shared" si="0"/>
        <v>1.039556695237142E-2</v>
      </c>
      <c r="U57" s="93">
        <f>R57/'סכום נכסי הקרן'!$C$42</f>
        <v>1.2015153224338411E-3</v>
      </c>
    </row>
    <row r="58" spans="2:21" s="132" customFormat="1">
      <c r="B58" s="85" t="s">
        <v>476</v>
      </c>
      <c r="C58" s="82" t="s">
        <v>477</v>
      </c>
      <c r="D58" s="95" t="s">
        <v>139</v>
      </c>
      <c r="E58" s="95" t="s">
        <v>366</v>
      </c>
      <c r="F58" s="82" t="s">
        <v>478</v>
      </c>
      <c r="G58" s="95" t="s">
        <v>374</v>
      </c>
      <c r="H58" s="82" t="s">
        <v>442</v>
      </c>
      <c r="I58" s="82" t="s">
        <v>179</v>
      </c>
      <c r="J58" s="82"/>
      <c r="K58" s="92">
        <v>1.6700000000001032</v>
      </c>
      <c r="L58" s="95" t="s">
        <v>181</v>
      </c>
      <c r="M58" s="96">
        <v>3.85E-2</v>
      </c>
      <c r="N58" s="96">
        <v>-8.499999999999697E-3</v>
      </c>
      <c r="O58" s="92">
        <v>6996868.2661049999</v>
      </c>
      <c r="P58" s="94">
        <v>117.89</v>
      </c>
      <c r="Q58" s="82"/>
      <c r="R58" s="92">
        <v>8248.6083701449988</v>
      </c>
      <c r="S58" s="93">
        <v>1.6427157008508379E-2</v>
      </c>
      <c r="T58" s="93">
        <f t="shared" si="0"/>
        <v>1.3020459161667648E-3</v>
      </c>
      <c r="U58" s="93">
        <f>R58/'סכום נכסי הקרן'!$C$42</f>
        <v>1.5048992767343987E-4</v>
      </c>
    </row>
    <row r="59" spans="2:21" s="132" customFormat="1">
      <c r="B59" s="85" t="s">
        <v>479</v>
      </c>
      <c r="C59" s="82" t="s">
        <v>480</v>
      </c>
      <c r="D59" s="95" t="s">
        <v>139</v>
      </c>
      <c r="E59" s="95" t="s">
        <v>366</v>
      </c>
      <c r="F59" s="82" t="s">
        <v>478</v>
      </c>
      <c r="G59" s="95" t="s">
        <v>374</v>
      </c>
      <c r="H59" s="82" t="s">
        <v>442</v>
      </c>
      <c r="I59" s="82" t="s">
        <v>179</v>
      </c>
      <c r="J59" s="82"/>
      <c r="K59" s="92">
        <v>2.0400000000001741</v>
      </c>
      <c r="L59" s="95" t="s">
        <v>181</v>
      </c>
      <c r="M59" s="96">
        <v>4.7500000000000001E-2</v>
      </c>
      <c r="N59" s="96">
        <v>-7.6000000000008405E-3</v>
      </c>
      <c r="O59" s="92">
        <v>4614081.921414</v>
      </c>
      <c r="P59" s="94">
        <v>134.19999999999999</v>
      </c>
      <c r="Q59" s="82"/>
      <c r="R59" s="92">
        <v>6192.0978816729994</v>
      </c>
      <c r="S59" s="93">
        <v>1.5897536516185983E-2</v>
      </c>
      <c r="T59" s="93">
        <f t="shared" si="0"/>
        <v>9.7742496643654793E-4</v>
      </c>
      <c r="U59" s="93">
        <f>R59/'סכום נכסי הקרן'!$C$42</f>
        <v>1.1297037276403623E-4</v>
      </c>
    </row>
    <row r="60" spans="2:21" s="132" customFormat="1">
      <c r="B60" s="85" t="s">
        <v>481</v>
      </c>
      <c r="C60" s="82" t="s">
        <v>482</v>
      </c>
      <c r="D60" s="95" t="s">
        <v>139</v>
      </c>
      <c r="E60" s="95" t="s">
        <v>366</v>
      </c>
      <c r="F60" s="82" t="s">
        <v>483</v>
      </c>
      <c r="G60" s="95" t="s">
        <v>374</v>
      </c>
      <c r="H60" s="82" t="s">
        <v>442</v>
      </c>
      <c r="I60" s="82" t="s">
        <v>370</v>
      </c>
      <c r="J60" s="82"/>
      <c r="K60" s="92">
        <v>2.2800000000000922</v>
      </c>
      <c r="L60" s="95" t="s">
        <v>181</v>
      </c>
      <c r="M60" s="96">
        <v>3.5499999999999997E-2</v>
      </c>
      <c r="N60" s="96">
        <v>-4.7999999999997203E-3</v>
      </c>
      <c r="O60" s="92">
        <v>8286692.5672209999</v>
      </c>
      <c r="P60" s="94">
        <v>120.71</v>
      </c>
      <c r="Q60" s="82"/>
      <c r="R60" s="92">
        <v>10002.866256335999</v>
      </c>
      <c r="S60" s="93">
        <v>2.3253262714782345E-2</v>
      </c>
      <c r="T60" s="93">
        <f t="shared" si="0"/>
        <v>1.5789561795859241E-3</v>
      </c>
      <c r="U60" s="93">
        <f>R60/'סכום נכסי הקרן'!$C$42</f>
        <v>1.8249510122113303E-4</v>
      </c>
    </row>
    <row r="61" spans="2:21" s="132" customFormat="1">
      <c r="B61" s="85" t="s">
        <v>484</v>
      </c>
      <c r="C61" s="82" t="s">
        <v>485</v>
      </c>
      <c r="D61" s="95" t="s">
        <v>139</v>
      </c>
      <c r="E61" s="95" t="s">
        <v>366</v>
      </c>
      <c r="F61" s="82" t="s">
        <v>483</v>
      </c>
      <c r="G61" s="95" t="s">
        <v>374</v>
      </c>
      <c r="H61" s="82" t="s">
        <v>442</v>
      </c>
      <c r="I61" s="82" t="s">
        <v>370</v>
      </c>
      <c r="J61" s="82"/>
      <c r="K61" s="92">
        <v>1.1800000000000324</v>
      </c>
      <c r="L61" s="95" t="s">
        <v>181</v>
      </c>
      <c r="M61" s="96">
        <v>4.6500000000000007E-2</v>
      </c>
      <c r="N61" s="96">
        <v>-1.0900000000001058E-2</v>
      </c>
      <c r="O61" s="92">
        <v>4279155.3673280003</v>
      </c>
      <c r="P61" s="94">
        <v>130.41</v>
      </c>
      <c r="Q61" s="82"/>
      <c r="R61" s="92">
        <v>5580.4463099489994</v>
      </c>
      <c r="S61" s="93">
        <v>1.956245612328978E-2</v>
      </c>
      <c r="T61" s="93">
        <f t="shared" si="0"/>
        <v>8.8087553708520426E-4</v>
      </c>
      <c r="U61" s="93">
        <f>R61/'סכום נכסי הקרן'!$C$42</f>
        <v>1.0181122971110057E-4</v>
      </c>
    </row>
    <row r="62" spans="2:21" s="132" customFormat="1">
      <c r="B62" s="85" t="s">
        <v>486</v>
      </c>
      <c r="C62" s="82" t="s">
        <v>487</v>
      </c>
      <c r="D62" s="95" t="s">
        <v>139</v>
      </c>
      <c r="E62" s="95" t="s">
        <v>366</v>
      </c>
      <c r="F62" s="82" t="s">
        <v>483</v>
      </c>
      <c r="G62" s="95" t="s">
        <v>374</v>
      </c>
      <c r="H62" s="82" t="s">
        <v>442</v>
      </c>
      <c r="I62" s="82" t="s">
        <v>370</v>
      </c>
      <c r="J62" s="82"/>
      <c r="K62" s="92">
        <v>5.6599999999999024</v>
      </c>
      <c r="L62" s="95" t="s">
        <v>181</v>
      </c>
      <c r="M62" s="96">
        <v>1.4999999999999999E-2</v>
      </c>
      <c r="N62" s="96">
        <v>4.9999999999997633E-3</v>
      </c>
      <c r="O62" s="92">
        <v>19892730.223388001</v>
      </c>
      <c r="P62" s="94">
        <v>105.93</v>
      </c>
      <c r="Q62" s="82"/>
      <c r="R62" s="92">
        <v>21072.369125640998</v>
      </c>
      <c r="S62" s="93">
        <v>3.8915607273968505E-2</v>
      </c>
      <c r="T62" s="93">
        <f t="shared" si="0"/>
        <v>3.3262813474459058E-3</v>
      </c>
      <c r="U62" s="93">
        <f>R62/'סכום נכסי הקרן'!$C$42</f>
        <v>3.8445022036729287E-4</v>
      </c>
    </row>
    <row r="63" spans="2:21" s="132" customFormat="1">
      <c r="B63" s="85" t="s">
        <v>488</v>
      </c>
      <c r="C63" s="82" t="s">
        <v>489</v>
      </c>
      <c r="D63" s="95" t="s">
        <v>139</v>
      </c>
      <c r="E63" s="95" t="s">
        <v>366</v>
      </c>
      <c r="F63" s="82" t="s">
        <v>490</v>
      </c>
      <c r="G63" s="95" t="s">
        <v>491</v>
      </c>
      <c r="H63" s="82" t="s">
        <v>442</v>
      </c>
      <c r="I63" s="82" t="s">
        <v>370</v>
      </c>
      <c r="J63" s="82"/>
      <c r="K63" s="92">
        <v>1.7300000000079563</v>
      </c>
      <c r="L63" s="95" t="s">
        <v>181</v>
      </c>
      <c r="M63" s="96">
        <v>4.6500000000000007E-2</v>
      </c>
      <c r="N63" s="96">
        <v>-6.0999999999886336E-3</v>
      </c>
      <c r="O63" s="92">
        <v>99083.03813299998</v>
      </c>
      <c r="P63" s="94">
        <v>133.19</v>
      </c>
      <c r="Q63" s="82"/>
      <c r="R63" s="92">
        <v>131.96869691500001</v>
      </c>
      <c r="S63" s="93">
        <v>1.3037551673004226E-3</v>
      </c>
      <c r="T63" s="93">
        <f t="shared" si="0"/>
        <v>2.0831308163682981E-5</v>
      </c>
      <c r="U63" s="93">
        <f>R63/'סכום נכסי הקרן'!$C$42</f>
        <v>2.4076739690755072E-6</v>
      </c>
    </row>
    <row r="64" spans="2:21" s="132" customFormat="1">
      <c r="B64" s="85" t="s">
        <v>492</v>
      </c>
      <c r="C64" s="82" t="s">
        <v>493</v>
      </c>
      <c r="D64" s="95" t="s">
        <v>139</v>
      </c>
      <c r="E64" s="95" t="s">
        <v>366</v>
      </c>
      <c r="F64" s="82" t="s">
        <v>494</v>
      </c>
      <c r="G64" s="95" t="s">
        <v>424</v>
      </c>
      <c r="H64" s="82" t="s">
        <v>442</v>
      </c>
      <c r="I64" s="82" t="s">
        <v>370</v>
      </c>
      <c r="J64" s="82"/>
      <c r="K64" s="92">
        <v>1.8999999999997323</v>
      </c>
      <c r="L64" s="95" t="s">
        <v>181</v>
      </c>
      <c r="M64" s="96">
        <v>3.6400000000000002E-2</v>
      </c>
      <c r="N64" s="96">
        <v>-2.5000000000022292E-3</v>
      </c>
      <c r="O64" s="92">
        <v>954177.24297100003</v>
      </c>
      <c r="P64" s="94">
        <v>117.54</v>
      </c>
      <c r="Q64" s="82"/>
      <c r="R64" s="92">
        <v>1121.5398702070001</v>
      </c>
      <c r="S64" s="93">
        <v>1.2982003305727892E-2</v>
      </c>
      <c r="T64" s="93">
        <f t="shared" si="0"/>
        <v>1.7703548796262685E-4</v>
      </c>
      <c r="U64" s="93">
        <f>R64/'סכום נכסי הקרן'!$C$42</f>
        <v>2.0461688369302914E-5</v>
      </c>
    </row>
    <row r="65" spans="2:21" s="132" customFormat="1">
      <c r="B65" s="85" t="s">
        <v>495</v>
      </c>
      <c r="C65" s="82" t="s">
        <v>496</v>
      </c>
      <c r="D65" s="95" t="s">
        <v>139</v>
      </c>
      <c r="E65" s="95" t="s">
        <v>366</v>
      </c>
      <c r="F65" s="82" t="s">
        <v>497</v>
      </c>
      <c r="G65" s="95" t="s">
        <v>498</v>
      </c>
      <c r="H65" s="82" t="s">
        <v>442</v>
      </c>
      <c r="I65" s="82" t="s">
        <v>179</v>
      </c>
      <c r="J65" s="82"/>
      <c r="K65" s="92">
        <v>7.7400000000000855</v>
      </c>
      <c r="L65" s="95" t="s">
        <v>181</v>
      </c>
      <c r="M65" s="96">
        <v>3.85E-2</v>
      </c>
      <c r="N65" s="96">
        <v>1.1800000000000178E-2</v>
      </c>
      <c r="O65" s="92">
        <v>30021987.218256</v>
      </c>
      <c r="P65" s="94">
        <v>122.99</v>
      </c>
      <c r="Q65" s="92">
        <v>899.57726167499993</v>
      </c>
      <c r="R65" s="92">
        <v>37892.631670773997</v>
      </c>
      <c r="S65" s="93">
        <v>1.1145209203723937E-2</v>
      </c>
      <c r="T65" s="93">
        <f t="shared" si="0"/>
        <v>5.9813660808914612E-3</v>
      </c>
      <c r="U65" s="93">
        <f>R65/'סכום נכסי הקרן'!$C$42</f>
        <v>6.913238141030612E-4</v>
      </c>
    </row>
    <row r="66" spans="2:21" s="132" customFormat="1">
      <c r="B66" s="85" t="s">
        <v>499</v>
      </c>
      <c r="C66" s="82" t="s">
        <v>500</v>
      </c>
      <c r="D66" s="95" t="s">
        <v>139</v>
      </c>
      <c r="E66" s="95" t="s">
        <v>366</v>
      </c>
      <c r="F66" s="82" t="s">
        <v>497</v>
      </c>
      <c r="G66" s="95" t="s">
        <v>498</v>
      </c>
      <c r="H66" s="82" t="s">
        <v>442</v>
      </c>
      <c r="I66" s="82" t="s">
        <v>179</v>
      </c>
      <c r="J66" s="82"/>
      <c r="K66" s="92">
        <v>5.7200000000000211</v>
      </c>
      <c r="L66" s="95" t="s">
        <v>181</v>
      </c>
      <c r="M66" s="96">
        <v>4.4999999999999998E-2</v>
      </c>
      <c r="N66" s="96">
        <v>7.5000000000000257E-3</v>
      </c>
      <c r="O66" s="92">
        <v>78970716.444527999</v>
      </c>
      <c r="P66" s="94">
        <v>125.6</v>
      </c>
      <c r="Q66" s="82"/>
      <c r="R66" s="92">
        <v>99187.216416560987</v>
      </c>
      <c r="S66" s="93">
        <v>2.6847236444096926E-2</v>
      </c>
      <c r="T66" s="93">
        <f t="shared" si="0"/>
        <v>1.5656739206890254E-2</v>
      </c>
      <c r="U66" s="93">
        <f>R66/'סכום נכסי הקרן'!$C$42</f>
        <v>1.8095994323944005E-3</v>
      </c>
    </row>
    <row r="67" spans="2:21" s="132" customFormat="1">
      <c r="B67" s="85" t="s">
        <v>501</v>
      </c>
      <c r="C67" s="82" t="s">
        <v>502</v>
      </c>
      <c r="D67" s="95" t="s">
        <v>139</v>
      </c>
      <c r="E67" s="95" t="s">
        <v>366</v>
      </c>
      <c r="F67" s="82" t="s">
        <v>497</v>
      </c>
      <c r="G67" s="95" t="s">
        <v>498</v>
      </c>
      <c r="H67" s="82" t="s">
        <v>442</v>
      </c>
      <c r="I67" s="82" t="s">
        <v>179</v>
      </c>
      <c r="J67" s="82"/>
      <c r="K67" s="92">
        <v>10.330000000000066</v>
      </c>
      <c r="L67" s="95" t="s">
        <v>181</v>
      </c>
      <c r="M67" s="96">
        <v>2.3900000000000001E-2</v>
      </c>
      <c r="N67" s="96">
        <v>1.9600000000000267E-2</v>
      </c>
      <c r="O67" s="92">
        <v>30417525.215999998</v>
      </c>
      <c r="P67" s="94">
        <v>104.32</v>
      </c>
      <c r="Q67" s="82"/>
      <c r="R67" s="92">
        <v>31731.561967521</v>
      </c>
      <c r="S67" s="93">
        <v>2.4546316353679702E-2</v>
      </c>
      <c r="T67" s="93">
        <f t="shared" si="0"/>
        <v>5.0088389240228988E-3</v>
      </c>
      <c r="U67" s="93">
        <f>R67/'סכום נכסי הקרן'!$C$42</f>
        <v>5.789195281401835E-4</v>
      </c>
    </row>
    <row r="68" spans="2:21" s="132" customFormat="1">
      <c r="B68" s="85" t="s">
        <v>503</v>
      </c>
      <c r="C68" s="82" t="s">
        <v>504</v>
      </c>
      <c r="D68" s="95" t="s">
        <v>139</v>
      </c>
      <c r="E68" s="95" t="s">
        <v>366</v>
      </c>
      <c r="F68" s="82" t="s">
        <v>505</v>
      </c>
      <c r="G68" s="95" t="s">
        <v>491</v>
      </c>
      <c r="H68" s="82" t="s">
        <v>442</v>
      </c>
      <c r="I68" s="82" t="s">
        <v>179</v>
      </c>
      <c r="J68" s="82"/>
      <c r="K68" s="92">
        <v>1.1399999999997679</v>
      </c>
      <c r="L68" s="95" t="s">
        <v>181</v>
      </c>
      <c r="M68" s="96">
        <v>4.8899999999999999E-2</v>
      </c>
      <c r="N68" s="96">
        <v>-7.2000000000046445E-3</v>
      </c>
      <c r="O68" s="92">
        <v>196197.49205599996</v>
      </c>
      <c r="P68" s="94">
        <v>131.68</v>
      </c>
      <c r="Q68" s="82"/>
      <c r="R68" s="92">
        <v>258.35285172900001</v>
      </c>
      <c r="S68" s="93">
        <v>3.5152141660140051E-3</v>
      </c>
      <c r="T68" s="93">
        <f t="shared" si="0"/>
        <v>4.0781094268131551E-5</v>
      </c>
      <c r="U68" s="93">
        <f>R68/'סכום נכסי הקרן'!$C$42</f>
        <v>4.7134619836777023E-6</v>
      </c>
    </row>
    <row r="69" spans="2:21" s="132" customFormat="1">
      <c r="B69" s="85" t="s">
        <v>506</v>
      </c>
      <c r="C69" s="82" t="s">
        <v>507</v>
      </c>
      <c r="D69" s="95" t="s">
        <v>139</v>
      </c>
      <c r="E69" s="95" t="s">
        <v>366</v>
      </c>
      <c r="F69" s="82" t="s">
        <v>373</v>
      </c>
      <c r="G69" s="95" t="s">
        <v>374</v>
      </c>
      <c r="H69" s="82" t="s">
        <v>442</v>
      </c>
      <c r="I69" s="82" t="s">
        <v>370</v>
      </c>
      <c r="J69" s="82"/>
      <c r="K69" s="92">
        <v>4.1799999999999615</v>
      </c>
      <c r="L69" s="95" t="s">
        <v>181</v>
      </c>
      <c r="M69" s="96">
        <v>1.6399999999999998E-2</v>
      </c>
      <c r="N69" s="96">
        <v>1.2299999999999891E-2</v>
      </c>
      <c r="O69" s="92">
        <f>21387161.961/50000</f>
        <v>427.74323921999996</v>
      </c>
      <c r="P69" s="94">
        <v>5100544</v>
      </c>
      <c r="Q69" s="82"/>
      <c r="R69" s="92">
        <v>21817.231842787998</v>
      </c>
      <c r="S69" s="93">
        <f>174219.305645161%/50000</f>
        <v>3.4843861129032198E-2</v>
      </c>
      <c r="T69" s="93">
        <f t="shared" si="0"/>
        <v>3.4438582059225899E-3</v>
      </c>
      <c r="U69" s="93">
        <f>R69/'סכום נכסי הקרן'!$C$42</f>
        <v>3.9803970496881763E-4</v>
      </c>
    </row>
    <row r="70" spans="2:21" s="132" customFormat="1">
      <c r="B70" s="85" t="s">
        <v>508</v>
      </c>
      <c r="C70" s="82" t="s">
        <v>509</v>
      </c>
      <c r="D70" s="95" t="s">
        <v>139</v>
      </c>
      <c r="E70" s="95" t="s">
        <v>366</v>
      </c>
      <c r="F70" s="82" t="s">
        <v>373</v>
      </c>
      <c r="G70" s="95" t="s">
        <v>374</v>
      </c>
      <c r="H70" s="82" t="s">
        <v>442</v>
      </c>
      <c r="I70" s="82" t="s">
        <v>370</v>
      </c>
      <c r="J70" s="82"/>
      <c r="K70" s="92">
        <v>8.2300000000003504</v>
      </c>
      <c r="L70" s="95" t="s">
        <v>181</v>
      </c>
      <c r="M70" s="96">
        <v>2.7799999999999998E-2</v>
      </c>
      <c r="N70" s="96">
        <v>2.7200000000000731E-2</v>
      </c>
      <c r="O70" s="92">
        <f>8166007.2942/50000</f>
        <v>163.320145884</v>
      </c>
      <c r="P70" s="94">
        <v>5060000</v>
      </c>
      <c r="Q70" s="82"/>
      <c r="R70" s="92">
        <v>8263.9996285699999</v>
      </c>
      <c r="S70" s="93">
        <f>195265.597661406%/50000</f>
        <v>3.9053119532281202E-2</v>
      </c>
      <c r="T70" s="93">
        <f t="shared" si="0"/>
        <v>1.3044754320654069E-3</v>
      </c>
      <c r="U70" s="93">
        <f>R70/'סכום נכסי הקרן'!$C$42</f>
        <v>1.5077073011468135E-4</v>
      </c>
    </row>
    <row r="71" spans="2:21" s="132" customFormat="1">
      <c r="B71" s="85" t="s">
        <v>510</v>
      </c>
      <c r="C71" s="82" t="s">
        <v>511</v>
      </c>
      <c r="D71" s="95" t="s">
        <v>139</v>
      </c>
      <c r="E71" s="95" t="s">
        <v>366</v>
      </c>
      <c r="F71" s="82" t="s">
        <v>373</v>
      </c>
      <c r="G71" s="95" t="s">
        <v>374</v>
      </c>
      <c r="H71" s="82" t="s">
        <v>442</v>
      </c>
      <c r="I71" s="82" t="s">
        <v>370</v>
      </c>
      <c r="J71" s="82"/>
      <c r="K71" s="92">
        <v>5.5699999999998244</v>
      </c>
      <c r="L71" s="95" t="s">
        <v>181</v>
      </c>
      <c r="M71" s="96">
        <v>2.4199999999999999E-2</v>
      </c>
      <c r="N71" s="96">
        <v>1.979999999999911E-2</v>
      </c>
      <c r="O71" s="92">
        <f>8960629.122/50000</f>
        <v>179.21258243999998</v>
      </c>
      <c r="P71" s="94">
        <v>5140250</v>
      </c>
      <c r="Q71" s="82"/>
      <c r="R71" s="92">
        <v>9211.9743901589991</v>
      </c>
      <c r="S71" s="93">
        <f>31088.4679665545%/50000</f>
        <v>6.2176935933109011E-3</v>
      </c>
      <c r="T71" s="93">
        <f t="shared" si="0"/>
        <v>1.4541136027201767E-3</v>
      </c>
      <c r="U71" s="93">
        <f>R71/'סכום נכסי הקרן'!$C$42</f>
        <v>1.68065847897715E-4</v>
      </c>
    </row>
    <row r="72" spans="2:21" s="132" customFormat="1">
      <c r="B72" s="85" t="s">
        <v>512</v>
      </c>
      <c r="C72" s="82" t="s">
        <v>513</v>
      </c>
      <c r="D72" s="95" t="s">
        <v>139</v>
      </c>
      <c r="E72" s="95" t="s">
        <v>366</v>
      </c>
      <c r="F72" s="82" t="s">
        <v>373</v>
      </c>
      <c r="G72" s="95" t="s">
        <v>374</v>
      </c>
      <c r="H72" s="82" t="s">
        <v>442</v>
      </c>
      <c r="I72" s="82" t="s">
        <v>179</v>
      </c>
      <c r="J72" s="82"/>
      <c r="K72" s="92">
        <v>1.3199999999999987</v>
      </c>
      <c r="L72" s="95" t="s">
        <v>181</v>
      </c>
      <c r="M72" s="96">
        <v>0.05</v>
      </c>
      <c r="N72" s="96">
        <v>-6.9000000000000936E-3</v>
      </c>
      <c r="O72" s="92">
        <v>28283094.334520999</v>
      </c>
      <c r="P72" s="94">
        <v>119.55</v>
      </c>
      <c r="Q72" s="82"/>
      <c r="R72" s="92">
        <v>33812.440284872006</v>
      </c>
      <c r="S72" s="93">
        <v>2.8283122617643618E-2</v>
      </c>
      <c r="T72" s="93">
        <f t="shared" si="0"/>
        <v>5.3373063446551161E-3</v>
      </c>
      <c r="U72" s="93">
        <f>R72/'סכום נכסי הקרן'!$C$42</f>
        <v>6.1688365656320347E-4</v>
      </c>
    </row>
    <row r="73" spans="2:21" s="132" customFormat="1">
      <c r="B73" s="85" t="s">
        <v>514</v>
      </c>
      <c r="C73" s="82" t="s">
        <v>515</v>
      </c>
      <c r="D73" s="95" t="s">
        <v>139</v>
      </c>
      <c r="E73" s="95" t="s">
        <v>366</v>
      </c>
      <c r="F73" s="82" t="s">
        <v>516</v>
      </c>
      <c r="G73" s="95" t="s">
        <v>424</v>
      </c>
      <c r="H73" s="82" t="s">
        <v>442</v>
      </c>
      <c r="I73" s="82" t="s">
        <v>370</v>
      </c>
      <c r="J73" s="82"/>
      <c r="K73" s="92">
        <v>1.219999999999946</v>
      </c>
      <c r="L73" s="95" t="s">
        <v>181</v>
      </c>
      <c r="M73" s="96">
        <v>5.0999999999999997E-2</v>
      </c>
      <c r="N73" s="96">
        <v>-1.1499999999999061E-2</v>
      </c>
      <c r="O73" s="92">
        <v>7914999.6840939997</v>
      </c>
      <c r="P73" s="94">
        <v>121.27</v>
      </c>
      <c r="Q73" s="82"/>
      <c r="R73" s="92">
        <v>9598.5202465659986</v>
      </c>
      <c r="S73" s="93">
        <v>1.7376699799641484E-2</v>
      </c>
      <c r="T73" s="93">
        <f t="shared" si="0"/>
        <v>1.5151300107202901E-3</v>
      </c>
      <c r="U73" s="93">
        <f>R73/'סכום נכסי הקרן'!$C$42</f>
        <v>1.7511809906091752E-4</v>
      </c>
    </row>
    <row r="74" spans="2:21" s="132" customFormat="1">
      <c r="B74" s="85" t="s">
        <v>517</v>
      </c>
      <c r="C74" s="82" t="s">
        <v>518</v>
      </c>
      <c r="D74" s="95" t="s">
        <v>139</v>
      </c>
      <c r="E74" s="95" t="s">
        <v>366</v>
      </c>
      <c r="F74" s="82" t="s">
        <v>516</v>
      </c>
      <c r="G74" s="95" t="s">
        <v>424</v>
      </c>
      <c r="H74" s="82" t="s">
        <v>442</v>
      </c>
      <c r="I74" s="82" t="s">
        <v>370</v>
      </c>
      <c r="J74" s="82"/>
      <c r="K74" s="92">
        <v>2.5899999999999812</v>
      </c>
      <c r="L74" s="95" t="s">
        <v>181</v>
      </c>
      <c r="M74" s="96">
        <v>2.5499999999999998E-2</v>
      </c>
      <c r="N74" s="96">
        <v>-4.0000000000000651E-3</v>
      </c>
      <c r="O74" s="92">
        <v>27885365.142595995</v>
      </c>
      <c r="P74" s="94">
        <v>109.84</v>
      </c>
      <c r="Q74" s="82"/>
      <c r="R74" s="92">
        <v>30629.285631561997</v>
      </c>
      <c r="S74" s="93">
        <v>3.2154197791723578E-2</v>
      </c>
      <c r="T74" s="93">
        <f t="shared" si="0"/>
        <v>4.8348441921457859E-3</v>
      </c>
      <c r="U74" s="93">
        <f>R74/'סכום נכסי הקרן'!$C$42</f>
        <v>5.5880928909974052E-4</v>
      </c>
    </row>
    <row r="75" spans="2:21" s="132" customFormat="1">
      <c r="B75" s="85" t="s">
        <v>519</v>
      </c>
      <c r="C75" s="82" t="s">
        <v>520</v>
      </c>
      <c r="D75" s="95" t="s">
        <v>139</v>
      </c>
      <c r="E75" s="95" t="s">
        <v>366</v>
      </c>
      <c r="F75" s="82" t="s">
        <v>516</v>
      </c>
      <c r="G75" s="95" t="s">
        <v>424</v>
      </c>
      <c r="H75" s="82" t="s">
        <v>442</v>
      </c>
      <c r="I75" s="82" t="s">
        <v>370</v>
      </c>
      <c r="J75" s="82"/>
      <c r="K75" s="92">
        <v>6.8300000000001173</v>
      </c>
      <c r="L75" s="95" t="s">
        <v>181</v>
      </c>
      <c r="M75" s="96">
        <v>2.35E-2</v>
      </c>
      <c r="N75" s="96">
        <v>1.340000000000008E-2</v>
      </c>
      <c r="O75" s="92">
        <v>22353275.385654997</v>
      </c>
      <c r="P75" s="94">
        <v>108.37</v>
      </c>
      <c r="Q75" s="92">
        <v>506.73218300800005</v>
      </c>
      <c r="R75" s="92">
        <v>24747.842684569998</v>
      </c>
      <c r="S75" s="93">
        <v>2.8174502494902529E-2</v>
      </c>
      <c r="T75" s="93">
        <f t="shared" si="0"/>
        <v>3.9064562233320672E-3</v>
      </c>
      <c r="U75" s="93">
        <f>R75/'סכום נכסי הקרן'!$C$42</f>
        <v>4.5150659220946128E-4</v>
      </c>
    </row>
    <row r="76" spans="2:21" s="132" customFormat="1">
      <c r="B76" s="85" t="s">
        <v>521</v>
      </c>
      <c r="C76" s="82" t="s">
        <v>522</v>
      </c>
      <c r="D76" s="95" t="s">
        <v>139</v>
      </c>
      <c r="E76" s="95" t="s">
        <v>366</v>
      </c>
      <c r="F76" s="82" t="s">
        <v>516</v>
      </c>
      <c r="G76" s="95" t="s">
        <v>424</v>
      </c>
      <c r="H76" s="82" t="s">
        <v>442</v>
      </c>
      <c r="I76" s="82" t="s">
        <v>370</v>
      </c>
      <c r="J76" s="82"/>
      <c r="K76" s="92">
        <v>5.5799999999999415</v>
      </c>
      <c r="L76" s="95" t="s">
        <v>181</v>
      </c>
      <c r="M76" s="96">
        <v>1.7600000000000001E-2</v>
      </c>
      <c r="N76" s="96">
        <v>1.0199999999999923E-2</v>
      </c>
      <c r="O76" s="92">
        <v>34202056.410719</v>
      </c>
      <c r="P76" s="94">
        <v>106.3</v>
      </c>
      <c r="Q76" s="82"/>
      <c r="R76" s="92">
        <v>36356.785126613999</v>
      </c>
      <c r="S76" s="93">
        <v>2.6188886389665694E-2</v>
      </c>
      <c r="T76" s="93">
        <f t="shared" ref="T76:T139" si="1">R76/$R$11</f>
        <v>5.7389321294966742E-3</v>
      </c>
      <c r="U76" s="93">
        <f>R76/'סכום נכסי הקרן'!$C$42</f>
        <v>6.6330339841879976E-4</v>
      </c>
    </row>
    <row r="77" spans="2:21" s="132" customFormat="1">
      <c r="B77" s="85" t="s">
        <v>523</v>
      </c>
      <c r="C77" s="82" t="s">
        <v>524</v>
      </c>
      <c r="D77" s="95" t="s">
        <v>139</v>
      </c>
      <c r="E77" s="95" t="s">
        <v>366</v>
      </c>
      <c r="F77" s="82" t="s">
        <v>516</v>
      </c>
      <c r="G77" s="95" t="s">
        <v>424</v>
      </c>
      <c r="H77" s="82" t="s">
        <v>442</v>
      </c>
      <c r="I77" s="82" t="s">
        <v>370</v>
      </c>
      <c r="J77" s="82"/>
      <c r="K77" s="92">
        <v>6.0899999999999794</v>
      </c>
      <c r="L77" s="95" t="s">
        <v>181</v>
      </c>
      <c r="M77" s="96">
        <v>2.1499999999999998E-2</v>
      </c>
      <c r="N77" s="96">
        <v>1.0800000000000103E-2</v>
      </c>
      <c r="O77" s="92">
        <v>24588964.825647</v>
      </c>
      <c r="P77" s="94">
        <v>109.58</v>
      </c>
      <c r="Q77" s="82"/>
      <c r="R77" s="92">
        <v>26944.587274284</v>
      </c>
      <c r="S77" s="93">
        <v>3.1031676310264274E-2</v>
      </c>
      <c r="T77" s="93">
        <f t="shared" si="1"/>
        <v>4.2532131783902059E-3</v>
      </c>
      <c r="U77" s="93">
        <f>R77/'סכום נכסי הקרן'!$C$42</f>
        <v>4.9158461744576779E-4</v>
      </c>
    </row>
    <row r="78" spans="2:21" s="132" customFormat="1">
      <c r="B78" s="85" t="s">
        <v>525</v>
      </c>
      <c r="C78" s="82" t="s">
        <v>526</v>
      </c>
      <c r="D78" s="95" t="s">
        <v>139</v>
      </c>
      <c r="E78" s="95" t="s">
        <v>366</v>
      </c>
      <c r="F78" s="82" t="s">
        <v>527</v>
      </c>
      <c r="G78" s="95" t="s">
        <v>491</v>
      </c>
      <c r="H78" s="82" t="s">
        <v>442</v>
      </c>
      <c r="I78" s="82" t="s">
        <v>179</v>
      </c>
      <c r="J78" s="82"/>
      <c r="K78" s="92">
        <v>0.28000000000049147</v>
      </c>
      <c r="L78" s="95" t="s">
        <v>181</v>
      </c>
      <c r="M78" s="96">
        <v>4.2800000000000005E-2</v>
      </c>
      <c r="N78" s="96">
        <v>-8.2000000000012289E-3</v>
      </c>
      <c r="O78" s="92">
        <v>646312.89485699998</v>
      </c>
      <c r="P78" s="94">
        <v>125.94</v>
      </c>
      <c r="Q78" s="82"/>
      <c r="R78" s="92">
        <v>813.96649204499988</v>
      </c>
      <c r="S78" s="93">
        <v>9.035757719036629E-3</v>
      </c>
      <c r="T78" s="93">
        <f t="shared" si="1"/>
        <v>1.2848491518880893E-4</v>
      </c>
      <c r="U78" s="93">
        <f>R78/'סכום נכסי הקרן'!$C$42</f>
        <v>1.4850233278113837E-5</v>
      </c>
    </row>
    <row r="79" spans="2:21" s="132" customFormat="1">
      <c r="B79" s="85" t="s">
        <v>528</v>
      </c>
      <c r="C79" s="82" t="s">
        <v>529</v>
      </c>
      <c r="D79" s="95" t="s">
        <v>139</v>
      </c>
      <c r="E79" s="95" t="s">
        <v>366</v>
      </c>
      <c r="F79" s="82" t="s">
        <v>478</v>
      </c>
      <c r="G79" s="95" t="s">
        <v>374</v>
      </c>
      <c r="H79" s="82" t="s">
        <v>442</v>
      </c>
      <c r="I79" s="82" t="s">
        <v>179</v>
      </c>
      <c r="J79" s="82"/>
      <c r="K79" s="92">
        <v>0.66999999999981719</v>
      </c>
      <c r="L79" s="95" t="s">
        <v>181</v>
      </c>
      <c r="M79" s="96">
        <v>5.2499999999999998E-2</v>
      </c>
      <c r="N79" s="96">
        <v>-1.2599999999999939E-2</v>
      </c>
      <c r="O79" s="92">
        <v>2459879.6837209999</v>
      </c>
      <c r="P79" s="94">
        <v>131.16999999999999</v>
      </c>
      <c r="Q79" s="82"/>
      <c r="R79" s="92">
        <v>3226.6243129769996</v>
      </c>
      <c r="S79" s="93">
        <v>2.0498997364341666E-2</v>
      </c>
      <c r="T79" s="93">
        <f t="shared" si="1"/>
        <v>5.0932385454520543E-4</v>
      </c>
      <c r="U79" s="93">
        <f>R79/'סכום נכסי הקרן'!$C$42</f>
        <v>5.8867440142601359E-5</v>
      </c>
    </row>
    <row r="80" spans="2:21" s="132" customFormat="1">
      <c r="B80" s="85" t="s">
        <v>530</v>
      </c>
      <c r="C80" s="82" t="s">
        <v>531</v>
      </c>
      <c r="D80" s="95" t="s">
        <v>139</v>
      </c>
      <c r="E80" s="95" t="s">
        <v>366</v>
      </c>
      <c r="F80" s="82" t="s">
        <v>394</v>
      </c>
      <c r="G80" s="95" t="s">
        <v>374</v>
      </c>
      <c r="H80" s="82" t="s">
        <v>442</v>
      </c>
      <c r="I80" s="82" t="s">
        <v>370</v>
      </c>
      <c r="J80" s="82"/>
      <c r="K80" s="92">
        <v>1.2100000000000057</v>
      </c>
      <c r="L80" s="95" t="s">
        <v>181</v>
      </c>
      <c r="M80" s="96">
        <v>6.5000000000000002E-2</v>
      </c>
      <c r="N80" s="96">
        <v>-8.3999999999999544E-3</v>
      </c>
      <c r="O80" s="92">
        <v>57180107.203853995</v>
      </c>
      <c r="P80" s="94">
        <v>121.44</v>
      </c>
      <c r="Q80" s="92">
        <v>1032.978187273</v>
      </c>
      <c r="R80" s="92">
        <v>70472.504512298008</v>
      </c>
      <c r="S80" s="93">
        <v>3.6304829970700947E-2</v>
      </c>
      <c r="T80" s="93">
        <f t="shared" si="1"/>
        <v>1.1124111193639872E-2</v>
      </c>
      <c r="U80" s="93">
        <f>R80/'סכום נכסי הקרן'!$C$42</f>
        <v>1.2857201640711989E-3</v>
      </c>
    </row>
    <row r="81" spans="2:21" s="132" customFormat="1">
      <c r="B81" s="85" t="s">
        <v>532</v>
      </c>
      <c r="C81" s="82" t="s">
        <v>533</v>
      </c>
      <c r="D81" s="95" t="s">
        <v>139</v>
      </c>
      <c r="E81" s="95" t="s">
        <v>366</v>
      </c>
      <c r="F81" s="82" t="s">
        <v>534</v>
      </c>
      <c r="G81" s="95" t="s">
        <v>424</v>
      </c>
      <c r="H81" s="82" t="s">
        <v>442</v>
      </c>
      <c r="I81" s="82" t="s">
        <v>370</v>
      </c>
      <c r="J81" s="82"/>
      <c r="K81" s="92">
        <v>7.8299999999997327</v>
      </c>
      <c r="L81" s="95" t="s">
        <v>181</v>
      </c>
      <c r="M81" s="96">
        <v>3.5000000000000003E-2</v>
      </c>
      <c r="N81" s="96">
        <v>1.4799999999999022E-2</v>
      </c>
      <c r="O81" s="92">
        <v>4470617.3567669997</v>
      </c>
      <c r="P81" s="94">
        <v>118.74</v>
      </c>
      <c r="Q81" s="82"/>
      <c r="R81" s="92">
        <v>5308.4114683739999</v>
      </c>
      <c r="S81" s="93">
        <v>1.6505434251788673E-2</v>
      </c>
      <c r="T81" s="93">
        <f t="shared" si="1"/>
        <v>8.3793473560288408E-4</v>
      </c>
      <c r="U81" s="93">
        <f>R81/'סכום נכסי הקרן'!$C$42</f>
        <v>9.6848149662173759E-5</v>
      </c>
    </row>
    <row r="82" spans="2:21" s="132" customFormat="1">
      <c r="B82" s="85" t="s">
        <v>535</v>
      </c>
      <c r="C82" s="82" t="s">
        <v>536</v>
      </c>
      <c r="D82" s="95" t="s">
        <v>139</v>
      </c>
      <c r="E82" s="95" t="s">
        <v>366</v>
      </c>
      <c r="F82" s="82" t="s">
        <v>534</v>
      </c>
      <c r="G82" s="95" t="s">
        <v>424</v>
      </c>
      <c r="H82" s="82" t="s">
        <v>442</v>
      </c>
      <c r="I82" s="82" t="s">
        <v>370</v>
      </c>
      <c r="J82" s="82"/>
      <c r="K82" s="92">
        <v>1.1599999999999999</v>
      </c>
      <c r="L82" s="95" t="s">
        <v>181</v>
      </c>
      <c r="M82" s="96">
        <v>3.9E-2</v>
      </c>
      <c r="N82" s="96">
        <v>-9.8999999999999991E-3</v>
      </c>
      <c r="O82" s="92">
        <v>0.34</v>
      </c>
      <c r="P82" s="94">
        <v>113.93</v>
      </c>
      <c r="Q82" s="82"/>
      <c r="R82" s="92">
        <v>3.8999999999999999E-4</v>
      </c>
      <c r="S82" s="93">
        <v>3.0987167302632708E-9</v>
      </c>
      <c r="T82" s="93">
        <f t="shared" si="1"/>
        <v>6.1561645858101507E-11</v>
      </c>
      <c r="U82" s="93">
        <f>R82/'סכום נכסי הקרן'!$C$42</f>
        <v>7.1152695289872076E-12</v>
      </c>
    </row>
    <row r="83" spans="2:21" s="132" customFormat="1">
      <c r="B83" s="85" t="s">
        <v>537</v>
      </c>
      <c r="C83" s="82" t="s">
        <v>538</v>
      </c>
      <c r="D83" s="95" t="s">
        <v>139</v>
      </c>
      <c r="E83" s="95" t="s">
        <v>366</v>
      </c>
      <c r="F83" s="82" t="s">
        <v>534</v>
      </c>
      <c r="G83" s="95" t="s">
        <v>424</v>
      </c>
      <c r="H83" s="82" t="s">
        <v>442</v>
      </c>
      <c r="I83" s="82" t="s">
        <v>370</v>
      </c>
      <c r="J83" s="82"/>
      <c r="K83" s="92">
        <v>3.6800000000001107</v>
      </c>
      <c r="L83" s="95" t="s">
        <v>181</v>
      </c>
      <c r="M83" s="96">
        <v>0.04</v>
      </c>
      <c r="N83" s="96">
        <v>1.3999999999995136E-3</v>
      </c>
      <c r="O83" s="92">
        <v>7522885.9670360005</v>
      </c>
      <c r="P83" s="94">
        <v>114.8</v>
      </c>
      <c r="Q83" s="82"/>
      <c r="R83" s="92">
        <v>8636.2732575530008</v>
      </c>
      <c r="S83" s="93">
        <v>1.1000988341896225E-2</v>
      </c>
      <c r="T83" s="93">
        <f t="shared" si="1"/>
        <v>1.3632389636288986E-3</v>
      </c>
      <c r="U83" s="93">
        <f>R83/'סכום נכסי הקרן'!$C$42</f>
        <v>1.5756259475249734E-4</v>
      </c>
    </row>
    <row r="84" spans="2:21" s="132" customFormat="1">
      <c r="B84" s="85" t="s">
        <v>539</v>
      </c>
      <c r="C84" s="82" t="s">
        <v>540</v>
      </c>
      <c r="D84" s="95" t="s">
        <v>139</v>
      </c>
      <c r="E84" s="95" t="s">
        <v>366</v>
      </c>
      <c r="F84" s="82" t="s">
        <v>534</v>
      </c>
      <c r="G84" s="95" t="s">
        <v>424</v>
      </c>
      <c r="H84" s="82" t="s">
        <v>442</v>
      </c>
      <c r="I84" s="82" t="s">
        <v>370</v>
      </c>
      <c r="J84" s="82"/>
      <c r="K84" s="92">
        <v>6.4300000000000113</v>
      </c>
      <c r="L84" s="95" t="s">
        <v>181</v>
      </c>
      <c r="M84" s="96">
        <v>0.04</v>
      </c>
      <c r="N84" s="96">
        <v>1.1000000000000067E-2</v>
      </c>
      <c r="O84" s="92">
        <v>24501861.368611999</v>
      </c>
      <c r="P84" s="94">
        <v>120.78</v>
      </c>
      <c r="Q84" s="82"/>
      <c r="R84" s="92">
        <v>29593.347921948</v>
      </c>
      <c r="S84" s="93">
        <v>2.4350838007010954E-2</v>
      </c>
      <c r="T84" s="93">
        <f t="shared" si="1"/>
        <v>4.6713210372475557E-3</v>
      </c>
      <c r="U84" s="93">
        <f>R84/'סכום נכסי הקרן'!$C$42</f>
        <v>5.3990935058911154E-4</v>
      </c>
    </row>
    <row r="85" spans="2:21" s="132" customFormat="1">
      <c r="B85" s="85" t="s">
        <v>541</v>
      </c>
      <c r="C85" s="82" t="s">
        <v>542</v>
      </c>
      <c r="D85" s="95" t="s">
        <v>139</v>
      </c>
      <c r="E85" s="95" t="s">
        <v>366</v>
      </c>
      <c r="F85" s="82" t="s">
        <v>543</v>
      </c>
      <c r="G85" s="95" t="s">
        <v>544</v>
      </c>
      <c r="H85" s="82" t="s">
        <v>545</v>
      </c>
      <c r="I85" s="82" t="s">
        <v>370</v>
      </c>
      <c r="J85" s="82"/>
      <c r="K85" s="92">
        <v>7.9200000000000381</v>
      </c>
      <c r="L85" s="95" t="s">
        <v>181</v>
      </c>
      <c r="M85" s="96">
        <v>5.1500000000000004E-2</v>
      </c>
      <c r="N85" s="96">
        <v>2.2300000000000066E-2</v>
      </c>
      <c r="O85" s="92">
        <v>55546781.121251002</v>
      </c>
      <c r="P85" s="94">
        <v>152.5</v>
      </c>
      <c r="Q85" s="82"/>
      <c r="R85" s="92">
        <v>84708.838281928009</v>
      </c>
      <c r="S85" s="93">
        <v>1.5642477326598091E-2</v>
      </c>
      <c r="T85" s="93">
        <f t="shared" si="1"/>
        <v>1.3371321803495496E-2</v>
      </c>
      <c r="U85" s="93">
        <f>R85/'סכום נכסי הקרן'!$C$42</f>
        <v>1.5454518355469422E-3</v>
      </c>
    </row>
    <row r="86" spans="2:21" s="132" customFormat="1">
      <c r="B86" s="85" t="s">
        <v>546</v>
      </c>
      <c r="C86" s="82" t="s">
        <v>547</v>
      </c>
      <c r="D86" s="95" t="s">
        <v>139</v>
      </c>
      <c r="E86" s="95" t="s">
        <v>366</v>
      </c>
      <c r="F86" s="82" t="s">
        <v>464</v>
      </c>
      <c r="G86" s="95" t="s">
        <v>424</v>
      </c>
      <c r="H86" s="82" t="s">
        <v>545</v>
      </c>
      <c r="I86" s="82" t="s">
        <v>179</v>
      </c>
      <c r="J86" s="82"/>
      <c r="K86" s="92">
        <v>2.5200000000000764</v>
      </c>
      <c r="L86" s="95" t="s">
        <v>181</v>
      </c>
      <c r="M86" s="96">
        <v>2.8500000000000001E-2</v>
      </c>
      <c r="N86" s="96">
        <v>-5.0000000000031898E-4</v>
      </c>
      <c r="O86" s="92">
        <v>7184741.3922730004</v>
      </c>
      <c r="P86" s="94">
        <v>109.08</v>
      </c>
      <c r="Q86" s="82"/>
      <c r="R86" s="92">
        <v>7837.1158666949996</v>
      </c>
      <c r="S86" s="93">
        <v>1.5663922696160255E-2</v>
      </c>
      <c r="T86" s="93">
        <f t="shared" si="1"/>
        <v>1.2370916706009893E-3</v>
      </c>
      <c r="U86" s="93">
        <f>R86/'סכום נכסי הקרן'!$C$42</f>
        <v>1.4298254287547975E-4</v>
      </c>
    </row>
    <row r="87" spans="2:21" s="132" customFormat="1">
      <c r="B87" s="85" t="s">
        <v>548</v>
      </c>
      <c r="C87" s="82" t="s">
        <v>549</v>
      </c>
      <c r="D87" s="95" t="s">
        <v>139</v>
      </c>
      <c r="E87" s="95" t="s">
        <v>366</v>
      </c>
      <c r="F87" s="82" t="s">
        <v>464</v>
      </c>
      <c r="G87" s="95" t="s">
        <v>424</v>
      </c>
      <c r="H87" s="82" t="s">
        <v>545</v>
      </c>
      <c r="I87" s="82" t="s">
        <v>179</v>
      </c>
      <c r="J87" s="82"/>
      <c r="K87" s="92">
        <v>0.76999999999997526</v>
      </c>
      <c r="L87" s="95" t="s">
        <v>181</v>
      </c>
      <c r="M87" s="96">
        <v>3.7699999999999997E-2</v>
      </c>
      <c r="N87" s="96">
        <v>-1.5100000000000318E-2</v>
      </c>
      <c r="O87" s="92">
        <v>4932518.0750479996</v>
      </c>
      <c r="P87" s="94">
        <v>114.49</v>
      </c>
      <c r="Q87" s="82"/>
      <c r="R87" s="92">
        <v>5647.2400864819992</v>
      </c>
      <c r="S87" s="93">
        <v>1.4448847008490773E-2</v>
      </c>
      <c r="T87" s="93">
        <f t="shared" si="1"/>
        <v>8.9141895969148551E-4</v>
      </c>
      <c r="U87" s="93">
        <f>R87/'סכום נכסי הקרן'!$C$42</f>
        <v>1.030298341287704E-4</v>
      </c>
    </row>
    <row r="88" spans="2:21" s="132" customFormat="1">
      <c r="B88" s="85" t="s">
        <v>550</v>
      </c>
      <c r="C88" s="82" t="s">
        <v>551</v>
      </c>
      <c r="D88" s="95" t="s">
        <v>139</v>
      </c>
      <c r="E88" s="95" t="s">
        <v>366</v>
      </c>
      <c r="F88" s="82" t="s">
        <v>464</v>
      </c>
      <c r="G88" s="95" t="s">
        <v>424</v>
      </c>
      <c r="H88" s="82" t="s">
        <v>545</v>
      </c>
      <c r="I88" s="82" t="s">
        <v>179</v>
      </c>
      <c r="J88" s="82"/>
      <c r="K88" s="92">
        <v>4.3899999999997155</v>
      </c>
      <c r="L88" s="95" t="s">
        <v>181</v>
      </c>
      <c r="M88" s="96">
        <v>2.5000000000000001E-2</v>
      </c>
      <c r="N88" s="96">
        <v>9.69999999999876E-3</v>
      </c>
      <c r="O88" s="92">
        <v>6338334.2907860009</v>
      </c>
      <c r="P88" s="94">
        <v>108.13</v>
      </c>
      <c r="Q88" s="82"/>
      <c r="R88" s="92">
        <v>6853.6407018050004</v>
      </c>
      <c r="S88" s="93">
        <v>1.3542070623391043E-2</v>
      </c>
      <c r="T88" s="93">
        <f t="shared" si="1"/>
        <v>1.0818497480081788E-3</v>
      </c>
      <c r="U88" s="93">
        <f>R88/'סכום נכסי הקרן'!$C$42</f>
        <v>1.2503974576456313E-4</v>
      </c>
    </row>
    <row r="89" spans="2:21" s="132" customFormat="1">
      <c r="B89" s="85" t="s">
        <v>552</v>
      </c>
      <c r="C89" s="82" t="s">
        <v>553</v>
      </c>
      <c r="D89" s="95" t="s">
        <v>139</v>
      </c>
      <c r="E89" s="95" t="s">
        <v>366</v>
      </c>
      <c r="F89" s="82" t="s">
        <v>464</v>
      </c>
      <c r="G89" s="95" t="s">
        <v>424</v>
      </c>
      <c r="H89" s="82" t="s">
        <v>545</v>
      </c>
      <c r="I89" s="82" t="s">
        <v>179</v>
      </c>
      <c r="J89" s="82"/>
      <c r="K89" s="92">
        <v>5.2600000000002511</v>
      </c>
      <c r="L89" s="95" t="s">
        <v>181</v>
      </c>
      <c r="M89" s="96">
        <v>1.34E-2</v>
      </c>
      <c r="N89" s="96">
        <v>8.800000000000488E-3</v>
      </c>
      <c r="O89" s="92">
        <v>6281626.2784770001</v>
      </c>
      <c r="P89" s="94">
        <v>104.1</v>
      </c>
      <c r="Q89" s="82"/>
      <c r="R89" s="92">
        <v>6539.1724691359996</v>
      </c>
      <c r="S89" s="93">
        <v>1.8347773435846884E-2</v>
      </c>
      <c r="T89" s="93">
        <f t="shared" si="1"/>
        <v>1.0322108198717887E-3</v>
      </c>
      <c r="U89" s="93">
        <f>R89/'סכום נכסי הקרן'!$C$42</f>
        <v>1.1930249901137288E-4</v>
      </c>
    </row>
    <row r="90" spans="2:21" s="132" customFormat="1">
      <c r="B90" s="85" t="s">
        <v>554</v>
      </c>
      <c r="C90" s="82" t="s">
        <v>555</v>
      </c>
      <c r="D90" s="95" t="s">
        <v>139</v>
      </c>
      <c r="E90" s="95" t="s">
        <v>366</v>
      </c>
      <c r="F90" s="82" t="s">
        <v>464</v>
      </c>
      <c r="G90" s="95" t="s">
        <v>424</v>
      </c>
      <c r="H90" s="82" t="s">
        <v>545</v>
      </c>
      <c r="I90" s="82" t="s">
        <v>179</v>
      </c>
      <c r="J90" s="82"/>
      <c r="K90" s="92">
        <v>5.4599999999999405</v>
      </c>
      <c r="L90" s="95" t="s">
        <v>181</v>
      </c>
      <c r="M90" s="96">
        <v>1.95E-2</v>
      </c>
      <c r="N90" s="96">
        <v>1.4999999999999552E-2</v>
      </c>
      <c r="O90" s="92">
        <v>10804911.42953</v>
      </c>
      <c r="P90" s="94">
        <v>103.97</v>
      </c>
      <c r="Q90" s="82"/>
      <c r="R90" s="92">
        <v>11233.866810721003</v>
      </c>
      <c r="S90" s="93">
        <v>1.5822258437059668E-2</v>
      </c>
      <c r="T90" s="93">
        <f t="shared" si="1"/>
        <v>1.7732700774838119E-3</v>
      </c>
      <c r="U90" s="93">
        <f>R90/'סכום נכסי הקרן'!$C$42</f>
        <v>2.0495382105390733E-4</v>
      </c>
    </row>
    <row r="91" spans="2:21" s="132" customFormat="1">
      <c r="B91" s="85" t="s">
        <v>556</v>
      </c>
      <c r="C91" s="82" t="s">
        <v>557</v>
      </c>
      <c r="D91" s="95" t="s">
        <v>139</v>
      </c>
      <c r="E91" s="95" t="s">
        <v>366</v>
      </c>
      <c r="F91" s="82" t="s">
        <v>464</v>
      </c>
      <c r="G91" s="95" t="s">
        <v>424</v>
      </c>
      <c r="H91" s="82" t="s">
        <v>545</v>
      </c>
      <c r="I91" s="82" t="s">
        <v>179</v>
      </c>
      <c r="J91" s="82"/>
      <c r="K91" s="92">
        <v>6.5300000000003529</v>
      </c>
      <c r="L91" s="95" t="s">
        <v>181</v>
      </c>
      <c r="M91" s="96">
        <v>3.3500000000000002E-2</v>
      </c>
      <c r="N91" s="96">
        <v>2.1100000000000813E-2</v>
      </c>
      <c r="O91" s="92">
        <v>6722969.6048160009</v>
      </c>
      <c r="P91" s="94">
        <v>108.34</v>
      </c>
      <c r="Q91" s="82"/>
      <c r="R91" s="92">
        <v>7283.6655690309999</v>
      </c>
      <c r="S91" s="93">
        <v>2.4899887425244446E-2</v>
      </c>
      <c r="T91" s="93">
        <f t="shared" si="1"/>
        <v>1.1497293341270096E-3</v>
      </c>
      <c r="U91" s="93">
        <f>R91/'סכום נכסי הקרן'!$C$42</f>
        <v>1.3288524021194757E-4</v>
      </c>
    </row>
    <row r="92" spans="2:21" s="132" customFormat="1">
      <c r="B92" s="85" t="s">
        <v>558</v>
      </c>
      <c r="C92" s="82" t="s">
        <v>559</v>
      </c>
      <c r="D92" s="95" t="s">
        <v>139</v>
      </c>
      <c r="E92" s="95" t="s">
        <v>366</v>
      </c>
      <c r="F92" s="82" t="s">
        <v>560</v>
      </c>
      <c r="G92" s="95" t="s">
        <v>424</v>
      </c>
      <c r="H92" s="82" t="s">
        <v>545</v>
      </c>
      <c r="I92" s="82" t="s">
        <v>370</v>
      </c>
      <c r="J92" s="82"/>
      <c r="K92" s="92">
        <v>0.78</v>
      </c>
      <c r="L92" s="95" t="s">
        <v>181</v>
      </c>
      <c r="M92" s="96">
        <v>4.8000000000000001E-2</v>
      </c>
      <c r="N92" s="96">
        <v>-1.1300000000000001E-2</v>
      </c>
      <c r="O92" s="92">
        <v>0.37</v>
      </c>
      <c r="P92" s="94">
        <v>111.34</v>
      </c>
      <c r="Q92" s="82"/>
      <c r="R92" s="92">
        <v>4.0999999999999999E-4</v>
      </c>
      <c r="S92" s="93">
        <v>3.2342657342657341E-9</v>
      </c>
      <c r="T92" s="93">
        <f t="shared" si="1"/>
        <v>6.4718653338004146E-11</v>
      </c>
      <c r="U92" s="93">
        <f>R92/'סכום נכסי הקרן'!$C$42</f>
        <v>7.4801551458583474E-12</v>
      </c>
    </row>
    <row r="93" spans="2:21" s="132" customFormat="1">
      <c r="B93" s="85" t="s">
        <v>561</v>
      </c>
      <c r="C93" s="82" t="s">
        <v>562</v>
      </c>
      <c r="D93" s="95" t="s">
        <v>139</v>
      </c>
      <c r="E93" s="95" t="s">
        <v>366</v>
      </c>
      <c r="F93" s="82" t="s">
        <v>560</v>
      </c>
      <c r="G93" s="95" t="s">
        <v>424</v>
      </c>
      <c r="H93" s="82" t="s">
        <v>545</v>
      </c>
      <c r="I93" s="82" t="s">
        <v>370</v>
      </c>
      <c r="J93" s="82"/>
      <c r="K93" s="92">
        <v>3.4299999999999997</v>
      </c>
      <c r="L93" s="95" t="s">
        <v>181</v>
      </c>
      <c r="M93" s="96">
        <v>3.2899999999999999E-2</v>
      </c>
      <c r="N93" s="96">
        <v>3.8999999999999994E-3</v>
      </c>
      <c r="O93" s="92">
        <v>0.28999999999999998</v>
      </c>
      <c r="P93" s="94">
        <v>112.44</v>
      </c>
      <c r="Q93" s="82"/>
      <c r="R93" s="92">
        <v>3.2000000000000003E-4</v>
      </c>
      <c r="S93" s="93">
        <v>1.526315789473684E-9</v>
      </c>
      <c r="T93" s="93">
        <f t="shared" si="1"/>
        <v>5.0512119678442265E-11</v>
      </c>
      <c r="U93" s="93">
        <f>R93/'סכום נכסי הקרן'!$C$42</f>
        <v>5.8381698699382228E-12</v>
      </c>
    </row>
    <row r="94" spans="2:21" s="132" customFormat="1">
      <c r="B94" s="85" t="s">
        <v>563</v>
      </c>
      <c r="C94" s="82" t="s">
        <v>564</v>
      </c>
      <c r="D94" s="95" t="s">
        <v>139</v>
      </c>
      <c r="E94" s="95" t="s">
        <v>366</v>
      </c>
      <c r="F94" s="82" t="s">
        <v>565</v>
      </c>
      <c r="G94" s="95" t="s">
        <v>424</v>
      </c>
      <c r="H94" s="82" t="s">
        <v>545</v>
      </c>
      <c r="I94" s="82" t="s">
        <v>179</v>
      </c>
      <c r="J94" s="82"/>
      <c r="K94" s="92">
        <v>0.50000000000058509</v>
      </c>
      <c r="L94" s="95" t="s">
        <v>181</v>
      </c>
      <c r="M94" s="96">
        <v>6.5000000000000002E-2</v>
      </c>
      <c r="N94" s="96">
        <v>-2.9300000000015095E-2</v>
      </c>
      <c r="O94" s="92">
        <v>720609.36292500002</v>
      </c>
      <c r="P94" s="94">
        <v>118.6</v>
      </c>
      <c r="Q94" s="82"/>
      <c r="R94" s="92">
        <v>854.642700547</v>
      </c>
      <c r="S94" s="93">
        <v>3.9110502125103887E-3</v>
      </c>
      <c r="T94" s="93">
        <f t="shared" si="1"/>
        <v>1.3490566991355361E-4</v>
      </c>
      <c r="U94" s="93">
        <f>R94/'סכום נכסי הקרן'!$C$42</f>
        <v>1.5592341449675404E-5</v>
      </c>
    </row>
    <row r="95" spans="2:21" s="132" customFormat="1">
      <c r="B95" s="85" t="s">
        <v>566</v>
      </c>
      <c r="C95" s="82" t="s">
        <v>567</v>
      </c>
      <c r="D95" s="95" t="s">
        <v>139</v>
      </c>
      <c r="E95" s="95" t="s">
        <v>366</v>
      </c>
      <c r="F95" s="82" t="s">
        <v>565</v>
      </c>
      <c r="G95" s="95" t="s">
        <v>424</v>
      </c>
      <c r="H95" s="82" t="s">
        <v>545</v>
      </c>
      <c r="I95" s="82" t="s">
        <v>179</v>
      </c>
      <c r="J95" s="82"/>
      <c r="K95" s="92">
        <v>6.0100000000002698</v>
      </c>
      <c r="L95" s="95" t="s">
        <v>181</v>
      </c>
      <c r="M95" s="96">
        <v>0.04</v>
      </c>
      <c r="N95" s="96">
        <v>2.3000000000000402E-2</v>
      </c>
      <c r="O95" s="92">
        <v>6676988.835833</v>
      </c>
      <c r="P95" s="94">
        <v>111.44</v>
      </c>
      <c r="Q95" s="82"/>
      <c r="R95" s="92">
        <v>7440.8364329990009</v>
      </c>
      <c r="S95" s="93">
        <v>2.257416518499047E-3</v>
      </c>
      <c r="T95" s="93">
        <f t="shared" si="1"/>
        <v>1.1745388137854966E-3</v>
      </c>
      <c r="U95" s="93">
        <f>R95/'סכום נכסי הקרן'!$C$42</f>
        <v>1.3575270959460426E-4</v>
      </c>
    </row>
    <row r="96" spans="2:21" s="132" customFormat="1">
      <c r="B96" s="85" t="s">
        <v>568</v>
      </c>
      <c r="C96" s="82" t="s">
        <v>569</v>
      </c>
      <c r="D96" s="95" t="s">
        <v>139</v>
      </c>
      <c r="E96" s="95" t="s">
        <v>366</v>
      </c>
      <c r="F96" s="82" t="s">
        <v>565</v>
      </c>
      <c r="G96" s="95" t="s">
        <v>424</v>
      </c>
      <c r="H96" s="82" t="s">
        <v>545</v>
      </c>
      <c r="I96" s="82" t="s">
        <v>179</v>
      </c>
      <c r="J96" s="82"/>
      <c r="K96" s="92">
        <v>6.289999999999929</v>
      </c>
      <c r="L96" s="95" t="s">
        <v>181</v>
      </c>
      <c r="M96" s="96">
        <v>2.7799999999999998E-2</v>
      </c>
      <c r="N96" s="96">
        <v>2.4599999999999744E-2</v>
      </c>
      <c r="O96" s="92">
        <v>17441683.447772</v>
      </c>
      <c r="P96" s="94">
        <v>104.14</v>
      </c>
      <c r="Q96" s="82"/>
      <c r="R96" s="92">
        <v>18163.769517200999</v>
      </c>
      <c r="S96" s="93">
        <v>9.6838524286534423E-3</v>
      </c>
      <c r="T96" s="93">
        <f t="shared" si="1"/>
        <v>2.8671578114515569E-3</v>
      </c>
      <c r="U96" s="93">
        <f>R96/'סכום נכסי הקרן'!$C$42</f>
        <v>3.3138491224945376E-4</v>
      </c>
    </row>
    <row r="97" spans="2:21" s="132" customFormat="1">
      <c r="B97" s="85" t="s">
        <v>570</v>
      </c>
      <c r="C97" s="82" t="s">
        <v>571</v>
      </c>
      <c r="D97" s="95" t="s">
        <v>139</v>
      </c>
      <c r="E97" s="95" t="s">
        <v>366</v>
      </c>
      <c r="F97" s="82" t="s">
        <v>565</v>
      </c>
      <c r="G97" s="95" t="s">
        <v>424</v>
      </c>
      <c r="H97" s="82" t="s">
        <v>545</v>
      </c>
      <c r="I97" s="82" t="s">
        <v>179</v>
      </c>
      <c r="J97" s="82"/>
      <c r="K97" s="92">
        <v>1.5600000000001097</v>
      </c>
      <c r="L97" s="95" t="s">
        <v>181</v>
      </c>
      <c r="M97" s="96">
        <v>5.0999999999999997E-2</v>
      </c>
      <c r="N97" s="96">
        <v>-9.9999999998548312E-5</v>
      </c>
      <c r="O97" s="92">
        <v>1987033.7260120001</v>
      </c>
      <c r="P97" s="94">
        <v>128.27000000000001</v>
      </c>
      <c r="Q97" s="82"/>
      <c r="R97" s="92">
        <v>2548.7681562370003</v>
      </c>
      <c r="S97" s="93">
        <v>1.6763412915201284E-3</v>
      </c>
      <c r="T97" s="93">
        <f t="shared" si="1"/>
        <v>4.0232400668889371E-4</v>
      </c>
      <c r="U97" s="93">
        <f>R97/'סכום נכסי הקרן'!$C$42</f>
        <v>4.6500442047502659E-5</v>
      </c>
    </row>
    <row r="98" spans="2:21" s="132" customFormat="1">
      <c r="B98" s="85" t="s">
        <v>572</v>
      </c>
      <c r="C98" s="82" t="s">
        <v>573</v>
      </c>
      <c r="D98" s="95" t="s">
        <v>139</v>
      </c>
      <c r="E98" s="95" t="s">
        <v>366</v>
      </c>
      <c r="F98" s="82" t="s">
        <v>478</v>
      </c>
      <c r="G98" s="95" t="s">
        <v>374</v>
      </c>
      <c r="H98" s="82" t="s">
        <v>545</v>
      </c>
      <c r="I98" s="82" t="s">
        <v>370</v>
      </c>
      <c r="J98" s="82"/>
      <c r="K98" s="92">
        <v>1.0199999999999949</v>
      </c>
      <c r="L98" s="95" t="s">
        <v>181</v>
      </c>
      <c r="M98" s="96">
        <v>6.4000000000000001E-2</v>
      </c>
      <c r="N98" s="96">
        <v>-9.2999999999999264E-3</v>
      </c>
      <c r="O98" s="92">
        <v>50008923.356031001</v>
      </c>
      <c r="P98" s="94">
        <v>123.5</v>
      </c>
      <c r="Q98" s="82"/>
      <c r="R98" s="92">
        <v>61761.022719265005</v>
      </c>
      <c r="S98" s="93">
        <v>3.9943851646276438E-2</v>
      </c>
      <c r="T98" s="93">
        <f t="shared" si="1"/>
        <v>9.7490005345578293E-3</v>
      </c>
      <c r="U98" s="93">
        <f>R98/'סכום נכסי הקרן'!$C$42</f>
        <v>1.1267854436755717E-3</v>
      </c>
    </row>
    <row r="99" spans="2:21" s="132" customFormat="1">
      <c r="B99" s="85" t="s">
        <v>574</v>
      </c>
      <c r="C99" s="82" t="s">
        <v>575</v>
      </c>
      <c r="D99" s="95" t="s">
        <v>139</v>
      </c>
      <c r="E99" s="95" t="s">
        <v>366</v>
      </c>
      <c r="F99" s="82" t="s">
        <v>490</v>
      </c>
      <c r="G99" s="95" t="s">
        <v>491</v>
      </c>
      <c r="H99" s="82" t="s">
        <v>545</v>
      </c>
      <c r="I99" s="82" t="s">
        <v>370</v>
      </c>
      <c r="J99" s="82"/>
      <c r="K99" s="92">
        <v>3.8699999999998047</v>
      </c>
      <c r="L99" s="95" t="s">
        <v>181</v>
      </c>
      <c r="M99" s="96">
        <v>3.85E-2</v>
      </c>
      <c r="N99" s="96">
        <v>-1.4999999999999996E-3</v>
      </c>
      <c r="O99" s="92">
        <v>5065754.5378550002</v>
      </c>
      <c r="P99" s="94">
        <v>121.86</v>
      </c>
      <c r="Q99" s="82"/>
      <c r="R99" s="92">
        <v>6173.128457660001</v>
      </c>
      <c r="S99" s="93">
        <v>2.1147236557015479E-2</v>
      </c>
      <c r="T99" s="93">
        <f t="shared" si="1"/>
        <v>9.7443063576162388E-4</v>
      </c>
      <c r="U99" s="93">
        <f>R99/'סכום נכסי הקרן'!$C$42</f>
        <v>1.1262428926490258E-4</v>
      </c>
    </row>
    <row r="100" spans="2:21" s="132" customFormat="1">
      <c r="B100" s="85" t="s">
        <v>576</v>
      </c>
      <c r="C100" s="82" t="s">
        <v>577</v>
      </c>
      <c r="D100" s="95" t="s">
        <v>139</v>
      </c>
      <c r="E100" s="95" t="s">
        <v>366</v>
      </c>
      <c r="F100" s="82" t="s">
        <v>490</v>
      </c>
      <c r="G100" s="95" t="s">
        <v>491</v>
      </c>
      <c r="H100" s="82" t="s">
        <v>545</v>
      </c>
      <c r="I100" s="82" t="s">
        <v>370</v>
      </c>
      <c r="J100" s="82"/>
      <c r="K100" s="92">
        <v>1.1400000000001076</v>
      </c>
      <c r="L100" s="95" t="s">
        <v>181</v>
      </c>
      <c r="M100" s="96">
        <v>3.9E-2</v>
      </c>
      <c r="N100" s="96">
        <v>-9.6999999999997696E-3</v>
      </c>
      <c r="O100" s="92">
        <v>3371706.8355009998</v>
      </c>
      <c r="P100" s="94">
        <v>115.93</v>
      </c>
      <c r="Q100" s="82"/>
      <c r="R100" s="92">
        <v>3908.8195644970001</v>
      </c>
      <c r="S100" s="93">
        <v>1.6940483767731399E-2</v>
      </c>
      <c r="T100" s="93">
        <f t="shared" si="1"/>
        <v>6.1700863013534066E-4</v>
      </c>
      <c r="U100" s="93">
        <f>R100/'סכום נכסי הקרן'!$C$42</f>
        <v>7.1313601901473216E-5</v>
      </c>
    </row>
    <row r="101" spans="2:21" s="132" customFormat="1">
      <c r="B101" s="85" t="s">
        <v>578</v>
      </c>
      <c r="C101" s="82" t="s">
        <v>579</v>
      </c>
      <c r="D101" s="95" t="s">
        <v>139</v>
      </c>
      <c r="E101" s="95" t="s">
        <v>366</v>
      </c>
      <c r="F101" s="82" t="s">
        <v>490</v>
      </c>
      <c r="G101" s="95" t="s">
        <v>491</v>
      </c>
      <c r="H101" s="82" t="s">
        <v>545</v>
      </c>
      <c r="I101" s="82" t="s">
        <v>370</v>
      </c>
      <c r="J101" s="82"/>
      <c r="K101" s="92">
        <v>2.0799999999999756</v>
      </c>
      <c r="L101" s="95" t="s">
        <v>181</v>
      </c>
      <c r="M101" s="96">
        <v>3.9E-2</v>
      </c>
      <c r="N101" s="96">
        <v>-2.8000000000006756E-3</v>
      </c>
      <c r="O101" s="92">
        <v>5442546.9196760003</v>
      </c>
      <c r="P101" s="94">
        <v>119.58</v>
      </c>
      <c r="Q101" s="82"/>
      <c r="R101" s="92">
        <v>6508.1973102519996</v>
      </c>
      <c r="S101" s="93">
        <v>1.363935749513135E-2</v>
      </c>
      <c r="T101" s="93">
        <f t="shared" si="1"/>
        <v>1.0273213794573907E-3</v>
      </c>
      <c r="U101" s="93">
        <f>R101/'סכום נכסי הקרן'!$C$42</f>
        <v>1.1873737951351938E-4</v>
      </c>
    </row>
    <row r="102" spans="2:21" s="132" customFormat="1">
      <c r="B102" s="85" t="s">
        <v>580</v>
      </c>
      <c r="C102" s="82" t="s">
        <v>581</v>
      </c>
      <c r="D102" s="95" t="s">
        <v>139</v>
      </c>
      <c r="E102" s="95" t="s">
        <v>366</v>
      </c>
      <c r="F102" s="82" t="s">
        <v>490</v>
      </c>
      <c r="G102" s="95" t="s">
        <v>491</v>
      </c>
      <c r="H102" s="82" t="s">
        <v>545</v>
      </c>
      <c r="I102" s="82" t="s">
        <v>370</v>
      </c>
      <c r="J102" s="82"/>
      <c r="K102" s="92">
        <v>4.7299999999999205</v>
      </c>
      <c r="L102" s="95" t="s">
        <v>181</v>
      </c>
      <c r="M102" s="96">
        <v>3.85E-2</v>
      </c>
      <c r="N102" s="96">
        <v>3.2999999999992068E-3</v>
      </c>
      <c r="O102" s="92">
        <v>5114550.1738689998</v>
      </c>
      <c r="P102" s="94">
        <v>123.19</v>
      </c>
      <c r="Q102" s="82"/>
      <c r="R102" s="92">
        <v>6300.6143308499995</v>
      </c>
      <c r="S102" s="93">
        <v>2.0458200695475999E-2</v>
      </c>
      <c r="T102" s="93">
        <f t="shared" si="1"/>
        <v>9.9455432852376107E-4</v>
      </c>
      <c r="U102" s="93">
        <f>R102/'סכום נכסי הקרן'!$C$42</f>
        <v>1.14950177338967E-4</v>
      </c>
    </row>
    <row r="103" spans="2:21" s="132" customFormat="1">
      <c r="B103" s="85" t="s">
        <v>582</v>
      </c>
      <c r="C103" s="82" t="s">
        <v>583</v>
      </c>
      <c r="D103" s="95" t="s">
        <v>139</v>
      </c>
      <c r="E103" s="95" t="s">
        <v>366</v>
      </c>
      <c r="F103" s="82" t="s">
        <v>584</v>
      </c>
      <c r="G103" s="95" t="s">
        <v>424</v>
      </c>
      <c r="H103" s="82" t="s">
        <v>545</v>
      </c>
      <c r="I103" s="82" t="s">
        <v>179</v>
      </c>
      <c r="J103" s="82"/>
      <c r="K103" s="92">
        <v>5.8300000000000756</v>
      </c>
      <c r="L103" s="95" t="s">
        <v>181</v>
      </c>
      <c r="M103" s="96">
        <v>1.5800000000000002E-2</v>
      </c>
      <c r="N103" s="96">
        <v>9.3999999999997037E-3</v>
      </c>
      <c r="O103" s="92">
        <v>10942387.482615</v>
      </c>
      <c r="P103" s="94">
        <v>105.41</v>
      </c>
      <c r="Q103" s="82"/>
      <c r="R103" s="92">
        <v>11534.370068011001</v>
      </c>
      <c r="S103" s="93">
        <v>2.2832601936831759E-2</v>
      </c>
      <c r="T103" s="93">
        <f t="shared" si="1"/>
        <v>1.8207046290337934E-3</v>
      </c>
      <c r="U103" s="93">
        <f>R103/'סכום נכסי הקרן'!$C$42</f>
        <v>2.1043628687430972E-4</v>
      </c>
    </row>
    <row r="104" spans="2:21" s="132" customFormat="1">
      <c r="B104" s="85" t="s">
        <v>585</v>
      </c>
      <c r="C104" s="82" t="s">
        <v>586</v>
      </c>
      <c r="D104" s="95" t="s">
        <v>139</v>
      </c>
      <c r="E104" s="95" t="s">
        <v>366</v>
      </c>
      <c r="F104" s="82" t="s">
        <v>584</v>
      </c>
      <c r="G104" s="95" t="s">
        <v>424</v>
      </c>
      <c r="H104" s="82" t="s">
        <v>545</v>
      </c>
      <c r="I104" s="82" t="s">
        <v>179</v>
      </c>
      <c r="J104" s="82"/>
      <c r="K104" s="92">
        <v>7.0699999999999372</v>
      </c>
      <c r="L104" s="95" t="s">
        <v>181</v>
      </c>
      <c r="M104" s="96">
        <v>2.4E-2</v>
      </c>
      <c r="N104" s="96">
        <v>1.9900000000000181E-2</v>
      </c>
      <c r="O104" s="92">
        <v>14802571.688057</v>
      </c>
      <c r="P104" s="94">
        <v>104.33</v>
      </c>
      <c r="Q104" s="82"/>
      <c r="R104" s="92">
        <v>15443.522629828001</v>
      </c>
      <c r="S104" s="93">
        <v>2.7196612414185042E-2</v>
      </c>
      <c r="T104" s="93">
        <f t="shared" si="1"/>
        <v>2.4377658229206354E-3</v>
      </c>
      <c r="U104" s="93">
        <f>R104/'סכום נכסי הקרן'!$C$42</f>
        <v>2.8175596407240916E-4</v>
      </c>
    </row>
    <row r="105" spans="2:21" s="132" customFormat="1">
      <c r="B105" s="85" t="s">
        <v>587</v>
      </c>
      <c r="C105" s="82" t="s">
        <v>588</v>
      </c>
      <c r="D105" s="95" t="s">
        <v>139</v>
      </c>
      <c r="E105" s="95" t="s">
        <v>366</v>
      </c>
      <c r="F105" s="82" t="s">
        <v>584</v>
      </c>
      <c r="G105" s="95" t="s">
        <v>424</v>
      </c>
      <c r="H105" s="82" t="s">
        <v>545</v>
      </c>
      <c r="I105" s="82" t="s">
        <v>179</v>
      </c>
      <c r="J105" s="82"/>
      <c r="K105" s="92">
        <v>3.0600000000017018</v>
      </c>
      <c r="L105" s="95" t="s">
        <v>181</v>
      </c>
      <c r="M105" s="96">
        <v>3.4799999999999998E-2</v>
      </c>
      <c r="N105" s="96">
        <v>2.7999999999848741E-3</v>
      </c>
      <c r="O105" s="92">
        <v>287253.40085500001</v>
      </c>
      <c r="P105" s="94">
        <v>110.47</v>
      </c>
      <c r="Q105" s="82"/>
      <c r="R105" s="92">
        <v>317.32883274099999</v>
      </c>
      <c r="S105" s="93">
        <v>6.17683838424577E-4</v>
      </c>
      <c r="T105" s="93">
        <f t="shared" si="1"/>
        <v>5.0090474927605553E-5</v>
      </c>
      <c r="U105" s="93">
        <f>R105/'סכום נכסי הקרן'!$C$42</f>
        <v>5.7894363442849119E-6</v>
      </c>
    </row>
    <row r="106" spans="2:21" s="132" customFormat="1">
      <c r="B106" s="85" t="s">
        <v>589</v>
      </c>
      <c r="C106" s="82" t="s">
        <v>590</v>
      </c>
      <c r="D106" s="95" t="s">
        <v>139</v>
      </c>
      <c r="E106" s="95" t="s">
        <v>366</v>
      </c>
      <c r="F106" s="82" t="s">
        <v>505</v>
      </c>
      <c r="G106" s="95" t="s">
        <v>491</v>
      </c>
      <c r="H106" s="82" t="s">
        <v>545</v>
      </c>
      <c r="I106" s="82" t="s">
        <v>179</v>
      </c>
      <c r="J106" s="82"/>
      <c r="K106" s="92">
        <v>2.2500000000000124</v>
      </c>
      <c r="L106" s="95" t="s">
        <v>181</v>
      </c>
      <c r="M106" s="96">
        <v>3.7499999999999999E-2</v>
      </c>
      <c r="N106" s="96">
        <v>-3.8999999999997951E-3</v>
      </c>
      <c r="O106" s="92">
        <v>16894032.869878002</v>
      </c>
      <c r="P106" s="94">
        <v>118.72</v>
      </c>
      <c r="Q106" s="82"/>
      <c r="R106" s="92">
        <v>20056.594787519</v>
      </c>
      <c r="S106" s="93">
        <v>2.1807156849797744E-2</v>
      </c>
      <c r="T106" s="93">
        <f t="shared" si="1"/>
        <v>3.1659409882786906E-3</v>
      </c>
      <c r="U106" s="93">
        <f>R106/'סכום נכסי הקרן'!$C$42</f>
        <v>3.6591814806891695E-4</v>
      </c>
    </row>
    <row r="107" spans="2:21" s="132" customFormat="1">
      <c r="B107" s="85" t="s">
        <v>591</v>
      </c>
      <c r="C107" s="82" t="s">
        <v>592</v>
      </c>
      <c r="D107" s="95" t="s">
        <v>139</v>
      </c>
      <c r="E107" s="95" t="s">
        <v>366</v>
      </c>
      <c r="F107" s="82" t="s">
        <v>505</v>
      </c>
      <c r="G107" s="95" t="s">
        <v>491</v>
      </c>
      <c r="H107" s="82" t="s">
        <v>545</v>
      </c>
      <c r="I107" s="82" t="s">
        <v>179</v>
      </c>
      <c r="J107" s="82"/>
      <c r="K107" s="92">
        <v>5.9100000000000943</v>
      </c>
      <c r="L107" s="95" t="s">
        <v>181</v>
      </c>
      <c r="M107" s="96">
        <v>2.4799999999999999E-2</v>
      </c>
      <c r="N107" s="96">
        <v>9.6000000000005317E-3</v>
      </c>
      <c r="O107" s="92">
        <v>8905796.4365090001</v>
      </c>
      <c r="P107" s="94">
        <v>109.92</v>
      </c>
      <c r="Q107" s="82"/>
      <c r="R107" s="92">
        <v>9789.2518862880006</v>
      </c>
      <c r="S107" s="93">
        <v>2.1029719988944338E-2</v>
      </c>
      <c r="T107" s="93">
        <f t="shared" si="1"/>
        <v>1.5452370713831128E-3</v>
      </c>
      <c r="U107" s="93">
        <f>R107/'סכום נכסי הקרן'!$C$42</f>
        <v>1.7859786066175786E-4</v>
      </c>
    </row>
    <row r="108" spans="2:21" s="132" customFormat="1">
      <c r="B108" s="85" t="s">
        <v>593</v>
      </c>
      <c r="C108" s="82" t="s">
        <v>594</v>
      </c>
      <c r="D108" s="95" t="s">
        <v>139</v>
      </c>
      <c r="E108" s="95" t="s">
        <v>366</v>
      </c>
      <c r="F108" s="82" t="s">
        <v>595</v>
      </c>
      <c r="G108" s="95" t="s">
        <v>424</v>
      </c>
      <c r="H108" s="82" t="s">
        <v>545</v>
      </c>
      <c r="I108" s="82" t="s">
        <v>370</v>
      </c>
      <c r="J108" s="82"/>
      <c r="K108" s="92">
        <v>4.4600000000000035</v>
      </c>
      <c r="L108" s="95" t="s">
        <v>181</v>
      </c>
      <c r="M108" s="96">
        <v>2.8500000000000001E-2</v>
      </c>
      <c r="N108" s="96">
        <v>6.1000000000001374E-3</v>
      </c>
      <c r="O108" s="92">
        <v>22472538.116346002</v>
      </c>
      <c r="P108" s="94">
        <v>113.92</v>
      </c>
      <c r="Q108" s="82"/>
      <c r="R108" s="92">
        <v>25600.716592865003</v>
      </c>
      <c r="S108" s="93">
        <v>3.2902691239159593E-2</v>
      </c>
      <c r="T108" s="93">
        <f t="shared" si="1"/>
        <v>4.0410826887271236E-3</v>
      </c>
      <c r="U108" s="93">
        <f>R108/'סכום נכסי הקרן'!$C$42</f>
        <v>4.6706666331653736E-4</v>
      </c>
    </row>
    <row r="109" spans="2:21" s="132" customFormat="1">
      <c r="B109" s="85" t="s">
        <v>596</v>
      </c>
      <c r="C109" s="82" t="s">
        <v>597</v>
      </c>
      <c r="D109" s="95" t="s">
        <v>139</v>
      </c>
      <c r="E109" s="95" t="s">
        <v>366</v>
      </c>
      <c r="F109" s="82" t="s">
        <v>598</v>
      </c>
      <c r="G109" s="95" t="s">
        <v>424</v>
      </c>
      <c r="H109" s="82" t="s">
        <v>545</v>
      </c>
      <c r="I109" s="82" t="s">
        <v>370</v>
      </c>
      <c r="J109" s="82"/>
      <c r="K109" s="92">
        <v>6.5099999999998754</v>
      </c>
      <c r="L109" s="95" t="s">
        <v>181</v>
      </c>
      <c r="M109" s="96">
        <v>1.3999999999999999E-2</v>
      </c>
      <c r="N109" s="96">
        <v>1.3499999999999433E-2</v>
      </c>
      <c r="O109" s="92">
        <v>8774286.1199999992</v>
      </c>
      <c r="P109" s="94">
        <v>100.83</v>
      </c>
      <c r="Q109" s="82"/>
      <c r="R109" s="92">
        <v>8847.1126787100002</v>
      </c>
      <c r="S109" s="93">
        <v>3.4598920031545737E-2</v>
      </c>
      <c r="T109" s="93">
        <f t="shared" si="1"/>
        <v>1.3965200451114483E-3</v>
      </c>
      <c r="U109" s="93">
        <f>R109/'סכום נכסי הקרן'!$C$42</f>
        <v>1.6140920836497862E-4</v>
      </c>
    </row>
    <row r="110" spans="2:21" s="132" customFormat="1">
      <c r="B110" s="85" t="s">
        <v>599</v>
      </c>
      <c r="C110" s="82" t="s">
        <v>600</v>
      </c>
      <c r="D110" s="95" t="s">
        <v>139</v>
      </c>
      <c r="E110" s="95" t="s">
        <v>366</v>
      </c>
      <c r="F110" s="82" t="s">
        <v>379</v>
      </c>
      <c r="G110" s="95" t="s">
        <v>374</v>
      </c>
      <c r="H110" s="82" t="s">
        <v>545</v>
      </c>
      <c r="I110" s="82" t="s">
        <v>179</v>
      </c>
      <c r="J110" s="82"/>
      <c r="K110" s="92">
        <v>4.3899999999999153</v>
      </c>
      <c r="L110" s="95" t="s">
        <v>181</v>
      </c>
      <c r="M110" s="96">
        <v>1.8200000000000001E-2</v>
      </c>
      <c r="N110" s="96">
        <v>1.5099999999999905E-2</v>
      </c>
      <c r="O110" s="92">
        <f>15782542.0479/50000</f>
        <v>315.650840958</v>
      </c>
      <c r="P110" s="94">
        <v>5091667</v>
      </c>
      <c r="Q110" s="82"/>
      <c r="R110" s="92">
        <v>16071.890306165002</v>
      </c>
      <c r="S110" s="93">
        <f>111058.630975301%/50000</f>
        <v>2.2211726195060202E-2</v>
      </c>
      <c r="T110" s="93">
        <f t="shared" si="1"/>
        <v>2.536953895636883E-3</v>
      </c>
      <c r="U110" s="93">
        <f>R110/'סכום נכסי הקרן'!$C$42</f>
        <v>2.9322008043251467E-4</v>
      </c>
    </row>
    <row r="111" spans="2:21" s="132" customFormat="1">
      <c r="B111" s="85" t="s">
        <v>601</v>
      </c>
      <c r="C111" s="82" t="s">
        <v>602</v>
      </c>
      <c r="D111" s="95" t="s">
        <v>139</v>
      </c>
      <c r="E111" s="95" t="s">
        <v>366</v>
      </c>
      <c r="F111" s="82" t="s">
        <v>379</v>
      </c>
      <c r="G111" s="95" t="s">
        <v>374</v>
      </c>
      <c r="H111" s="82" t="s">
        <v>545</v>
      </c>
      <c r="I111" s="82" t="s">
        <v>179</v>
      </c>
      <c r="J111" s="82"/>
      <c r="K111" s="92">
        <v>3.6499999999999897</v>
      </c>
      <c r="L111" s="95" t="s">
        <v>181</v>
      </c>
      <c r="M111" s="96">
        <v>1.06E-2</v>
      </c>
      <c r="N111" s="96">
        <v>1.3299999999999779E-2</v>
      </c>
      <c r="O111" s="92">
        <f>19857092.2713/50000</f>
        <v>397.14184542599997</v>
      </c>
      <c r="P111" s="94">
        <v>5010002</v>
      </c>
      <c r="Q111" s="82"/>
      <c r="R111" s="92">
        <v>19896.815308268</v>
      </c>
      <c r="S111" s="93">
        <f>146233.833649753%/50000</f>
        <v>2.92467667299506E-2</v>
      </c>
      <c r="T111" s="93">
        <f t="shared" si="1"/>
        <v>3.1407197377221726E-3</v>
      </c>
      <c r="U111" s="93">
        <f>R111/'סכום נכסי הקרן'!$C$42</f>
        <v>3.6300308637642444E-4</v>
      </c>
    </row>
    <row r="112" spans="2:21" s="132" customFormat="1">
      <c r="B112" s="85" t="s">
        <v>603</v>
      </c>
      <c r="C112" s="82" t="s">
        <v>604</v>
      </c>
      <c r="D112" s="95" t="s">
        <v>139</v>
      </c>
      <c r="E112" s="95" t="s">
        <v>366</v>
      </c>
      <c r="F112" s="82" t="s">
        <v>516</v>
      </c>
      <c r="G112" s="95" t="s">
        <v>424</v>
      </c>
      <c r="H112" s="82" t="s">
        <v>545</v>
      </c>
      <c r="I112" s="82" t="s">
        <v>370</v>
      </c>
      <c r="J112" s="82"/>
      <c r="K112" s="92">
        <v>2.4599999999999498</v>
      </c>
      <c r="L112" s="95" t="s">
        <v>181</v>
      </c>
      <c r="M112" s="96">
        <v>4.9000000000000002E-2</v>
      </c>
      <c r="N112" s="96">
        <v>-9.9999999999674094E-5</v>
      </c>
      <c r="O112" s="92">
        <v>11675599.769471997</v>
      </c>
      <c r="P112" s="94">
        <v>115.73</v>
      </c>
      <c r="Q112" s="92">
        <v>294.83498510099997</v>
      </c>
      <c r="R112" s="92">
        <v>13807.006460644998</v>
      </c>
      <c r="S112" s="93">
        <v>1.7556942302007772E-2</v>
      </c>
      <c r="T112" s="93">
        <f t="shared" si="1"/>
        <v>2.1794411335660175E-3</v>
      </c>
      <c r="U112" s="93">
        <f>R112/'סכום נכסי הקרן'!$C$42</f>
        <v>2.5189890347681248E-4</v>
      </c>
    </row>
    <row r="113" spans="2:21" s="132" customFormat="1">
      <c r="B113" s="85" t="s">
        <v>605</v>
      </c>
      <c r="C113" s="82" t="s">
        <v>606</v>
      </c>
      <c r="D113" s="95" t="s">
        <v>139</v>
      </c>
      <c r="E113" s="95" t="s">
        <v>366</v>
      </c>
      <c r="F113" s="82" t="s">
        <v>516</v>
      </c>
      <c r="G113" s="95" t="s">
        <v>424</v>
      </c>
      <c r="H113" s="82" t="s">
        <v>545</v>
      </c>
      <c r="I113" s="82" t="s">
        <v>370</v>
      </c>
      <c r="J113" s="82"/>
      <c r="K113" s="92">
        <v>2.0899999999999084</v>
      </c>
      <c r="L113" s="95" t="s">
        <v>181</v>
      </c>
      <c r="M113" s="96">
        <v>5.8499999999999996E-2</v>
      </c>
      <c r="N113" s="96">
        <v>-1.8000000000001595E-3</v>
      </c>
      <c r="O113" s="92">
        <v>8044836.6038520001</v>
      </c>
      <c r="P113" s="94">
        <v>124.66</v>
      </c>
      <c r="Q113" s="82"/>
      <c r="R113" s="92">
        <v>10028.693583488001</v>
      </c>
      <c r="S113" s="93">
        <v>7.5882005058954651E-3</v>
      </c>
      <c r="T113" s="93">
        <f t="shared" si="1"/>
        <v>1.5830330328361621E-3</v>
      </c>
      <c r="U113" s="93">
        <f>R113/'סכום נכסי הקרן'!$C$42</f>
        <v>1.8296630223113257E-4</v>
      </c>
    </row>
    <row r="114" spans="2:21" s="132" customFormat="1">
      <c r="B114" s="85" t="s">
        <v>607</v>
      </c>
      <c r="C114" s="82" t="s">
        <v>608</v>
      </c>
      <c r="D114" s="95" t="s">
        <v>139</v>
      </c>
      <c r="E114" s="95" t="s">
        <v>366</v>
      </c>
      <c r="F114" s="82" t="s">
        <v>516</v>
      </c>
      <c r="G114" s="95" t="s">
        <v>424</v>
      </c>
      <c r="H114" s="82" t="s">
        <v>545</v>
      </c>
      <c r="I114" s="82" t="s">
        <v>370</v>
      </c>
      <c r="J114" s="82"/>
      <c r="K114" s="92">
        <v>7.0000000000001457</v>
      </c>
      <c r="L114" s="95" t="s">
        <v>181</v>
      </c>
      <c r="M114" s="96">
        <v>2.2499999999999999E-2</v>
      </c>
      <c r="N114" s="96">
        <v>1.9900000000000549E-2</v>
      </c>
      <c r="O114" s="92">
        <v>6643189.7007459998</v>
      </c>
      <c r="P114" s="94">
        <v>103.76</v>
      </c>
      <c r="Q114" s="82"/>
      <c r="R114" s="92">
        <v>6892.9737367380003</v>
      </c>
      <c r="S114" s="93">
        <v>3.5867932895492123E-2</v>
      </c>
      <c r="T114" s="93">
        <f t="shared" si="1"/>
        <v>1.0880584822827164E-3</v>
      </c>
      <c r="U114" s="93">
        <f>R114/'סכום נכסי הקרן'!$C$42</f>
        <v>1.2575734870031021E-4</v>
      </c>
    </row>
    <row r="115" spans="2:21" s="132" customFormat="1">
      <c r="B115" s="85" t="s">
        <v>609</v>
      </c>
      <c r="C115" s="82" t="s">
        <v>610</v>
      </c>
      <c r="D115" s="95" t="s">
        <v>139</v>
      </c>
      <c r="E115" s="95" t="s">
        <v>366</v>
      </c>
      <c r="F115" s="82" t="s">
        <v>527</v>
      </c>
      <c r="G115" s="95" t="s">
        <v>491</v>
      </c>
      <c r="H115" s="82" t="s">
        <v>545</v>
      </c>
      <c r="I115" s="82" t="s">
        <v>179</v>
      </c>
      <c r="J115" s="82"/>
      <c r="K115" s="92">
        <v>1.7200000000000815</v>
      </c>
      <c r="L115" s="95" t="s">
        <v>181</v>
      </c>
      <c r="M115" s="96">
        <v>4.0500000000000001E-2</v>
      </c>
      <c r="N115" s="96">
        <v>-1.0699999999999066E-2</v>
      </c>
      <c r="O115" s="92">
        <v>2536873.7632209999</v>
      </c>
      <c r="P115" s="94">
        <v>135.16</v>
      </c>
      <c r="Q115" s="82"/>
      <c r="R115" s="92">
        <v>3428.8386984760004</v>
      </c>
      <c r="S115" s="93">
        <v>1.7440976600435323E-2</v>
      </c>
      <c r="T115" s="93">
        <f t="shared" si="1"/>
        <v>5.4124347092341849E-4</v>
      </c>
      <c r="U115" s="93">
        <f>R115/'סכום נכסי הקרן'!$C$42</f>
        <v>6.2556696182252419E-5</v>
      </c>
    </row>
    <row r="116" spans="2:21" s="132" customFormat="1">
      <c r="B116" s="85" t="s">
        <v>611</v>
      </c>
      <c r="C116" s="82" t="s">
        <v>612</v>
      </c>
      <c r="D116" s="95" t="s">
        <v>139</v>
      </c>
      <c r="E116" s="95" t="s">
        <v>366</v>
      </c>
      <c r="F116" s="82" t="s">
        <v>613</v>
      </c>
      <c r="G116" s="95" t="s">
        <v>424</v>
      </c>
      <c r="H116" s="82" t="s">
        <v>545</v>
      </c>
      <c r="I116" s="82" t="s">
        <v>179</v>
      </c>
      <c r="J116" s="82"/>
      <c r="K116" s="92">
        <v>6.5199999999999756</v>
      </c>
      <c r="L116" s="95" t="s">
        <v>181</v>
      </c>
      <c r="M116" s="96">
        <v>1.9599999999999999E-2</v>
      </c>
      <c r="N116" s="96">
        <v>1.4399999999999523E-2</v>
      </c>
      <c r="O116" s="92">
        <v>7962791.8225530004</v>
      </c>
      <c r="P116" s="94">
        <v>105</v>
      </c>
      <c r="Q116" s="82"/>
      <c r="R116" s="92">
        <v>8360.9316739850001</v>
      </c>
      <c r="S116" s="93">
        <v>1.2362805942116088E-2</v>
      </c>
      <c r="T116" s="93">
        <f t="shared" si="1"/>
        <v>1.3197761916862779E-3</v>
      </c>
      <c r="U116" s="93">
        <f>R116/'סכום נכסי הקרן'!$C$42</f>
        <v>1.5253918557397303E-4</v>
      </c>
    </row>
    <row r="117" spans="2:21" s="132" customFormat="1">
      <c r="B117" s="85" t="s">
        <v>614</v>
      </c>
      <c r="C117" s="82" t="s">
        <v>615</v>
      </c>
      <c r="D117" s="95" t="s">
        <v>139</v>
      </c>
      <c r="E117" s="95" t="s">
        <v>366</v>
      </c>
      <c r="F117" s="82" t="s">
        <v>613</v>
      </c>
      <c r="G117" s="95" t="s">
        <v>424</v>
      </c>
      <c r="H117" s="82" t="s">
        <v>545</v>
      </c>
      <c r="I117" s="82" t="s">
        <v>179</v>
      </c>
      <c r="J117" s="82"/>
      <c r="K117" s="92">
        <v>3.74999999999971</v>
      </c>
      <c r="L117" s="95" t="s">
        <v>181</v>
      </c>
      <c r="M117" s="96">
        <v>2.75E-2</v>
      </c>
      <c r="N117" s="96">
        <v>4.5999999999997675E-3</v>
      </c>
      <c r="O117" s="92">
        <v>3114780.303938</v>
      </c>
      <c r="P117" s="94">
        <v>110.41</v>
      </c>
      <c r="Q117" s="82"/>
      <c r="R117" s="92">
        <v>3439.0290388480003</v>
      </c>
      <c r="S117" s="93">
        <v>6.8592329524576352E-3</v>
      </c>
      <c r="T117" s="93">
        <f t="shared" si="1"/>
        <v>5.4285201996227643E-4</v>
      </c>
      <c r="U117" s="93">
        <f>R117/'סכום נכסי הקרן'!$C$42</f>
        <v>6.2742611613890613E-5</v>
      </c>
    </row>
    <row r="118" spans="2:21" s="132" customFormat="1">
      <c r="B118" s="85" t="s">
        <v>616</v>
      </c>
      <c r="C118" s="82" t="s">
        <v>617</v>
      </c>
      <c r="D118" s="95" t="s">
        <v>139</v>
      </c>
      <c r="E118" s="95" t="s">
        <v>366</v>
      </c>
      <c r="F118" s="82" t="s">
        <v>394</v>
      </c>
      <c r="G118" s="95" t="s">
        <v>374</v>
      </c>
      <c r="H118" s="82" t="s">
        <v>545</v>
      </c>
      <c r="I118" s="82" t="s">
        <v>179</v>
      </c>
      <c r="J118" s="82"/>
      <c r="K118" s="92">
        <v>3.949999999999934</v>
      </c>
      <c r="L118" s="95" t="s">
        <v>181</v>
      </c>
      <c r="M118" s="96">
        <v>1.4199999999999999E-2</v>
      </c>
      <c r="N118" s="96">
        <v>1.5699999999999669E-2</v>
      </c>
      <c r="O118" s="92">
        <f>30998704.7079/50000</f>
        <v>619.97409415799996</v>
      </c>
      <c r="P118" s="94">
        <v>5070000</v>
      </c>
      <c r="Q118" s="82"/>
      <c r="R118" s="92">
        <v>31432.688939079002</v>
      </c>
      <c r="S118" s="93">
        <f>146268.601462275%/50000</f>
        <v>2.9253720292455002E-2</v>
      </c>
      <c r="T118" s="93">
        <f t="shared" si="1"/>
        <v>4.9616617047062717E-3</v>
      </c>
      <c r="U118" s="93">
        <f>R118/'סכום נכסי הקרן'!$C$42</f>
        <v>5.7346680467272333E-4</v>
      </c>
    </row>
    <row r="119" spans="2:21" s="132" customFormat="1">
      <c r="B119" s="85" t="s">
        <v>618</v>
      </c>
      <c r="C119" s="82" t="s">
        <v>619</v>
      </c>
      <c r="D119" s="95" t="s">
        <v>139</v>
      </c>
      <c r="E119" s="95" t="s">
        <v>366</v>
      </c>
      <c r="F119" s="82" t="s">
        <v>394</v>
      </c>
      <c r="G119" s="95" t="s">
        <v>374</v>
      </c>
      <c r="H119" s="82" t="s">
        <v>545</v>
      </c>
      <c r="I119" s="82" t="s">
        <v>179</v>
      </c>
      <c r="J119" s="82"/>
      <c r="K119" s="92">
        <v>4.5999999999999162</v>
      </c>
      <c r="L119" s="95" t="s">
        <v>181</v>
      </c>
      <c r="M119" s="96">
        <v>1.5900000000000001E-2</v>
      </c>
      <c r="N119" s="96">
        <v>1.6799999999999749E-2</v>
      </c>
      <c r="O119" s="92">
        <f>23847108.2577/50000</f>
        <v>476.94216515400001</v>
      </c>
      <c r="P119" s="94">
        <v>5000000</v>
      </c>
      <c r="Q119" s="82"/>
      <c r="R119" s="92">
        <v>23847.10872602</v>
      </c>
      <c r="S119" s="93">
        <f>159299.320358717%/50000</f>
        <v>3.1859864071743398E-2</v>
      </c>
      <c r="T119" s="93">
        <f t="shared" si="1"/>
        <v>3.7642750311048345E-3</v>
      </c>
      <c r="U119" s="93">
        <f>R119/'סכום נכסי הקרן'!$C$42</f>
        <v>4.3507334890434635E-4</v>
      </c>
    </row>
    <row r="120" spans="2:21" s="132" customFormat="1">
      <c r="B120" s="85" t="s">
        <v>620</v>
      </c>
      <c r="C120" s="82" t="s">
        <v>621</v>
      </c>
      <c r="D120" s="95" t="s">
        <v>139</v>
      </c>
      <c r="E120" s="95" t="s">
        <v>366</v>
      </c>
      <c r="F120" s="82" t="s">
        <v>622</v>
      </c>
      <c r="G120" s="95" t="s">
        <v>623</v>
      </c>
      <c r="H120" s="82" t="s">
        <v>545</v>
      </c>
      <c r="I120" s="82" t="s">
        <v>370</v>
      </c>
      <c r="J120" s="82"/>
      <c r="K120" s="92">
        <v>4.9500000000000792</v>
      </c>
      <c r="L120" s="95" t="s">
        <v>181</v>
      </c>
      <c r="M120" s="96">
        <v>1.9400000000000001E-2</v>
      </c>
      <c r="N120" s="96">
        <v>6.9000000000000008E-3</v>
      </c>
      <c r="O120" s="92">
        <v>11788093.783332</v>
      </c>
      <c r="P120" s="94">
        <v>107.79</v>
      </c>
      <c r="Q120" s="82"/>
      <c r="R120" s="92">
        <v>12706.3856877</v>
      </c>
      <c r="S120" s="93">
        <v>1.9574457085226486E-2</v>
      </c>
      <c r="T120" s="93">
        <f t="shared" si="1"/>
        <v>2.0057077329298382E-3</v>
      </c>
      <c r="U120" s="93">
        <f>R120/'סכום נכסי הקרן'!$C$42</f>
        <v>2.3181886899295123E-4</v>
      </c>
    </row>
    <row r="121" spans="2:21" s="132" customFormat="1">
      <c r="B121" s="85" t="s">
        <v>624</v>
      </c>
      <c r="C121" s="82" t="s">
        <v>625</v>
      </c>
      <c r="D121" s="95" t="s">
        <v>139</v>
      </c>
      <c r="E121" s="95" t="s">
        <v>366</v>
      </c>
      <c r="F121" s="82" t="s">
        <v>622</v>
      </c>
      <c r="G121" s="95" t="s">
        <v>623</v>
      </c>
      <c r="H121" s="82" t="s">
        <v>545</v>
      </c>
      <c r="I121" s="82" t="s">
        <v>370</v>
      </c>
      <c r="J121" s="82"/>
      <c r="K121" s="92">
        <v>6.4000000000000519</v>
      </c>
      <c r="L121" s="95" t="s">
        <v>181</v>
      </c>
      <c r="M121" s="96">
        <v>1.23E-2</v>
      </c>
      <c r="N121" s="96">
        <v>1.1300000000000169E-2</v>
      </c>
      <c r="O121" s="92">
        <v>23018209.507768001</v>
      </c>
      <c r="P121" s="94">
        <v>101.66</v>
      </c>
      <c r="Q121" s="82"/>
      <c r="R121" s="92">
        <v>23400.312571596998</v>
      </c>
      <c r="S121" s="93">
        <v>2.172387906896028E-2</v>
      </c>
      <c r="T121" s="93">
        <f t="shared" si="1"/>
        <v>3.6937480910295768E-3</v>
      </c>
      <c r="U121" s="93">
        <f>R121/'סכום נכסי הקרן'!$C$42</f>
        <v>4.2692187438323186E-4</v>
      </c>
    </row>
    <row r="122" spans="2:21" s="132" customFormat="1">
      <c r="B122" s="85" t="s">
        <v>626</v>
      </c>
      <c r="C122" s="82" t="s">
        <v>627</v>
      </c>
      <c r="D122" s="95" t="s">
        <v>139</v>
      </c>
      <c r="E122" s="95" t="s">
        <v>366</v>
      </c>
      <c r="F122" s="82" t="s">
        <v>628</v>
      </c>
      <c r="G122" s="95" t="s">
        <v>491</v>
      </c>
      <c r="H122" s="82" t="s">
        <v>545</v>
      </c>
      <c r="I122" s="82" t="s">
        <v>179</v>
      </c>
      <c r="J122" s="82"/>
      <c r="K122" s="92">
        <v>0.50000000000003653</v>
      </c>
      <c r="L122" s="95" t="s">
        <v>181</v>
      </c>
      <c r="M122" s="96">
        <v>3.6000000000000004E-2</v>
      </c>
      <c r="N122" s="96">
        <v>-1.7799999999999663E-2</v>
      </c>
      <c r="O122" s="92">
        <v>12511796.159619998</v>
      </c>
      <c r="P122" s="94">
        <v>109.5</v>
      </c>
      <c r="Q122" s="82"/>
      <c r="R122" s="92">
        <v>13700.416763357</v>
      </c>
      <c r="S122" s="93">
        <v>3.024276830166879E-2</v>
      </c>
      <c r="T122" s="93">
        <f t="shared" si="1"/>
        <v>2.1626159099850792E-3</v>
      </c>
      <c r="U122" s="93">
        <f>R122/'סכום נכסי הקרן'!$C$42</f>
        <v>2.4995425110446051E-4</v>
      </c>
    </row>
    <row r="123" spans="2:21" s="132" customFormat="1">
      <c r="B123" s="85" t="s">
        <v>629</v>
      </c>
      <c r="C123" s="82" t="s">
        <v>630</v>
      </c>
      <c r="D123" s="95" t="s">
        <v>139</v>
      </c>
      <c r="E123" s="95" t="s">
        <v>366</v>
      </c>
      <c r="F123" s="82" t="s">
        <v>628</v>
      </c>
      <c r="G123" s="95" t="s">
        <v>491</v>
      </c>
      <c r="H123" s="82" t="s">
        <v>545</v>
      </c>
      <c r="I123" s="82" t="s">
        <v>179</v>
      </c>
      <c r="J123" s="82"/>
      <c r="K123" s="92">
        <v>6.9899999999998137</v>
      </c>
      <c r="L123" s="95" t="s">
        <v>181</v>
      </c>
      <c r="M123" s="96">
        <v>2.2499999999999999E-2</v>
      </c>
      <c r="N123" s="96">
        <v>1.1199999999999544E-2</v>
      </c>
      <c r="O123" s="92">
        <v>4746947.2861609999</v>
      </c>
      <c r="P123" s="94">
        <v>110.58</v>
      </c>
      <c r="Q123" s="82"/>
      <c r="R123" s="92">
        <v>5249.1742754020006</v>
      </c>
      <c r="S123" s="93">
        <v>1.1602933446174152E-2</v>
      </c>
      <c r="T123" s="93">
        <f t="shared" si="1"/>
        <v>8.2858412253783214E-4</v>
      </c>
      <c r="U123" s="93">
        <f>R123/'סכום נכסי הקרן'!$C$42</f>
        <v>9.5767409677208627E-5</v>
      </c>
    </row>
    <row r="124" spans="2:21" s="132" customFormat="1">
      <c r="B124" s="85" t="s">
        <v>631</v>
      </c>
      <c r="C124" s="82" t="s">
        <v>632</v>
      </c>
      <c r="D124" s="95" t="s">
        <v>139</v>
      </c>
      <c r="E124" s="95" t="s">
        <v>366</v>
      </c>
      <c r="F124" s="82" t="s">
        <v>633</v>
      </c>
      <c r="G124" s="95" t="s">
        <v>420</v>
      </c>
      <c r="H124" s="82" t="s">
        <v>545</v>
      </c>
      <c r="I124" s="82" t="s">
        <v>370</v>
      </c>
      <c r="J124" s="82"/>
      <c r="K124" s="92">
        <v>3.6100000000001526</v>
      </c>
      <c r="L124" s="95" t="s">
        <v>181</v>
      </c>
      <c r="M124" s="96">
        <v>1.8000000000000002E-2</v>
      </c>
      <c r="N124" s="96">
        <v>8.3000000000004546E-3</v>
      </c>
      <c r="O124" s="92">
        <v>9312328.9423360005</v>
      </c>
      <c r="P124" s="94">
        <v>104.1</v>
      </c>
      <c r="Q124" s="82"/>
      <c r="R124" s="92">
        <v>9694.1343531319999</v>
      </c>
      <c r="S124" s="93">
        <v>1.1536949087567099E-2</v>
      </c>
      <c r="T124" s="93">
        <f t="shared" si="1"/>
        <v>1.5302227332009439E-3</v>
      </c>
      <c r="U124" s="93">
        <f>R124/'סכום נכסי הקרן'!$C$42</f>
        <v>1.7686250967371343E-4</v>
      </c>
    </row>
    <row r="125" spans="2:21" s="132" customFormat="1">
      <c r="B125" s="85" t="s">
        <v>634</v>
      </c>
      <c r="C125" s="82" t="s">
        <v>635</v>
      </c>
      <c r="D125" s="95" t="s">
        <v>139</v>
      </c>
      <c r="E125" s="95" t="s">
        <v>366</v>
      </c>
      <c r="F125" s="82" t="s">
        <v>636</v>
      </c>
      <c r="G125" s="95" t="s">
        <v>374</v>
      </c>
      <c r="H125" s="82" t="s">
        <v>637</v>
      </c>
      <c r="I125" s="82" t="s">
        <v>179</v>
      </c>
      <c r="J125" s="82"/>
      <c r="K125" s="92">
        <v>1.2399999999996081</v>
      </c>
      <c r="L125" s="95" t="s">
        <v>181</v>
      </c>
      <c r="M125" s="96">
        <v>4.1500000000000002E-2</v>
      </c>
      <c r="N125" s="96">
        <v>-7.6000000000039205E-3</v>
      </c>
      <c r="O125" s="92">
        <v>990463.14</v>
      </c>
      <c r="P125" s="94">
        <v>113.34</v>
      </c>
      <c r="Q125" s="82"/>
      <c r="R125" s="92">
        <v>1122.5909419809998</v>
      </c>
      <c r="S125" s="93">
        <v>3.2917234915834427E-3</v>
      </c>
      <c r="T125" s="93">
        <f t="shared" si="1"/>
        <v>1.772014000352484E-4</v>
      </c>
      <c r="U125" s="93">
        <f>R125/'סכום נכסי הקרן'!$C$42</f>
        <v>2.04808644179345E-5</v>
      </c>
    </row>
    <row r="126" spans="2:21" s="132" customFormat="1">
      <c r="B126" s="85" t="s">
        <v>638</v>
      </c>
      <c r="C126" s="82" t="s">
        <v>639</v>
      </c>
      <c r="D126" s="95" t="s">
        <v>139</v>
      </c>
      <c r="E126" s="95" t="s">
        <v>366</v>
      </c>
      <c r="F126" s="82" t="s">
        <v>640</v>
      </c>
      <c r="G126" s="95" t="s">
        <v>420</v>
      </c>
      <c r="H126" s="82" t="s">
        <v>637</v>
      </c>
      <c r="I126" s="82" t="s">
        <v>370</v>
      </c>
      <c r="J126" s="82"/>
      <c r="K126" s="92">
        <v>2.0100000000001348</v>
      </c>
      <c r="L126" s="95" t="s">
        <v>181</v>
      </c>
      <c r="M126" s="96">
        <v>2.8500000000000001E-2</v>
      </c>
      <c r="N126" s="96">
        <v>1.8800000000000979E-2</v>
      </c>
      <c r="O126" s="92">
        <v>3908891.3820289997</v>
      </c>
      <c r="P126" s="94">
        <v>104.29</v>
      </c>
      <c r="Q126" s="82"/>
      <c r="R126" s="92">
        <v>4076.5827320450003</v>
      </c>
      <c r="S126" s="93">
        <v>1.3403443906516729E-2</v>
      </c>
      <c r="T126" s="93">
        <f t="shared" si="1"/>
        <v>6.4349010887540048E-4</v>
      </c>
      <c r="U126" s="93">
        <f>R126/'סכום נכסי הקרן'!$C$42</f>
        <v>7.4374320245423634E-5</v>
      </c>
    </row>
    <row r="127" spans="2:21" s="132" customFormat="1">
      <c r="B127" s="85" t="s">
        <v>641</v>
      </c>
      <c r="C127" s="82" t="s">
        <v>642</v>
      </c>
      <c r="D127" s="95" t="s">
        <v>139</v>
      </c>
      <c r="E127" s="95" t="s">
        <v>366</v>
      </c>
      <c r="F127" s="82" t="s">
        <v>405</v>
      </c>
      <c r="G127" s="95" t="s">
        <v>374</v>
      </c>
      <c r="H127" s="82" t="s">
        <v>637</v>
      </c>
      <c r="I127" s="82" t="s">
        <v>179</v>
      </c>
      <c r="J127" s="82"/>
      <c r="K127" s="92">
        <v>2.1600000000000343</v>
      </c>
      <c r="L127" s="95" t="s">
        <v>181</v>
      </c>
      <c r="M127" s="96">
        <v>2.7999999999999997E-2</v>
      </c>
      <c r="N127" s="96">
        <v>8.9000000000000537E-3</v>
      </c>
      <c r="O127" s="92">
        <f>27752590.0071/50000</f>
        <v>555.05180014200005</v>
      </c>
      <c r="P127" s="94">
        <v>5387000</v>
      </c>
      <c r="Q127" s="82"/>
      <c r="R127" s="92">
        <v>29900.640490556001</v>
      </c>
      <c r="S127" s="93">
        <f>156909.538118957%/50000</f>
        <v>3.1381907623791401E-2</v>
      </c>
      <c r="T127" s="93">
        <f t="shared" si="1"/>
        <v>4.7198272841282541E-3</v>
      </c>
      <c r="U127" s="93">
        <f>R127/'סכום נכסי הקרן'!$C$42</f>
        <v>5.455156825119339E-4</v>
      </c>
    </row>
    <row r="128" spans="2:21" s="132" customFormat="1">
      <c r="B128" s="85" t="s">
        <v>643</v>
      </c>
      <c r="C128" s="82" t="s">
        <v>644</v>
      </c>
      <c r="D128" s="95" t="s">
        <v>139</v>
      </c>
      <c r="E128" s="95" t="s">
        <v>366</v>
      </c>
      <c r="F128" s="82" t="s">
        <v>405</v>
      </c>
      <c r="G128" s="95" t="s">
        <v>374</v>
      </c>
      <c r="H128" s="82" t="s">
        <v>637</v>
      </c>
      <c r="I128" s="82" t="s">
        <v>179</v>
      </c>
      <c r="J128" s="82"/>
      <c r="K128" s="92">
        <v>3.420000000000937</v>
      </c>
      <c r="L128" s="95" t="s">
        <v>181</v>
      </c>
      <c r="M128" s="96">
        <v>1.49E-2</v>
      </c>
      <c r="N128" s="96">
        <v>1.8000000000005279E-2</v>
      </c>
      <c r="O128" s="92">
        <f>1504709.4186/50000</f>
        <v>30.094188371999998</v>
      </c>
      <c r="P128" s="94">
        <v>5033372</v>
      </c>
      <c r="Q128" s="82"/>
      <c r="R128" s="92">
        <v>1514.7524409990001</v>
      </c>
      <c r="S128" s="93">
        <f>24879.454672619%/50000</f>
        <v>4.9758909345237997E-3</v>
      </c>
      <c r="T128" s="93">
        <f t="shared" si="1"/>
        <v>2.3910423932173137E-4</v>
      </c>
      <c r="U128" s="93">
        <f>R128/'סכום נכסי הקרן'!$C$42</f>
        <v>2.7635568942049176E-5</v>
      </c>
    </row>
    <row r="129" spans="2:21" s="132" customFormat="1">
      <c r="B129" s="85" t="s">
        <v>645</v>
      </c>
      <c r="C129" s="82" t="s">
        <v>646</v>
      </c>
      <c r="D129" s="95" t="s">
        <v>139</v>
      </c>
      <c r="E129" s="95" t="s">
        <v>366</v>
      </c>
      <c r="F129" s="82" t="s">
        <v>405</v>
      </c>
      <c r="G129" s="95" t="s">
        <v>374</v>
      </c>
      <c r="H129" s="82" t="s">
        <v>637</v>
      </c>
      <c r="I129" s="82" t="s">
        <v>179</v>
      </c>
      <c r="J129" s="82"/>
      <c r="K129" s="92">
        <v>4.9699999999998665</v>
      </c>
      <c r="L129" s="95" t="s">
        <v>181</v>
      </c>
      <c r="M129" s="96">
        <v>2.2000000000000002E-2</v>
      </c>
      <c r="N129" s="96">
        <v>1.9899999999999043E-2</v>
      </c>
      <c r="O129" s="92">
        <f>6340067.775/50000</f>
        <v>126.80135550000001</v>
      </c>
      <c r="P129" s="94">
        <v>5130000</v>
      </c>
      <c r="Q129" s="82"/>
      <c r="R129" s="92">
        <v>6504.9099023380013</v>
      </c>
      <c r="S129" s="93">
        <f>125944.929976162%/50000</f>
        <v>2.5188985995232401E-2</v>
      </c>
      <c r="T129" s="93">
        <f t="shared" si="1"/>
        <v>1.0268024608886914E-3</v>
      </c>
      <c r="U129" s="93">
        <f>R129/'סכום נכסי הקרן'!$C$42</f>
        <v>1.1867740312028906E-4</v>
      </c>
    </row>
    <row r="130" spans="2:21" s="132" customFormat="1">
      <c r="B130" s="85" t="s">
        <v>647</v>
      </c>
      <c r="C130" s="82" t="s">
        <v>648</v>
      </c>
      <c r="D130" s="95" t="s">
        <v>139</v>
      </c>
      <c r="E130" s="95" t="s">
        <v>366</v>
      </c>
      <c r="F130" s="82" t="s">
        <v>649</v>
      </c>
      <c r="G130" s="95" t="s">
        <v>424</v>
      </c>
      <c r="H130" s="82" t="s">
        <v>637</v>
      </c>
      <c r="I130" s="82" t="s">
        <v>179</v>
      </c>
      <c r="J130" s="82"/>
      <c r="K130" s="92">
        <v>5.2199999999997786</v>
      </c>
      <c r="L130" s="95" t="s">
        <v>181</v>
      </c>
      <c r="M130" s="96">
        <v>2.5000000000000001E-2</v>
      </c>
      <c r="N130" s="96">
        <v>1.5499999999999655E-2</v>
      </c>
      <c r="O130" s="92">
        <v>2708311.3751269998</v>
      </c>
      <c r="P130" s="94">
        <v>106.97</v>
      </c>
      <c r="Q130" s="82"/>
      <c r="R130" s="92">
        <v>2897.0807583619999</v>
      </c>
      <c r="S130" s="93">
        <v>1.1327299629062712E-2</v>
      </c>
      <c r="T130" s="93">
        <f t="shared" si="1"/>
        <v>4.5730528120154249E-4</v>
      </c>
      <c r="U130" s="93">
        <f>R130/'סכום נכסי הקרן'!$C$42</f>
        <v>5.2855154982021257E-5</v>
      </c>
    </row>
    <row r="131" spans="2:21" s="132" customFormat="1">
      <c r="B131" s="85" t="s">
        <v>650</v>
      </c>
      <c r="C131" s="82" t="s">
        <v>651</v>
      </c>
      <c r="D131" s="95" t="s">
        <v>139</v>
      </c>
      <c r="E131" s="95" t="s">
        <v>366</v>
      </c>
      <c r="F131" s="82" t="s">
        <v>649</v>
      </c>
      <c r="G131" s="95" t="s">
        <v>424</v>
      </c>
      <c r="H131" s="82" t="s">
        <v>637</v>
      </c>
      <c r="I131" s="82" t="s">
        <v>179</v>
      </c>
      <c r="J131" s="82"/>
      <c r="K131" s="92">
        <v>7.1900000000003423</v>
      </c>
      <c r="L131" s="95" t="s">
        <v>181</v>
      </c>
      <c r="M131" s="96">
        <v>1.9E-2</v>
      </c>
      <c r="N131" s="96">
        <v>2.5200000000001683E-2</v>
      </c>
      <c r="O131" s="92">
        <v>8840298.1367070004</v>
      </c>
      <c r="P131" s="94">
        <v>96.78</v>
      </c>
      <c r="Q131" s="82"/>
      <c r="R131" s="92">
        <v>8555.6407268530002</v>
      </c>
      <c r="S131" s="93">
        <v>3.5682852048332492E-2</v>
      </c>
      <c r="T131" s="93">
        <f t="shared" si="1"/>
        <v>1.3505110885017296E-3</v>
      </c>
      <c r="U131" s="93">
        <f>R131/'סכום נכסי הקרן'!$C$42</f>
        <v>1.5609151221727979E-4</v>
      </c>
    </row>
    <row r="132" spans="2:21" s="132" customFormat="1">
      <c r="B132" s="85" t="s">
        <v>652</v>
      </c>
      <c r="C132" s="82" t="s">
        <v>653</v>
      </c>
      <c r="D132" s="95" t="s">
        <v>139</v>
      </c>
      <c r="E132" s="95" t="s">
        <v>366</v>
      </c>
      <c r="F132" s="82" t="s">
        <v>654</v>
      </c>
      <c r="G132" s="95" t="s">
        <v>424</v>
      </c>
      <c r="H132" s="82" t="s">
        <v>637</v>
      </c>
      <c r="I132" s="82" t="s">
        <v>179</v>
      </c>
      <c r="J132" s="82"/>
      <c r="K132" s="92">
        <v>1.2400000000000586</v>
      </c>
      <c r="L132" s="95" t="s">
        <v>181</v>
      </c>
      <c r="M132" s="96">
        <v>4.5999999999999999E-2</v>
      </c>
      <c r="N132" s="96">
        <v>-5.0000000000012187E-3</v>
      </c>
      <c r="O132" s="92">
        <v>3099560.028004</v>
      </c>
      <c r="P132" s="94">
        <v>132.4</v>
      </c>
      <c r="Q132" s="82"/>
      <c r="R132" s="92">
        <v>4103.8175004989998</v>
      </c>
      <c r="S132" s="93">
        <v>1.0758820771815947E-2</v>
      </c>
      <c r="T132" s="93">
        <f t="shared" si="1"/>
        <v>6.4778912726153515E-4</v>
      </c>
      <c r="U132" s="93">
        <f>R132/'סכום נכסי הקרן'!$C$42</f>
        <v>7.4871199009807638E-5</v>
      </c>
    </row>
    <row r="133" spans="2:21" s="132" customFormat="1">
      <c r="B133" s="85" t="s">
        <v>655</v>
      </c>
      <c r="C133" s="82" t="s">
        <v>656</v>
      </c>
      <c r="D133" s="95" t="s">
        <v>139</v>
      </c>
      <c r="E133" s="95" t="s">
        <v>366</v>
      </c>
      <c r="F133" s="82" t="s">
        <v>657</v>
      </c>
      <c r="G133" s="95" t="s">
        <v>374</v>
      </c>
      <c r="H133" s="82" t="s">
        <v>637</v>
      </c>
      <c r="I133" s="82" t="s">
        <v>370</v>
      </c>
      <c r="J133" s="82"/>
      <c r="K133" s="92">
        <v>1.7499999999999694</v>
      </c>
      <c r="L133" s="95" t="s">
        <v>181</v>
      </c>
      <c r="M133" s="96">
        <v>0.02</v>
      </c>
      <c r="N133" s="96">
        <v>-5.8999999999994005E-3</v>
      </c>
      <c r="O133" s="92">
        <v>7641264.6462319996</v>
      </c>
      <c r="P133" s="94">
        <v>106.98</v>
      </c>
      <c r="Q133" s="82"/>
      <c r="R133" s="92">
        <v>8174.6249882110005</v>
      </c>
      <c r="S133" s="93">
        <v>1.7906295847954778E-2</v>
      </c>
      <c r="T133" s="93">
        <f t="shared" si="1"/>
        <v>1.2903676116590584E-3</v>
      </c>
      <c r="U133" s="93">
        <f>R133/'סכום נכסי הקרן'!$C$42</f>
        <v>1.4914015407567987E-4</v>
      </c>
    </row>
    <row r="134" spans="2:21" s="132" customFormat="1">
      <c r="B134" s="85" t="s">
        <v>658</v>
      </c>
      <c r="C134" s="82" t="s">
        <v>659</v>
      </c>
      <c r="D134" s="95" t="s">
        <v>139</v>
      </c>
      <c r="E134" s="95" t="s">
        <v>366</v>
      </c>
      <c r="F134" s="82" t="s">
        <v>595</v>
      </c>
      <c r="G134" s="95" t="s">
        <v>424</v>
      </c>
      <c r="H134" s="82" t="s">
        <v>637</v>
      </c>
      <c r="I134" s="82" t="s">
        <v>370</v>
      </c>
      <c r="J134" s="82"/>
      <c r="K134" s="92">
        <v>6.6999999999984112</v>
      </c>
      <c r="L134" s="95" t="s">
        <v>181</v>
      </c>
      <c r="M134" s="96">
        <v>2.81E-2</v>
      </c>
      <c r="N134" s="96">
        <v>2.019999999999501E-2</v>
      </c>
      <c r="O134" s="92">
        <v>1231294.255077</v>
      </c>
      <c r="P134" s="94">
        <v>107.41</v>
      </c>
      <c r="Q134" s="82"/>
      <c r="R134" s="92">
        <v>1322.533213033</v>
      </c>
      <c r="S134" s="93">
        <v>2.3519481645951166E-3</v>
      </c>
      <c r="T134" s="93">
        <f t="shared" si="1"/>
        <v>2.0876236229824273E-4</v>
      </c>
      <c r="U134" s="93">
        <f>R134/'סכום נכסי הקרן'!$C$42</f>
        <v>2.4128667363505776E-5</v>
      </c>
    </row>
    <row r="135" spans="2:21" s="132" customFormat="1">
      <c r="B135" s="85" t="s">
        <v>660</v>
      </c>
      <c r="C135" s="82" t="s">
        <v>661</v>
      </c>
      <c r="D135" s="95" t="s">
        <v>139</v>
      </c>
      <c r="E135" s="95" t="s">
        <v>366</v>
      </c>
      <c r="F135" s="82" t="s">
        <v>595</v>
      </c>
      <c r="G135" s="95" t="s">
        <v>424</v>
      </c>
      <c r="H135" s="82" t="s">
        <v>637</v>
      </c>
      <c r="I135" s="82" t="s">
        <v>370</v>
      </c>
      <c r="J135" s="82"/>
      <c r="K135" s="92">
        <v>4.7900000000001102</v>
      </c>
      <c r="L135" s="95" t="s">
        <v>181</v>
      </c>
      <c r="M135" s="96">
        <v>3.7000000000000005E-2</v>
      </c>
      <c r="N135" s="96">
        <v>1.340000000000011E-2</v>
      </c>
      <c r="O135" s="92">
        <v>4902122.8262820002</v>
      </c>
      <c r="P135" s="94">
        <v>112.72</v>
      </c>
      <c r="Q135" s="82"/>
      <c r="R135" s="92">
        <v>5525.672948941</v>
      </c>
      <c r="S135" s="93">
        <v>7.2444197272931504E-3</v>
      </c>
      <c r="T135" s="93">
        <f t="shared" si="1"/>
        <v>8.7222954156512117E-4</v>
      </c>
      <c r="U135" s="93">
        <f>R135/'סכום נכסי הקרן'!$C$42</f>
        <v>1.0081192913012509E-4</v>
      </c>
    </row>
    <row r="136" spans="2:21" s="132" customFormat="1">
      <c r="B136" s="85" t="s">
        <v>662</v>
      </c>
      <c r="C136" s="82" t="s">
        <v>663</v>
      </c>
      <c r="D136" s="95" t="s">
        <v>139</v>
      </c>
      <c r="E136" s="95" t="s">
        <v>366</v>
      </c>
      <c r="F136" s="82" t="s">
        <v>379</v>
      </c>
      <c r="G136" s="95" t="s">
        <v>374</v>
      </c>
      <c r="H136" s="82" t="s">
        <v>637</v>
      </c>
      <c r="I136" s="82" t="s">
        <v>370</v>
      </c>
      <c r="J136" s="82"/>
      <c r="K136" s="92">
        <v>2.620000000000005</v>
      </c>
      <c r="L136" s="95" t="s">
        <v>181</v>
      </c>
      <c r="M136" s="96">
        <v>4.4999999999999998E-2</v>
      </c>
      <c r="N136" s="96">
        <v>-3.9999999999998522E-4</v>
      </c>
      <c r="O136" s="92">
        <v>39383028.431891002</v>
      </c>
      <c r="P136" s="94">
        <v>135.65</v>
      </c>
      <c r="Q136" s="92">
        <v>534.21962235399997</v>
      </c>
      <c r="R136" s="92">
        <v>53957.296943776993</v>
      </c>
      <c r="S136" s="93">
        <v>2.3139478070163189E-2</v>
      </c>
      <c r="T136" s="93">
        <f t="shared" si="1"/>
        <v>8.5171795023415951E-3</v>
      </c>
      <c r="U136" s="93">
        <f>R136/'סכום נכסי הקרן'!$C$42</f>
        <v>9.8441207900146427E-4</v>
      </c>
    </row>
    <row r="137" spans="2:21" s="132" customFormat="1">
      <c r="B137" s="85" t="s">
        <v>664</v>
      </c>
      <c r="C137" s="82" t="s">
        <v>665</v>
      </c>
      <c r="D137" s="95" t="s">
        <v>139</v>
      </c>
      <c r="E137" s="95" t="s">
        <v>366</v>
      </c>
      <c r="F137" s="82" t="s">
        <v>666</v>
      </c>
      <c r="G137" s="95" t="s">
        <v>424</v>
      </c>
      <c r="H137" s="82" t="s">
        <v>637</v>
      </c>
      <c r="I137" s="82" t="s">
        <v>179</v>
      </c>
      <c r="J137" s="82"/>
      <c r="K137" s="92">
        <v>2.6300000029517157</v>
      </c>
      <c r="L137" s="95" t="s">
        <v>181</v>
      </c>
      <c r="M137" s="96">
        <v>4.9500000000000002E-2</v>
      </c>
      <c r="N137" s="96">
        <v>1.6000000034222795E-3</v>
      </c>
      <c r="O137" s="92">
        <v>401.54935499999999</v>
      </c>
      <c r="P137" s="94">
        <v>116.43</v>
      </c>
      <c r="Q137" s="82"/>
      <c r="R137" s="92">
        <v>0.46752467400000003</v>
      </c>
      <c r="S137" s="93">
        <v>6.494144682630834E-7</v>
      </c>
      <c r="T137" s="93">
        <f t="shared" si="1"/>
        <v>7.3798944642852194E-8</v>
      </c>
      <c r="U137" s="93">
        <f>R137/'סכום נכסי הקרן'!$C$42</f>
        <v>8.5296514537484052E-9</v>
      </c>
    </row>
    <row r="138" spans="2:21" s="132" customFormat="1">
      <c r="B138" s="85" t="s">
        <v>667</v>
      </c>
      <c r="C138" s="82" t="s">
        <v>668</v>
      </c>
      <c r="D138" s="95" t="s">
        <v>139</v>
      </c>
      <c r="E138" s="95" t="s">
        <v>366</v>
      </c>
      <c r="F138" s="82" t="s">
        <v>669</v>
      </c>
      <c r="G138" s="95" t="s">
        <v>459</v>
      </c>
      <c r="H138" s="82" t="s">
        <v>637</v>
      </c>
      <c r="I138" s="82" t="s">
        <v>370</v>
      </c>
      <c r="J138" s="82"/>
      <c r="K138" s="92">
        <v>0.75000000000044686</v>
      </c>
      <c r="L138" s="95" t="s">
        <v>181</v>
      </c>
      <c r="M138" s="96">
        <v>4.5999999999999999E-2</v>
      </c>
      <c r="N138" s="96">
        <v>-3.6999999999976756E-3</v>
      </c>
      <c r="O138" s="92">
        <v>516407.49325900001</v>
      </c>
      <c r="P138" s="94">
        <v>108.32</v>
      </c>
      <c r="Q138" s="82"/>
      <c r="R138" s="92">
        <v>559.37258104900002</v>
      </c>
      <c r="S138" s="93">
        <v>2.4081610164259941E-3</v>
      </c>
      <c r="T138" s="93">
        <f t="shared" si="1"/>
        <v>8.8297171121206979E-5</v>
      </c>
      <c r="U138" s="93">
        <f>R138/'סכום נכסי הקרן'!$C$42</f>
        <v>1.0205350464843274E-5</v>
      </c>
    </row>
    <row r="139" spans="2:21" s="132" customFormat="1">
      <c r="B139" s="85" t="s">
        <v>670</v>
      </c>
      <c r="C139" s="82" t="s">
        <v>671</v>
      </c>
      <c r="D139" s="95" t="s">
        <v>139</v>
      </c>
      <c r="E139" s="95" t="s">
        <v>366</v>
      </c>
      <c r="F139" s="82" t="s">
        <v>669</v>
      </c>
      <c r="G139" s="95" t="s">
        <v>459</v>
      </c>
      <c r="H139" s="82" t="s">
        <v>637</v>
      </c>
      <c r="I139" s="82" t="s">
        <v>370</v>
      </c>
      <c r="J139" s="82"/>
      <c r="K139" s="92">
        <v>2.8400000000000656</v>
      </c>
      <c r="L139" s="95" t="s">
        <v>181</v>
      </c>
      <c r="M139" s="96">
        <v>1.9799999999999998E-2</v>
      </c>
      <c r="N139" s="96">
        <v>1.7800000000000128E-2</v>
      </c>
      <c r="O139" s="92">
        <v>17316283.017659001</v>
      </c>
      <c r="P139" s="94">
        <v>101.15</v>
      </c>
      <c r="Q139" s="82"/>
      <c r="R139" s="92">
        <v>17515.419451000998</v>
      </c>
      <c r="S139" s="93">
        <v>2.0721465377090211E-2</v>
      </c>
      <c r="T139" s="93">
        <f t="shared" si="1"/>
        <v>2.7648155110221182E-3</v>
      </c>
      <c r="U139" s="93">
        <f>R139/'סכום נכסי הקרן'!$C$42</f>
        <v>3.1955623155676218E-4</v>
      </c>
    </row>
    <row r="140" spans="2:21" s="132" customFormat="1">
      <c r="B140" s="85" t="s">
        <v>672</v>
      </c>
      <c r="C140" s="82" t="s">
        <v>673</v>
      </c>
      <c r="D140" s="95" t="s">
        <v>139</v>
      </c>
      <c r="E140" s="95" t="s">
        <v>366</v>
      </c>
      <c r="F140" s="82" t="s">
        <v>674</v>
      </c>
      <c r="G140" s="95" t="s">
        <v>424</v>
      </c>
      <c r="H140" s="82" t="s">
        <v>637</v>
      </c>
      <c r="I140" s="82" t="s">
        <v>179</v>
      </c>
      <c r="J140" s="82"/>
      <c r="K140" s="92">
        <v>0.74999999999991629</v>
      </c>
      <c r="L140" s="95" t="s">
        <v>181</v>
      </c>
      <c r="M140" s="96">
        <v>4.4999999999999998E-2</v>
      </c>
      <c r="N140" s="96">
        <v>-1.3400000000000602E-2</v>
      </c>
      <c r="O140" s="92">
        <v>5249341.991494</v>
      </c>
      <c r="P140" s="94">
        <v>113.9</v>
      </c>
      <c r="Q140" s="82"/>
      <c r="R140" s="92">
        <v>5979.0007129460009</v>
      </c>
      <c r="S140" s="93">
        <v>1.5106020119407194E-2</v>
      </c>
      <c r="T140" s="93">
        <f t="shared" ref="T140:T164" si="2">R140/$R$11</f>
        <v>9.4378749865568746E-4</v>
      </c>
      <c r="U140" s="93">
        <f>R140/'סכום נכסי הקרן'!$C$42</f>
        <v>1.0908256817081404E-4</v>
      </c>
    </row>
    <row r="141" spans="2:21" s="132" customFormat="1">
      <c r="B141" s="85" t="s">
        <v>675</v>
      </c>
      <c r="C141" s="82" t="s">
        <v>676</v>
      </c>
      <c r="D141" s="95" t="s">
        <v>139</v>
      </c>
      <c r="E141" s="95" t="s">
        <v>366</v>
      </c>
      <c r="F141" s="82" t="s">
        <v>674</v>
      </c>
      <c r="G141" s="95" t="s">
        <v>424</v>
      </c>
      <c r="H141" s="82" t="s">
        <v>637</v>
      </c>
      <c r="I141" s="82" t="s">
        <v>179</v>
      </c>
      <c r="J141" s="82"/>
      <c r="K141" s="92">
        <v>2.9300000000058928</v>
      </c>
      <c r="L141" s="95" t="s">
        <v>181</v>
      </c>
      <c r="M141" s="96">
        <v>3.3000000000000002E-2</v>
      </c>
      <c r="N141" s="96">
        <v>3.8999999998821371E-3</v>
      </c>
      <c r="O141" s="92">
        <v>12374.801267999999</v>
      </c>
      <c r="P141" s="94">
        <v>109.7</v>
      </c>
      <c r="Q141" s="82"/>
      <c r="R141" s="92">
        <v>13.575157244</v>
      </c>
      <c r="S141" s="93">
        <v>2.0623958112776697E-5</v>
      </c>
      <c r="T141" s="93">
        <f t="shared" si="2"/>
        <v>2.142843648008126E-6</v>
      </c>
      <c r="U141" s="93">
        <f>R141/'סכום נכסי הקרן'!$C$42</f>
        <v>2.4766898125498249E-7</v>
      </c>
    </row>
    <row r="142" spans="2:21" s="132" customFormat="1">
      <c r="B142" s="85" t="s">
        <v>677</v>
      </c>
      <c r="C142" s="82" t="s">
        <v>678</v>
      </c>
      <c r="D142" s="95" t="s">
        <v>139</v>
      </c>
      <c r="E142" s="95" t="s">
        <v>366</v>
      </c>
      <c r="F142" s="82" t="s">
        <v>674</v>
      </c>
      <c r="G142" s="95" t="s">
        <v>424</v>
      </c>
      <c r="H142" s="82" t="s">
        <v>637</v>
      </c>
      <c r="I142" s="82" t="s">
        <v>179</v>
      </c>
      <c r="J142" s="82"/>
      <c r="K142" s="92">
        <v>5.0499999999989429</v>
      </c>
      <c r="L142" s="95" t="s">
        <v>181</v>
      </c>
      <c r="M142" s="96">
        <v>1.6E-2</v>
      </c>
      <c r="N142" s="96">
        <v>8.9999999999994581E-3</v>
      </c>
      <c r="O142" s="92">
        <v>1746368.701755</v>
      </c>
      <c r="P142" s="94">
        <v>105.6</v>
      </c>
      <c r="Q142" s="82"/>
      <c r="R142" s="92">
        <v>1844.165451479</v>
      </c>
      <c r="S142" s="93">
        <v>1.0846324960906043E-2</v>
      </c>
      <c r="T142" s="93">
        <f t="shared" si="2"/>
        <v>2.9110220622486174E-4</v>
      </c>
      <c r="U142" s="93">
        <f>R142/'סכום נכסי הקרן'!$C$42</f>
        <v>3.3645472418767863E-5</v>
      </c>
    </row>
    <row r="143" spans="2:21" s="132" customFormat="1">
      <c r="B143" s="85" t="s">
        <v>679</v>
      </c>
      <c r="C143" s="82" t="s">
        <v>680</v>
      </c>
      <c r="D143" s="95" t="s">
        <v>139</v>
      </c>
      <c r="E143" s="95" t="s">
        <v>366</v>
      </c>
      <c r="F143" s="82" t="s">
        <v>636</v>
      </c>
      <c r="G143" s="95" t="s">
        <v>374</v>
      </c>
      <c r="H143" s="82" t="s">
        <v>681</v>
      </c>
      <c r="I143" s="82" t="s">
        <v>179</v>
      </c>
      <c r="J143" s="82"/>
      <c r="K143" s="92">
        <v>1.3999999999999504</v>
      </c>
      <c r="L143" s="95" t="s">
        <v>181</v>
      </c>
      <c r="M143" s="96">
        <v>5.2999999999999999E-2</v>
      </c>
      <c r="N143" s="96">
        <v>-5.1999999999998506E-3</v>
      </c>
      <c r="O143" s="92">
        <v>6775475.2262829999</v>
      </c>
      <c r="P143" s="94">
        <v>118.57</v>
      </c>
      <c r="Q143" s="82"/>
      <c r="R143" s="92">
        <v>8033.681178281</v>
      </c>
      <c r="S143" s="93">
        <v>2.6058918741425196E-2</v>
      </c>
      <c r="T143" s="93">
        <f t="shared" si="2"/>
        <v>1.268119578549309E-3</v>
      </c>
      <c r="U143" s="93">
        <f>R143/'סכום נכסי הקרן'!$C$42</f>
        <v>1.4656873562415601E-4</v>
      </c>
    </row>
    <row r="144" spans="2:21" s="132" customFormat="1">
      <c r="B144" s="85" t="s">
        <v>682</v>
      </c>
      <c r="C144" s="82" t="s">
        <v>683</v>
      </c>
      <c r="D144" s="95" t="s">
        <v>139</v>
      </c>
      <c r="E144" s="95" t="s">
        <v>366</v>
      </c>
      <c r="F144" s="82" t="s">
        <v>684</v>
      </c>
      <c r="G144" s="95" t="s">
        <v>424</v>
      </c>
      <c r="H144" s="82" t="s">
        <v>681</v>
      </c>
      <c r="I144" s="82" t="s">
        <v>179</v>
      </c>
      <c r="J144" s="82"/>
      <c r="K144" s="92">
        <v>1.6900000000015329</v>
      </c>
      <c r="L144" s="95" t="s">
        <v>181</v>
      </c>
      <c r="M144" s="96">
        <v>5.3499999999999999E-2</v>
      </c>
      <c r="N144" s="96">
        <v>6.4999999999744498E-3</v>
      </c>
      <c r="O144" s="92">
        <v>87794.603164999993</v>
      </c>
      <c r="P144" s="94">
        <v>111.45</v>
      </c>
      <c r="Q144" s="82"/>
      <c r="R144" s="92">
        <v>97.847089265000008</v>
      </c>
      <c r="S144" s="93">
        <v>4.9825580263203632E-4</v>
      </c>
      <c r="T144" s="93">
        <f t="shared" si="2"/>
        <v>1.5445199634815324E-5</v>
      </c>
      <c r="U144" s="93">
        <f>R144/'סכום נכסי הקרן'!$C$42</f>
        <v>1.7851497762752459E-6</v>
      </c>
    </row>
    <row r="145" spans="2:21" s="132" customFormat="1">
      <c r="B145" s="85" t="s">
        <v>685</v>
      </c>
      <c r="C145" s="82" t="s">
        <v>686</v>
      </c>
      <c r="D145" s="95" t="s">
        <v>139</v>
      </c>
      <c r="E145" s="95" t="s">
        <v>366</v>
      </c>
      <c r="F145" s="82" t="s">
        <v>687</v>
      </c>
      <c r="G145" s="95" t="s">
        <v>424</v>
      </c>
      <c r="H145" s="82" t="s">
        <v>681</v>
      </c>
      <c r="I145" s="82" t="s">
        <v>370</v>
      </c>
      <c r="J145" s="82"/>
      <c r="K145" s="92">
        <v>0.66000000000163683</v>
      </c>
      <c r="L145" s="95" t="s">
        <v>181</v>
      </c>
      <c r="M145" s="96">
        <v>4.8499999999999995E-2</v>
      </c>
      <c r="N145" s="96">
        <v>-6.7999999999999996E-3</v>
      </c>
      <c r="O145" s="92">
        <v>239500.44250800004</v>
      </c>
      <c r="P145" s="94">
        <v>127.54</v>
      </c>
      <c r="Q145" s="82"/>
      <c r="R145" s="92">
        <v>305.45886002499998</v>
      </c>
      <c r="S145" s="93">
        <v>1.7608882467683498E-3</v>
      </c>
      <c r="T145" s="93">
        <f t="shared" si="2"/>
        <v>4.8216795295072942E-5</v>
      </c>
      <c r="U145" s="93">
        <f>R145/'סכום נכסי הקרן'!$C$42</f>
        <v>5.5728772284488491E-6</v>
      </c>
    </row>
    <row r="146" spans="2:21" s="132" customFormat="1">
      <c r="B146" s="85" t="s">
        <v>688</v>
      </c>
      <c r="C146" s="82" t="s">
        <v>689</v>
      </c>
      <c r="D146" s="95" t="s">
        <v>139</v>
      </c>
      <c r="E146" s="95" t="s">
        <v>366</v>
      </c>
      <c r="F146" s="82" t="s">
        <v>690</v>
      </c>
      <c r="G146" s="95" t="s">
        <v>424</v>
      </c>
      <c r="H146" s="82" t="s">
        <v>681</v>
      </c>
      <c r="I146" s="82" t="s">
        <v>370</v>
      </c>
      <c r="J146" s="82"/>
      <c r="K146" s="92">
        <v>1.2299999999972149</v>
      </c>
      <c r="L146" s="95" t="s">
        <v>181</v>
      </c>
      <c r="M146" s="96">
        <v>4.2500000000000003E-2</v>
      </c>
      <c r="N146" s="96">
        <v>-2.9999999999999992E-3</v>
      </c>
      <c r="O146" s="92">
        <v>93762.097521999996</v>
      </c>
      <c r="P146" s="94">
        <v>114.89</v>
      </c>
      <c r="Q146" s="82"/>
      <c r="R146" s="92">
        <v>107.72327071000001</v>
      </c>
      <c r="S146" s="93">
        <v>7.3086352760320765E-4</v>
      </c>
      <c r="T146" s="93">
        <f t="shared" si="2"/>
        <v>1.7004158569552358E-5</v>
      </c>
      <c r="U146" s="93">
        <f>R146/'סכום נכסי הקרן'!$C$42</f>
        <v>1.9653336042197521E-6</v>
      </c>
    </row>
    <row r="147" spans="2:21" s="132" customFormat="1">
      <c r="B147" s="85" t="s">
        <v>691</v>
      </c>
      <c r="C147" s="82" t="s">
        <v>692</v>
      </c>
      <c r="D147" s="95" t="s">
        <v>139</v>
      </c>
      <c r="E147" s="95" t="s">
        <v>366</v>
      </c>
      <c r="F147" s="82" t="s">
        <v>478</v>
      </c>
      <c r="G147" s="95" t="s">
        <v>374</v>
      </c>
      <c r="H147" s="82" t="s">
        <v>681</v>
      </c>
      <c r="I147" s="82" t="s">
        <v>370</v>
      </c>
      <c r="J147" s="82"/>
      <c r="K147" s="92">
        <v>2.5999999999999925</v>
      </c>
      <c r="L147" s="95" t="s">
        <v>181</v>
      </c>
      <c r="M147" s="96">
        <v>5.0999999999999997E-2</v>
      </c>
      <c r="N147" s="96">
        <v>3.999999999999689E-4</v>
      </c>
      <c r="O147" s="92">
        <v>36989060.092758998</v>
      </c>
      <c r="P147" s="94">
        <v>137.6</v>
      </c>
      <c r="Q147" s="92">
        <v>569.75096831499991</v>
      </c>
      <c r="R147" s="92">
        <v>51466.699515028995</v>
      </c>
      <c r="S147" s="93">
        <v>3.2241713213718257E-2</v>
      </c>
      <c r="T147" s="93">
        <f t="shared" si="2"/>
        <v>8.124037766742408E-3</v>
      </c>
      <c r="U147" s="93">
        <f>R147/'סכום נכסי הקרן'!$C$42</f>
        <v>9.3897292004314491E-4</v>
      </c>
    </row>
    <row r="148" spans="2:21" s="132" customFormat="1">
      <c r="B148" s="85" t="s">
        <v>693</v>
      </c>
      <c r="C148" s="82" t="s">
        <v>694</v>
      </c>
      <c r="D148" s="95" t="s">
        <v>139</v>
      </c>
      <c r="E148" s="95" t="s">
        <v>366</v>
      </c>
      <c r="F148" s="82" t="s">
        <v>695</v>
      </c>
      <c r="G148" s="95" t="s">
        <v>424</v>
      </c>
      <c r="H148" s="82" t="s">
        <v>681</v>
      </c>
      <c r="I148" s="82" t="s">
        <v>370</v>
      </c>
      <c r="J148" s="82"/>
      <c r="K148" s="92">
        <v>1.2300000000000926</v>
      </c>
      <c r="L148" s="95" t="s">
        <v>181</v>
      </c>
      <c r="M148" s="96">
        <v>5.4000000000000006E-2</v>
      </c>
      <c r="N148" s="96">
        <v>-5.800000000000154E-3</v>
      </c>
      <c r="O148" s="92">
        <v>1974799.9582319998</v>
      </c>
      <c r="P148" s="94">
        <v>131.15</v>
      </c>
      <c r="Q148" s="82"/>
      <c r="R148" s="92">
        <v>2589.9501643119997</v>
      </c>
      <c r="S148" s="93">
        <v>1.9381175561086907E-2</v>
      </c>
      <c r="T148" s="93">
        <f t="shared" si="2"/>
        <v>4.0882460206540292E-4</v>
      </c>
      <c r="U148" s="93">
        <f>R148/'סכום נכסי הקרן'!$C$42</f>
        <v>4.7251778168524578E-5</v>
      </c>
    </row>
    <row r="149" spans="2:21" s="132" customFormat="1">
      <c r="B149" s="85" t="s">
        <v>696</v>
      </c>
      <c r="C149" s="82" t="s">
        <v>697</v>
      </c>
      <c r="D149" s="95" t="s">
        <v>139</v>
      </c>
      <c r="E149" s="95" t="s">
        <v>366</v>
      </c>
      <c r="F149" s="82" t="s">
        <v>698</v>
      </c>
      <c r="G149" s="95" t="s">
        <v>424</v>
      </c>
      <c r="H149" s="82" t="s">
        <v>681</v>
      </c>
      <c r="I149" s="82" t="s">
        <v>179</v>
      </c>
      <c r="J149" s="82"/>
      <c r="K149" s="92">
        <v>6.6700000000000346</v>
      </c>
      <c r="L149" s="95" t="s">
        <v>181</v>
      </c>
      <c r="M149" s="96">
        <v>2.6000000000000002E-2</v>
      </c>
      <c r="N149" s="96">
        <v>1.7600000000000025E-2</v>
      </c>
      <c r="O149" s="92">
        <v>18162333.554094002</v>
      </c>
      <c r="P149" s="94">
        <v>106.93</v>
      </c>
      <c r="Q149" s="82"/>
      <c r="R149" s="92">
        <v>19420.983381995997</v>
      </c>
      <c r="S149" s="93">
        <v>2.9637789125657222E-2</v>
      </c>
      <c r="T149" s="93">
        <f t="shared" si="2"/>
        <v>3.0656094902013127E-3</v>
      </c>
      <c r="U149" s="93">
        <f>R149/'סכום נכסי הקרן'!$C$42</f>
        <v>3.5432187507918733E-4</v>
      </c>
    </row>
    <row r="150" spans="2:21" s="132" customFormat="1">
      <c r="B150" s="85" t="s">
        <v>699</v>
      </c>
      <c r="C150" s="82" t="s">
        <v>700</v>
      </c>
      <c r="D150" s="95" t="s">
        <v>139</v>
      </c>
      <c r="E150" s="95" t="s">
        <v>366</v>
      </c>
      <c r="F150" s="82" t="s">
        <v>698</v>
      </c>
      <c r="G150" s="95" t="s">
        <v>424</v>
      </c>
      <c r="H150" s="82" t="s">
        <v>681</v>
      </c>
      <c r="I150" s="82" t="s">
        <v>179</v>
      </c>
      <c r="J150" s="82"/>
      <c r="K150" s="92">
        <v>3.4699999999963524</v>
      </c>
      <c r="L150" s="95" t="s">
        <v>181</v>
      </c>
      <c r="M150" s="96">
        <v>4.4000000000000004E-2</v>
      </c>
      <c r="N150" s="96">
        <v>7.3999999999902347E-3</v>
      </c>
      <c r="O150" s="92">
        <v>304420.69819000002</v>
      </c>
      <c r="P150" s="94">
        <v>114.38</v>
      </c>
      <c r="Q150" s="82"/>
      <c r="R150" s="92">
        <v>348.19640864100006</v>
      </c>
      <c r="S150" s="93">
        <v>2.2301229135409952E-3</v>
      </c>
      <c r="T150" s="93">
        <f t="shared" si="2"/>
        <v>5.496293332774369E-5</v>
      </c>
      <c r="U150" s="93">
        <f>R150/'סכום נכסי הקרן'!$C$42</f>
        <v>6.3525930679643228E-6</v>
      </c>
    </row>
    <row r="151" spans="2:21" s="132" customFormat="1">
      <c r="B151" s="85" t="s">
        <v>701</v>
      </c>
      <c r="C151" s="82" t="s">
        <v>702</v>
      </c>
      <c r="D151" s="95" t="s">
        <v>139</v>
      </c>
      <c r="E151" s="95" t="s">
        <v>366</v>
      </c>
      <c r="F151" s="82" t="s">
        <v>598</v>
      </c>
      <c r="G151" s="95" t="s">
        <v>424</v>
      </c>
      <c r="H151" s="82" t="s">
        <v>681</v>
      </c>
      <c r="I151" s="82" t="s">
        <v>370</v>
      </c>
      <c r="J151" s="82"/>
      <c r="K151" s="92">
        <v>4.4299999999968893</v>
      </c>
      <c r="L151" s="95" t="s">
        <v>181</v>
      </c>
      <c r="M151" s="96">
        <v>2.0499999999999997E-2</v>
      </c>
      <c r="N151" s="96">
        <v>1.2299999999997835E-2</v>
      </c>
      <c r="O151" s="92">
        <v>654571.98121899995</v>
      </c>
      <c r="P151" s="94">
        <v>105.57</v>
      </c>
      <c r="Q151" s="82"/>
      <c r="R151" s="92">
        <v>691.03166850499986</v>
      </c>
      <c r="S151" s="93">
        <v>1.4026712779062315E-3</v>
      </c>
      <c r="T151" s="93">
        <f t="shared" si="2"/>
        <v>1.0907960731599435E-4</v>
      </c>
      <c r="U151" s="93">
        <f>R151/'סכום נכסי הקרן'!$C$42</f>
        <v>1.2607375831996961E-5</v>
      </c>
    </row>
    <row r="152" spans="2:21" s="132" customFormat="1">
      <c r="B152" s="85" t="s">
        <v>703</v>
      </c>
      <c r="C152" s="82" t="s">
        <v>704</v>
      </c>
      <c r="D152" s="95" t="s">
        <v>139</v>
      </c>
      <c r="E152" s="95" t="s">
        <v>366</v>
      </c>
      <c r="F152" s="82" t="s">
        <v>598</v>
      </c>
      <c r="G152" s="95" t="s">
        <v>424</v>
      </c>
      <c r="H152" s="82" t="s">
        <v>681</v>
      </c>
      <c r="I152" s="82" t="s">
        <v>370</v>
      </c>
      <c r="J152" s="82"/>
      <c r="K152" s="92">
        <v>5.6699999999999591</v>
      </c>
      <c r="L152" s="95" t="s">
        <v>181</v>
      </c>
      <c r="M152" s="96">
        <v>2.0499999999999997E-2</v>
      </c>
      <c r="N152" s="96">
        <v>1.6100000000000357E-2</v>
      </c>
      <c r="O152" s="92">
        <v>7311905.0999999996</v>
      </c>
      <c r="P152" s="94">
        <v>104.07</v>
      </c>
      <c r="Q152" s="82"/>
      <c r="R152" s="92">
        <v>7609.4996638930006</v>
      </c>
      <c r="S152" s="93">
        <v>1.4572253566880376E-2</v>
      </c>
      <c r="T152" s="93">
        <f t="shared" si="2"/>
        <v>1.2011623678613418E-3</v>
      </c>
      <c r="U152" s="93">
        <f>R152/'סכום נכסי הקרן'!$C$42</f>
        <v>1.3882984894701607E-4</v>
      </c>
    </row>
    <row r="153" spans="2:21" s="132" customFormat="1">
      <c r="B153" s="85" t="s">
        <v>705</v>
      </c>
      <c r="C153" s="82" t="s">
        <v>706</v>
      </c>
      <c r="D153" s="95" t="s">
        <v>139</v>
      </c>
      <c r="E153" s="95" t="s">
        <v>366</v>
      </c>
      <c r="F153" s="82" t="s">
        <v>707</v>
      </c>
      <c r="G153" s="95" t="s">
        <v>424</v>
      </c>
      <c r="H153" s="82" t="s">
        <v>681</v>
      </c>
      <c r="I153" s="82" t="s">
        <v>179</v>
      </c>
      <c r="J153" s="82"/>
      <c r="K153" s="92">
        <v>3.8699999951638153</v>
      </c>
      <c r="L153" s="95" t="s">
        <v>181</v>
      </c>
      <c r="M153" s="96">
        <v>4.3400000000000001E-2</v>
      </c>
      <c r="N153" s="96">
        <v>1.7699999984554592E-2</v>
      </c>
      <c r="O153" s="92">
        <v>335.48775400000005</v>
      </c>
      <c r="P153" s="94">
        <v>110.2</v>
      </c>
      <c r="Q153" s="92">
        <v>2.3602830000000002E-2</v>
      </c>
      <c r="R153" s="92">
        <v>0.39493939299999997</v>
      </c>
      <c r="S153" s="93">
        <v>2.2852045490425459E-7</v>
      </c>
      <c r="T153" s="93">
        <f t="shared" si="2"/>
        <v>6.234133089046044E-8</v>
      </c>
      <c r="U153" s="93">
        <f>R153/'סכום נכסי הקרן'!$C$42</f>
        <v>7.2053852020759067E-9</v>
      </c>
    </row>
    <row r="154" spans="2:21" s="132" customFormat="1">
      <c r="B154" s="85" t="s">
        <v>708</v>
      </c>
      <c r="C154" s="82" t="s">
        <v>709</v>
      </c>
      <c r="D154" s="95" t="s">
        <v>139</v>
      </c>
      <c r="E154" s="95" t="s">
        <v>366</v>
      </c>
      <c r="F154" s="82" t="s">
        <v>710</v>
      </c>
      <c r="G154" s="95" t="s">
        <v>424</v>
      </c>
      <c r="H154" s="82" t="s">
        <v>711</v>
      </c>
      <c r="I154" s="82" t="s">
        <v>179</v>
      </c>
      <c r="J154" s="82"/>
      <c r="K154" s="92">
        <v>3.8999894797748671</v>
      </c>
      <c r="L154" s="95" t="s">
        <v>181</v>
      </c>
      <c r="M154" s="96">
        <v>4.6500000000000007E-2</v>
      </c>
      <c r="N154" s="96">
        <v>1.8699963179212034E-2</v>
      </c>
      <c r="O154" s="92">
        <v>0.16817399999999999</v>
      </c>
      <c r="P154" s="94">
        <v>113.01</v>
      </c>
      <c r="Q154" s="82"/>
      <c r="R154" s="92">
        <v>1.9011000000000001E-4</v>
      </c>
      <c r="S154" s="93">
        <v>2.346760216683272E-10</v>
      </c>
      <c r="T154" s="93">
        <f t="shared" si="2"/>
        <v>3.0008934600214557E-11</v>
      </c>
      <c r="U154" s="93">
        <f>R154/'סכום נכסי הקרן'!$C$42</f>
        <v>3.4684202311686106E-12</v>
      </c>
    </row>
    <row r="155" spans="2:21" s="132" customFormat="1">
      <c r="B155" s="85" t="s">
        <v>712</v>
      </c>
      <c r="C155" s="82" t="s">
        <v>713</v>
      </c>
      <c r="D155" s="95" t="s">
        <v>139</v>
      </c>
      <c r="E155" s="95" t="s">
        <v>366</v>
      </c>
      <c r="F155" s="82" t="s">
        <v>710</v>
      </c>
      <c r="G155" s="95" t="s">
        <v>424</v>
      </c>
      <c r="H155" s="82" t="s">
        <v>711</v>
      </c>
      <c r="I155" s="82" t="s">
        <v>179</v>
      </c>
      <c r="J155" s="82"/>
      <c r="K155" s="92">
        <v>0.74000000000009214</v>
      </c>
      <c r="L155" s="95" t="s">
        <v>181</v>
      </c>
      <c r="M155" s="96">
        <v>5.5999999999999994E-2</v>
      </c>
      <c r="N155" s="96">
        <v>-6.3000000000028337E-3</v>
      </c>
      <c r="O155" s="92">
        <v>1350392.6258400001</v>
      </c>
      <c r="P155" s="94">
        <v>112.36</v>
      </c>
      <c r="Q155" s="82"/>
      <c r="R155" s="92">
        <v>1517.3011033390001</v>
      </c>
      <c r="S155" s="93">
        <v>2.1330521037467621E-2</v>
      </c>
      <c r="T155" s="93">
        <f t="shared" si="2"/>
        <v>2.3950654662528768E-4</v>
      </c>
      <c r="U155" s="93">
        <f>R155/'סכום נכסי הקרן'!$C$42</f>
        <v>2.7682067453555535E-5</v>
      </c>
    </row>
    <row r="156" spans="2:21" s="132" customFormat="1">
      <c r="B156" s="85" t="s">
        <v>714</v>
      </c>
      <c r="C156" s="82" t="s">
        <v>715</v>
      </c>
      <c r="D156" s="95" t="s">
        <v>139</v>
      </c>
      <c r="E156" s="95" t="s">
        <v>366</v>
      </c>
      <c r="F156" s="82" t="s">
        <v>716</v>
      </c>
      <c r="G156" s="95" t="s">
        <v>420</v>
      </c>
      <c r="H156" s="82" t="s">
        <v>711</v>
      </c>
      <c r="I156" s="82" t="s">
        <v>179</v>
      </c>
      <c r="J156" s="82"/>
      <c r="K156" s="92">
        <v>3.9999999999742381E-2</v>
      </c>
      <c r="L156" s="95" t="s">
        <v>181</v>
      </c>
      <c r="M156" s="96">
        <v>4.2000000000000003E-2</v>
      </c>
      <c r="N156" s="96">
        <v>2.0600000000044444E-2</v>
      </c>
      <c r="O156" s="92">
        <v>302656.999411</v>
      </c>
      <c r="P156" s="94">
        <v>102.6</v>
      </c>
      <c r="Q156" s="82"/>
      <c r="R156" s="92">
        <v>310.52609507699998</v>
      </c>
      <c r="S156" s="93">
        <v>6.7494079694292008E-3</v>
      </c>
      <c r="T156" s="93">
        <f t="shared" si="2"/>
        <v>4.9016660243152387E-5</v>
      </c>
      <c r="U156" s="93">
        <f>R156/'סכום נכסי הקרן'!$C$42</f>
        <v>5.6653252878378525E-6</v>
      </c>
    </row>
    <row r="157" spans="2:21" s="132" customFormat="1">
      <c r="B157" s="85" t="s">
        <v>717</v>
      </c>
      <c r="C157" s="82" t="s">
        <v>718</v>
      </c>
      <c r="D157" s="95" t="s">
        <v>139</v>
      </c>
      <c r="E157" s="95" t="s">
        <v>366</v>
      </c>
      <c r="F157" s="82" t="s">
        <v>719</v>
      </c>
      <c r="G157" s="95" t="s">
        <v>424</v>
      </c>
      <c r="H157" s="82" t="s">
        <v>711</v>
      </c>
      <c r="I157" s="82" t="s">
        <v>179</v>
      </c>
      <c r="J157" s="82"/>
      <c r="K157" s="92">
        <v>1.2899999999998537</v>
      </c>
      <c r="L157" s="95" t="s">
        <v>181</v>
      </c>
      <c r="M157" s="96">
        <v>4.8000000000000001E-2</v>
      </c>
      <c r="N157" s="96">
        <v>-6.9999999999979107E-4</v>
      </c>
      <c r="O157" s="92">
        <v>2225294.9658539998</v>
      </c>
      <c r="P157" s="94">
        <v>107.56</v>
      </c>
      <c r="Q157" s="82"/>
      <c r="R157" s="92">
        <v>2393.5273398150002</v>
      </c>
      <c r="S157" s="93">
        <v>1.5881442128230821E-2</v>
      </c>
      <c r="T157" s="93">
        <f t="shared" si="2"/>
        <v>3.7781918575737134E-4</v>
      </c>
      <c r="U157" s="93">
        <f>R157/'סכום נכסי הקרן'!$C$42</f>
        <v>4.3668184994316621E-5</v>
      </c>
    </row>
    <row r="158" spans="2:21" s="132" customFormat="1">
      <c r="B158" s="85" t="s">
        <v>720</v>
      </c>
      <c r="C158" s="82" t="s">
        <v>721</v>
      </c>
      <c r="D158" s="95" t="s">
        <v>139</v>
      </c>
      <c r="E158" s="95" t="s">
        <v>366</v>
      </c>
      <c r="F158" s="82" t="s">
        <v>722</v>
      </c>
      <c r="G158" s="95" t="s">
        <v>544</v>
      </c>
      <c r="H158" s="82" t="s">
        <v>711</v>
      </c>
      <c r="I158" s="82" t="s">
        <v>370</v>
      </c>
      <c r="J158" s="82"/>
      <c r="K158" s="92">
        <v>0.74000000000000765</v>
      </c>
      <c r="L158" s="95" t="s">
        <v>181</v>
      </c>
      <c r="M158" s="96">
        <v>4.8000000000000001E-2</v>
      </c>
      <c r="N158" s="96">
        <v>-6.80000000000054E-3</v>
      </c>
      <c r="O158" s="92">
        <v>4166269.312591</v>
      </c>
      <c r="P158" s="94">
        <v>124.29</v>
      </c>
      <c r="Q158" s="82"/>
      <c r="R158" s="92">
        <v>5178.2565114540002</v>
      </c>
      <c r="S158" s="93">
        <v>1.3576273546610645E-2</v>
      </c>
      <c r="T158" s="93">
        <f t="shared" si="2"/>
        <v>8.1738972697574183E-4</v>
      </c>
      <c r="U158" s="93">
        <f>R158/'סכום נכסי הקרן'!$C$42</f>
        <v>9.4473566074944218E-5</v>
      </c>
    </row>
    <row r="159" spans="2:21" s="132" customFormat="1">
      <c r="B159" s="85" t="s">
        <v>723</v>
      </c>
      <c r="C159" s="82" t="s">
        <v>724</v>
      </c>
      <c r="D159" s="95" t="s">
        <v>139</v>
      </c>
      <c r="E159" s="95" t="s">
        <v>366</v>
      </c>
      <c r="F159" s="82" t="s">
        <v>725</v>
      </c>
      <c r="G159" s="95" t="s">
        <v>424</v>
      </c>
      <c r="H159" s="82" t="s">
        <v>711</v>
      </c>
      <c r="I159" s="82" t="s">
        <v>370</v>
      </c>
      <c r="J159" s="82"/>
      <c r="K159" s="92">
        <v>1.0900000000005641</v>
      </c>
      <c r="L159" s="95" t="s">
        <v>181</v>
      </c>
      <c r="M159" s="96">
        <v>5.4000000000000006E-2</v>
      </c>
      <c r="N159" s="96">
        <v>4.1700000000011415E-2</v>
      </c>
      <c r="O159" s="92">
        <v>1406318.4909729999</v>
      </c>
      <c r="P159" s="94">
        <v>103.31</v>
      </c>
      <c r="Q159" s="82"/>
      <c r="R159" s="92">
        <v>1452.8676158020003</v>
      </c>
      <c r="S159" s="93">
        <v>2.8410474565111109E-2</v>
      </c>
      <c r="T159" s="93">
        <f t="shared" si="2"/>
        <v>2.293356965197616E-4</v>
      </c>
      <c r="U159" s="93">
        <f>R159/'סכום נכסי הקרן'!$C$42</f>
        <v>2.6506524811200682E-5</v>
      </c>
    </row>
    <row r="160" spans="2:21" s="132" customFormat="1">
      <c r="B160" s="85" t="s">
        <v>726</v>
      </c>
      <c r="C160" s="82" t="s">
        <v>727</v>
      </c>
      <c r="D160" s="95" t="s">
        <v>139</v>
      </c>
      <c r="E160" s="95" t="s">
        <v>366</v>
      </c>
      <c r="F160" s="82" t="s">
        <v>725</v>
      </c>
      <c r="G160" s="95" t="s">
        <v>424</v>
      </c>
      <c r="H160" s="82" t="s">
        <v>711</v>
      </c>
      <c r="I160" s="82" t="s">
        <v>370</v>
      </c>
      <c r="J160" s="82"/>
      <c r="K160" s="92">
        <v>0.18000000000040106</v>
      </c>
      <c r="L160" s="95" t="s">
        <v>181</v>
      </c>
      <c r="M160" s="96">
        <v>6.4000000000000001E-2</v>
      </c>
      <c r="N160" s="96">
        <v>1.2399999999994204E-2</v>
      </c>
      <c r="O160" s="92">
        <v>797088.38348099997</v>
      </c>
      <c r="P160" s="94">
        <v>112.61</v>
      </c>
      <c r="Q160" s="82"/>
      <c r="R160" s="92">
        <v>897.60121639800002</v>
      </c>
      <c r="S160" s="93">
        <v>2.3228705499696922E-2</v>
      </c>
      <c r="T160" s="93">
        <f t="shared" si="2"/>
        <v>1.4168668770690978E-4</v>
      </c>
      <c r="U160" s="93">
        <f>R160/'סכום נכסי הקרן'!$C$42</f>
        <v>1.6376088677483444E-5</v>
      </c>
    </row>
    <row r="161" spans="2:21" s="132" customFormat="1">
      <c r="B161" s="85" t="s">
        <v>728</v>
      </c>
      <c r="C161" s="82" t="s">
        <v>729</v>
      </c>
      <c r="D161" s="95" t="s">
        <v>139</v>
      </c>
      <c r="E161" s="95" t="s">
        <v>366</v>
      </c>
      <c r="F161" s="82" t="s">
        <v>725</v>
      </c>
      <c r="G161" s="95" t="s">
        <v>424</v>
      </c>
      <c r="H161" s="82" t="s">
        <v>711</v>
      </c>
      <c r="I161" s="82" t="s">
        <v>370</v>
      </c>
      <c r="J161" s="82"/>
      <c r="K161" s="92">
        <v>1.9399999999999813</v>
      </c>
      <c r="L161" s="95" t="s">
        <v>181</v>
      </c>
      <c r="M161" s="96">
        <v>2.5000000000000001E-2</v>
      </c>
      <c r="N161" s="96">
        <v>5.3700000000001573E-2</v>
      </c>
      <c r="O161" s="92">
        <v>4408507.3586910004</v>
      </c>
      <c r="P161" s="94">
        <v>96</v>
      </c>
      <c r="Q161" s="82"/>
      <c r="R161" s="92">
        <v>4232.1670573819993</v>
      </c>
      <c r="S161" s="93">
        <v>9.0547009803029939E-3</v>
      </c>
      <c r="T161" s="93">
        <f t="shared" si="2"/>
        <v>6.6804915281762616E-4</v>
      </c>
      <c r="U161" s="93">
        <f>R161/'סכום נכסי הקרן'!$C$42</f>
        <v>7.7212844371727166E-5</v>
      </c>
    </row>
    <row r="162" spans="2:21" s="132" customFormat="1">
      <c r="B162" s="85" t="s">
        <v>730</v>
      </c>
      <c r="C162" s="82" t="s">
        <v>731</v>
      </c>
      <c r="D162" s="95" t="s">
        <v>139</v>
      </c>
      <c r="E162" s="95" t="s">
        <v>366</v>
      </c>
      <c r="F162" s="82" t="s">
        <v>657</v>
      </c>
      <c r="G162" s="95" t="s">
        <v>374</v>
      </c>
      <c r="H162" s="82" t="s">
        <v>711</v>
      </c>
      <c r="I162" s="82" t="s">
        <v>370</v>
      </c>
      <c r="J162" s="82"/>
      <c r="K162" s="92">
        <v>1.2399999999999134</v>
      </c>
      <c r="L162" s="95" t="s">
        <v>181</v>
      </c>
      <c r="M162" s="96">
        <v>2.4E-2</v>
      </c>
      <c r="N162" s="96">
        <v>-3.1999999999988466E-3</v>
      </c>
      <c r="O162" s="92">
        <v>2619742.2102430002</v>
      </c>
      <c r="P162" s="94">
        <v>105.89</v>
      </c>
      <c r="Q162" s="82"/>
      <c r="R162" s="92">
        <v>2774.0450738509999</v>
      </c>
      <c r="S162" s="93">
        <v>2.0066810750151282E-2</v>
      </c>
      <c r="T162" s="93">
        <f t="shared" si="2"/>
        <v>4.3788405238673409E-4</v>
      </c>
      <c r="U162" s="93">
        <f>R162/'סכום נכסי הקרן'!$C$42</f>
        <v>5.0610457400023305E-5</v>
      </c>
    </row>
    <row r="163" spans="2:21" s="132" customFormat="1">
      <c r="B163" s="85" t="s">
        <v>732</v>
      </c>
      <c r="C163" s="82" t="s">
        <v>733</v>
      </c>
      <c r="D163" s="95" t="s">
        <v>139</v>
      </c>
      <c r="E163" s="95" t="s">
        <v>366</v>
      </c>
      <c r="F163" s="82" t="s">
        <v>734</v>
      </c>
      <c r="G163" s="95" t="s">
        <v>623</v>
      </c>
      <c r="H163" s="82" t="s">
        <v>735</v>
      </c>
      <c r="I163" s="82" t="s">
        <v>370</v>
      </c>
      <c r="J163" s="82"/>
      <c r="K163" s="92">
        <v>1.459999999843473</v>
      </c>
      <c r="L163" s="95" t="s">
        <v>181</v>
      </c>
      <c r="M163" s="96">
        <v>0.05</v>
      </c>
      <c r="N163" s="96">
        <v>1.2500000001505075E-2</v>
      </c>
      <c r="O163" s="92">
        <v>1575.2037160000002</v>
      </c>
      <c r="P163" s="94">
        <v>105.45</v>
      </c>
      <c r="Q163" s="82"/>
      <c r="R163" s="92">
        <v>1.6610513309999997</v>
      </c>
      <c r="S163" s="93">
        <v>1.5311896689655846E-5</v>
      </c>
      <c r="T163" s="93">
        <f t="shared" si="2"/>
        <v>2.6219757382346186E-7</v>
      </c>
      <c r="U163" s="93">
        <f>R163/'סכום נכסי הקרן'!$C$42</f>
        <v>3.0304686978328062E-8</v>
      </c>
    </row>
    <row r="164" spans="2:21" s="132" customFormat="1">
      <c r="B164" s="85" t="s">
        <v>736</v>
      </c>
      <c r="C164" s="82" t="s">
        <v>737</v>
      </c>
      <c r="D164" s="95" t="s">
        <v>139</v>
      </c>
      <c r="E164" s="95" t="s">
        <v>366</v>
      </c>
      <c r="F164" s="82" t="s">
        <v>738</v>
      </c>
      <c r="G164" s="95" t="s">
        <v>623</v>
      </c>
      <c r="H164" s="82" t="s">
        <v>739</v>
      </c>
      <c r="I164" s="82" t="s">
        <v>370</v>
      </c>
      <c r="J164" s="82"/>
      <c r="K164" s="92">
        <v>0.83999999999989872</v>
      </c>
      <c r="L164" s="95" t="s">
        <v>181</v>
      </c>
      <c r="M164" s="96">
        <v>4.9000000000000002E-2</v>
      </c>
      <c r="N164" s="96">
        <v>0</v>
      </c>
      <c r="O164" s="92">
        <v>5760906.3771399995</v>
      </c>
      <c r="P164" s="94">
        <v>48.03</v>
      </c>
      <c r="Q164" s="82"/>
      <c r="R164" s="92">
        <v>2766.9629839420004</v>
      </c>
      <c r="S164" s="93">
        <v>7.5575919639061379E-3</v>
      </c>
      <c r="T164" s="93">
        <f t="shared" si="2"/>
        <v>4.3676614184593138E-4</v>
      </c>
      <c r="U164" s="93">
        <f>R164/'סכום נכסי הקרן'!$C$42</f>
        <v>5.0481249762764195E-5</v>
      </c>
    </row>
    <row r="165" spans="2:21" s="132" customFormat="1">
      <c r="B165" s="81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92"/>
      <c r="P165" s="94"/>
      <c r="Q165" s="82"/>
      <c r="R165" s="82"/>
      <c r="S165" s="82"/>
      <c r="T165" s="93"/>
      <c r="U165" s="82"/>
    </row>
    <row r="166" spans="2:21" s="132" customFormat="1">
      <c r="B166" s="100" t="s">
        <v>53</v>
      </c>
      <c r="C166" s="80"/>
      <c r="D166" s="80"/>
      <c r="E166" s="80"/>
      <c r="F166" s="80"/>
      <c r="G166" s="80"/>
      <c r="H166" s="80"/>
      <c r="I166" s="80"/>
      <c r="J166" s="80"/>
      <c r="K166" s="89">
        <v>3.8593687774632692</v>
      </c>
      <c r="L166" s="80"/>
      <c r="M166" s="80"/>
      <c r="N166" s="102">
        <v>2.3569683595069259E-2</v>
      </c>
      <c r="O166" s="89"/>
      <c r="P166" s="91"/>
      <c r="Q166" s="89">
        <v>620.32566096099993</v>
      </c>
      <c r="R166" s="89">
        <v>644424.17532954272</v>
      </c>
      <c r="S166" s="80"/>
      <c r="T166" s="90">
        <f t="shared" ref="T166:T229" si="3">R166/$R$11</f>
        <v>0.10172259708727288</v>
      </c>
      <c r="U166" s="90">
        <f>R166/'סכום נכסי הקרן'!$C$42</f>
        <v>1.1757055637089758E-2</v>
      </c>
    </row>
    <row r="167" spans="2:21" s="132" customFormat="1">
      <c r="B167" s="85" t="s">
        <v>740</v>
      </c>
      <c r="C167" s="82" t="s">
        <v>741</v>
      </c>
      <c r="D167" s="95" t="s">
        <v>139</v>
      </c>
      <c r="E167" s="95" t="s">
        <v>366</v>
      </c>
      <c r="F167" s="82" t="s">
        <v>379</v>
      </c>
      <c r="G167" s="95" t="s">
        <v>374</v>
      </c>
      <c r="H167" s="82" t="s">
        <v>369</v>
      </c>
      <c r="I167" s="82" t="s">
        <v>179</v>
      </c>
      <c r="J167" s="82"/>
      <c r="K167" s="92">
        <v>5.6299999999998933</v>
      </c>
      <c r="L167" s="95" t="s">
        <v>181</v>
      </c>
      <c r="M167" s="96">
        <v>2.98E-2</v>
      </c>
      <c r="N167" s="96">
        <v>2.0099999999999549E-2</v>
      </c>
      <c r="O167" s="92">
        <v>13643803.196624</v>
      </c>
      <c r="P167" s="94">
        <v>107.99</v>
      </c>
      <c r="Q167" s="82"/>
      <c r="R167" s="92">
        <v>14733.942616666</v>
      </c>
      <c r="S167" s="93">
        <v>5.3671154393431283E-3</v>
      </c>
      <c r="T167" s="93">
        <f t="shared" si="3"/>
        <v>2.3257583524635425E-3</v>
      </c>
      <c r="U167" s="93">
        <f>R167/'סכום נכסי הקרן'!$C$42</f>
        <v>2.6881018703130675E-4</v>
      </c>
    </row>
    <row r="168" spans="2:21" s="132" customFormat="1">
      <c r="B168" s="85" t="s">
        <v>742</v>
      </c>
      <c r="C168" s="82" t="s">
        <v>743</v>
      </c>
      <c r="D168" s="95" t="s">
        <v>139</v>
      </c>
      <c r="E168" s="95" t="s">
        <v>366</v>
      </c>
      <c r="F168" s="82" t="s">
        <v>379</v>
      </c>
      <c r="G168" s="95" t="s">
        <v>374</v>
      </c>
      <c r="H168" s="82" t="s">
        <v>369</v>
      </c>
      <c r="I168" s="82" t="s">
        <v>179</v>
      </c>
      <c r="J168" s="82"/>
      <c r="K168" s="92">
        <v>3.0499999999999665</v>
      </c>
      <c r="L168" s="95" t="s">
        <v>181</v>
      </c>
      <c r="M168" s="96">
        <v>2.4700000000000003E-2</v>
      </c>
      <c r="N168" s="96">
        <v>1.2600000000000196E-2</v>
      </c>
      <c r="O168" s="92">
        <v>12554335.925208</v>
      </c>
      <c r="P168" s="94">
        <v>105.75</v>
      </c>
      <c r="Q168" s="82"/>
      <c r="R168" s="92">
        <v>13276.210582849</v>
      </c>
      <c r="S168" s="93">
        <v>3.7686788138939671E-3</v>
      </c>
      <c r="T168" s="93">
        <f t="shared" si="3"/>
        <v>2.0956548057408449E-3</v>
      </c>
      <c r="U168" s="93">
        <f>R168/'סכום נכסי הקרן'!$C$42</f>
        <v>2.4221491441169999E-4</v>
      </c>
    </row>
    <row r="169" spans="2:21" s="132" customFormat="1">
      <c r="B169" s="85" t="s">
        <v>744</v>
      </c>
      <c r="C169" s="82" t="s">
        <v>745</v>
      </c>
      <c r="D169" s="95" t="s">
        <v>139</v>
      </c>
      <c r="E169" s="95" t="s">
        <v>366</v>
      </c>
      <c r="F169" s="82" t="s">
        <v>746</v>
      </c>
      <c r="G169" s="95" t="s">
        <v>424</v>
      </c>
      <c r="H169" s="82" t="s">
        <v>369</v>
      </c>
      <c r="I169" s="82" t="s">
        <v>179</v>
      </c>
      <c r="J169" s="82"/>
      <c r="K169" s="92">
        <v>4.5600000000000627</v>
      </c>
      <c r="L169" s="95" t="s">
        <v>181</v>
      </c>
      <c r="M169" s="96">
        <v>1.44E-2</v>
      </c>
      <c r="N169" s="96">
        <v>1.5300000000000097E-2</v>
      </c>
      <c r="O169" s="92">
        <v>11707091.25561</v>
      </c>
      <c r="P169" s="94">
        <v>99.61</v>
      </c>
      <c r="Q169" s="82"/>
      <c r="R169" s="92">
        <v>11661.433599713</v>
      </c>
      <c r="S169" s="93">
        <v>1.30078791729E-2</v>
      </c>
      <c r="T169" s="93">
        <f t="shared" si="3"/>
        <v>1.8407616550340962E-3</v>
      </c>
      <c r="U169" s="93">
        <f>R169/'סכום נכסי הקרן'!$C$42</f>
        <v>2.1275446963165518E-4</v>
      </c>
    </row>
    <row r="170" spans="2:21" s="132" customFormat="1">
      <c r="B170" s="85" t="s">
        <v>747</v>
      </c>
      <c r="C170" s="82" t="s">
        <v>748</v>
      </c>
      <c r="D170" s="95" t="s">
        <v>139</v>
      </c>
      <c r="E170" s="95" t="s">
        <v>366</v>
      </c>
      <c r="F170" s="82" t="s">
        <v>394</v>
      </c>
      <c r="G170" s="95" t="s">
        <v>374</v>
      </c>
      <c r="H170" s="82" t="s">
        <v>369</v>
      </c>
      <c r="I170" s="82" t="s">
        <v>179</v>
      </c>
      <c r="J170" s="82"/>
      <c r="K170" s="92">
        <v>0.16000000000005646</v>
      </c>
      <c r="L170" s="95" t="s">
        <v>181</v>
      </c>
      <c r="M170" s="96">
        <v>5.9000000000000004E-2</v>
      </c>
      <c r="N170" s="96">
        <v>5.9999999999962362E-4</v>
      </c>
      <c r="O170" s="92">
        <v>6194989.6930989996</v>
      </c>
      <c r="P170" s="94">
        <v>102.94</v>
      </c>
      <c r="Q170" s="82"/>
      <c r="R170" s="92">
        <v>6377.1221844539996</v>
      </c>
      <c r="S170" s="93">
        <v>1.1484372870090668E-2</v>
      </c>
      <c r="T170" s="93">
        <f t="shared" si="3"/>
        <v>1.0066311218287175E-3</v>
      </c>
      <c r="U170" s="93">
        <f>R170/'סכום נכסי הקרן'!$C$42</f>
        <v>1.1634600810685612E-4</v>
      </c>
    </row>
    <row r="171" spans="2:21" s="132" customFormat="1">
      <c r="B171" s="85" t="s">
        <v>749</v>
      </c>
      <c r="C171" s="82" t="s">
        <v>750</v>
      </c>
      <c r="D171" s="95" t="s">
        <v>139</v>
      </c>
      <c r="E171" s="95" t="s">
        <v>366</v>
      </c>
      <c r="F171" s="82" t="s">
        <v>751</v>
      </c>
      <c r="G171" s="95" t="s">
        <v>752</v>
      </c>
      <c r="H171" s="82" t="s">
        <v>406</v>
      </c>
      <c r="I171" s="82" t="s">
        <v>179</v>
      </c>
      <c r="J171" s="82"/>
      <c r="K171" s="92">
        <v>0.74000000000018529</v>
      </c>
      <c r="L171" s="95" t="s">
        <v>181</v>
      </c>
      <c r="M171" s="96">
        <v>4.8399999999999999E-2</v>
      </c>
      <c r="N171" s="96">
        <v>3.8999999999996589E-3</v>
      </c>
      <c r="O171" s="92">
        <v>1960914.719179</v>
      </c>
      <c r="P171" s="94">
        <v>104.54</v>
      </c>
      <c r="Q171" s="82"/>
      <c r="R171" s="92">
        <v>2049.9403342129999</v>
      </c>
      <c r="S171" s="93">
        <v>4.6688445694738094E-3</v>
      </c>
      <c r="T171" s="93">
        <f t="shared" si="3"/>
        <v>3.2358384842322806E-4</v>
      </c>
      <c r="U171" s="93">
        <f>R171/'סכום נכסי הקרן'!$C$42</f>
        <v>3.7399687169916955E-5</v>
      </c>
    </row>
    <row r="172" spans="2:21" s="132" customFormat="1">
      <c r="B172" s="85" t="s">
        <v>753</v>
      </c>
      <c r="C172" s="82" t="s">
        <v>754</v>
      </c>
      <c r="D172" s="95" t="s">
        <v>139</v>
      </c>
      <c r="E172" s="95" t="s">
        <v>366</v>
      </c>
      <c r="F172" s="82" t="s">
        <v>405</v>
      </c>
      <c r="G172" s="95" t="s">
        <v>374</v>
      </c>
      <c r="H172" s="82" t="s">
        <v>406</v>
      </c>
      <c r="I172" s="82" t="s">
        <v>179</v>
      </c>
      <c r="J172" s="82"/>
      <c r="K172" s="92">
        <v>1.28</v>
      </c>
      <c r="L172" s="95" t="s">
        <v>181</v>
      </c>
      <c r="M172" s="96">
        <v>1.95E-2</v>
      </c>
      <c r="N172" s="96">
        <v>6.0000000000000001E-3</v>
      </c>
      <c r="O172" s="92">
        <v>5827741.0575870005</v>
      </c>
      <c r="P172" s="94">
        <v>102.14</v>
      </c>
      <c r="Q172" s="82"/>
      <c r="R172" s="92">
        <v>5952.4547183750001</v>
      </c>
      <c r="S172" s="93">
        <v>1.2761470387703493E-2</v>
      </c>
      <c r="T172" s="93">
        <f t="shared" si="3"/>
        <v>9.3959720348458229E-4</v>
      </c>
      <c r="U172" s="93">
        <f>R172/'סכום נכסי הקרן'!$C$42</f>
        <v>1.0859825559058916E-4</v>
      </c>
    </row>
    <row r="173" spans="2:21" s="132" customFormat="1">
      <c r="B173" s="85" t="s">
        <v>755</v>
      </c>
      <c r="C173" s="82" t="s">
        <v>756</v>
      </c>
      <c r="D173" s="95" t="s">
        <v>139</v>
      </c>
      <c r="E173" s="95" t="s">
        <v>366</v>
      </c>
      <c r="F173" s="82" t="s">
        <v>478</v>
      </c>
      <c r="G173" s="95" t="s">
        <v>374</v>
      </c>
      <c r="H173" s="82" t="s">
        <v>406</v>
      </c>
      <c r="I173" s="82" t="s">
        <v>179</v>
      </c>
      <c r="J173" s="82"/>
      <c r="K173" s="92">
        <v>3.1000000000001511</v>
      </c>
      <c r="L173" s="95" t="s">
        <v>181</v>
      </c>
      <c r="M173" s="96">
        <v>1.8700000000000001E-2</v>
      </c>
      <c r="N173" s="96">
        <v>1.2999999999999883E-2</v>
      </c>
      <c r="O173" s="92">
        <v>8411494.718448</v>
      </c>
      <c r="P173" s="94">
        <v>102.26</v>
      </c>
      <c r="Q173" s="82"/>
      <c r="R173" s="92">
        <v>8601.5944060969996</v>
      </c>
      <c r="S173" s="93">
        <v>1.1603662185747E-2</v>
      </c>
      <c r="T173" s="93">
        <f t="shared" si="3"/>
        <v>1.3577648939568472E-3</v>
      </c>
      <c r="U173" s="93">
        <f>R173/'סכום נכסי הקרן'!$C$42</f>
        <v>1.5692990404720205E-4</v>
      </c>
    </row>
    <row r="174" spans="2:21" s="132" customFormat="1">
      <c r="B174" s="85" t="s">
        <v>757</v>
      </c>
      <c r="C174" s="82" t="s">
        <v>758</v>
      </c>
      <c r="D174" s="95" t="s">
        <v>139</v>
      </c>
      <c r="E174" s="95" t="s">
        <v>366</v>
      </c>
      <c r="F174" s="82" t="s">
        <v>478</v>
      </c>
      <c r="G174" s="95" t="s">
        <v>374</v>
      </c>
      <c r="H174" s="82" t="s">
        <v>406</v>
      </c>
      <c r="I174" s="82" t="s">
        <v>179</v>
      </c>
      <c r="J174" s="82"/>
      <c r="K174" s="92">
        <v>5.690000000000011</v>
      </c>
      <c r="L174" s="95" t="s">
        <v>181</v>
      </c>
      <c r="M174" s="96">
        <v>2.6800000000000001E-2</v>
      </c>
      <c r="N174" s="96">
        <v>1.939999999999973E-2</v>
      </c>
      <c r="O174" s="92">
        <v>12602364.051960001</v>
      </c>
      <c r="P174" s="94">
        <v>104.92</v>
      </c>
      <c r="Q174" s="82"/>
      <c r="R174" s="92">
        <v>13222.400258494001</v>
      </c>
      <c r="S174" s="93">
        <v>1.6398097204206496E-2</v>
      </c>
      <c r="T174" s="93">
        <f t="shared" si="3"/>
        <v>2.0871608259166088E-3</v>
      </c>
      <c r="U174" s="93">
        <f>R174/'סכום נכסי הקרן'!$C$42</f>
        <v>2.4123318374188449E-4</v>
      </c>
    </row>
    <row r="175" spans="2:21" s="132" customFormat="1">
      <c r="B175" s="85" t="s">
        <v>759</v>
      </c>
      <c r="C175" s="82" t="s">
        <v>760</v>
      </c>
      <c r="D175" s="95" t="s">
        <v>139</v>
      </c>
      <c r="E175" s="95" t="s">
        <v>366</v>
      </c>
      <c r="F175" s="82" t="s">
        <v>761</v>
      </c>
      <c r="G175" s="95" t="s">
        <v>374</v>
      </c>
      <c r="H175" s="82" t="s">
        <v>406</v>
      </c>
      <c r="I175" s="82" t="s">
        <v>370</v>
      </c>
      <c r="J175" s="82"/>
      <c r="K175" s="92">
        <v>2.940000000000119</v>
      </c>
      <c r="L175" s="95" t="s">
        <v>181</v>
      </c>
      <c r="M175" s="96">
        <v>2.07E-2</v>
      </c>
      <c r="N175" s="96">
        <v>1.1800000000000269E-2</v>
      </c>
      <c r="O175" s="92">
        <v>5079866.5360470004</v>
      </c>
      <c r="P175" s="94">
        <v>102.6</v>
      </c>
      <c r="Q175" s="82"/>
      <c r="R175" s="92">
        <v>5211.9431288770002</v>
      </c>
      <c r="S175" s="93">
        <v>2.0041846486654857E-2</v>
      </c>
      <c r="T175" s="93">
        <f t="shared" si="3"/>
        <v>8.2270717213459325E-4</v>
      </c>
      <c r="U175" s="93">
        <f>R175/'סכום נכסי הקרן'!$C$42</f>
        <v>9.5088154183878889E-5</v>
      </c>
    </row>
    <row r="176" spans="2:21" s="132" customFormat="1">
      <c r="B176" s="85" t="s">
        <v>762</v>
      </c>
      <c r="C176" s="82" t="s">
        <v>763</v>
      </c>
      <c r="D176" s="95" t="s">
        <v>139</v>
      </c>
      <c r="E176" s="95" t="s">
        <v>366</v>
      </c>
      <c r="F176" s="82" t="s">
        <v>413</v>
      </c>
      <c r="G176" s="95" t="s">
        <v>414</v>
      </c>
      <c r="H176" s="82" t="s">
        <v>406</v>
      </c>
      <c r="I176" s="82" t="s">
        <v>179</v>
      </c>
      <c r="J176" s="82"/>
      <c r="K176" s="92">
        <v>4.1099999999999488</v>
      </c>
      <c r="L176" s="95" t="s">
        <v>181</v>
      </c>
      <c r="M176" s="96">
        <v>1.6299999999999999E-2</v>
      </c>
      <c r="N176" s="96">
        <v>1.3600000000000344E-2</v>
      </c>
      <c r="O176" s="92">
        <v>11468644.765727</v>
      </c>
      <c r="P176" s="94">
        <v>101.53</v>
      </c>
      <c r="Q176" s="82"/>
      <c r="R176" s="92">
        <v>11644.11503076</v>
      </c>
      <c r="S176" s="93">
        <v>2.1041261461186487E-2</v>
      </c>
      <c r="T176" s="93">
        <f t="shared" si="3"/>
        <v>1.8380279124478047E-3</v>
      </c>
      <c r="U176" s="93">
        <f>R176/'סכום נכסי הקרן'!$C$42</f>
        <v>2.1243850479586815E-4</v>
      </c>
    </row>
    <row r="177" spans="2:21" s="132" customFormat="1">
      <c r="B177" s="85" t="s">
        <v>764</v>
      </c>
      <c r="C177" s="82" t="s">
        <v>765</v>
      </c>
      <c r="D177" s="95" t="s">
        <v>139</v>
      </c>
      <c r="E177" s="95" t="s">
        <v>366</v>
      </c>
      <c r="F177" s="82" t="s">
        <v>394</v>
      </c>
      <c r="G177" s="95" t="s">
        <v>374</v>
      </c>
      <c r="H177" s="82" t="s">
        <v>406</v>
      </c>
      <c r="I177" s="82" t="s">
        <v>179</v>
      </c>
      <c r="J177" s="82"/>
      <c r="K177" s="92">
        <v>1.4799999999998865</v>
      </c>
      <c r="L177" s="95" t="s">
        <v>181</v>
      </c>
      <c r="M177" s="96">
        <v>6.0999999999999999E-2</v>
      </c>
      <c r="N177" s="96">
        <v>8.9999999999992378E-3</v>
      </c>
      <c r="O177" s="92">
        <v>8540236.9225459993</v>
      </c>
      <c r="P177" s="94">
        <v>107.71</v>
      </c>
      <c r="Q177" s="82"/>
      <c r="R177" s="92">
        <v>9198.6891889729995</v>
      </c>
      <c r="S177" s="93">
        <v>1.2463789496559767E-2</v>
      </c>
      <c r="T177" s="93">
        <f t="shared" si="3"/>
        <v>1.452016528744366E-3</v>
      </c>
      <c r="U177" s="93">
        <f>R177/'סכום נכסי הקרן'!$C$42</f>
        <v>1.6782346895621446E-4</v>
      </c>
    </row>
    <row r="178" spans="2:21" s="132" customFormat="1">
      <c r="B178" s="85" t="s">
        <v>766</v>
      </c>
      <c r="C178" s="82" t="s">
        <v>767</v>
      </c>
      <c r="D178" s="95" t="s">
        <v>139</v>
      </c>
      <c r="E178" s="95" t="s">
        <v>366</v>
      </c>
      <c r="F178" s="82" t="s">
        <v>449</v>
      </c>
      <c r="G178" s="95" t="s">
        <v>424</v>
      </c>
      <c r="H178" s="82" t="s">
        <v>442</v>
      </c>
      <c r="I178" s="82" t="s">
        <v>179</v>
      </c>
      <c r="J178" s="82"/>
      <c r="K178" s="92">
        <v>4.3600000000001211</v>
      </c>
      <c r="L178" s="95" t="s">
        <v>181</v>
      </c>
      <c r="M178" s="96">
        <v>3.39E-2</v>
      </c>
      <c r="N178" s="96">
        <v>2.1200000000000906E-2</v>
      </c>
      <c r="O178" s="92">
        <v>12456938.530187</v>
      </c>
      <c r="P178" s="94">
        <v>106.34</v>
      </c>
      <c r="Q178" s="82"/>
      <c r="R178" s="92">
        <v>13246.708432240001</v>
      </c>
      <c r="S178" s="93">
        <v>1.1478796953286309E-2</v>
      </c>
      <c r="T178" s="93">
        <f t="shared" si="3"/>
        <v>2.0909978802335534E-3</v>
      </c>
      <c r="U178" s="93">
        <f>R178/'סכום נכסי הקרן'!$C$42</f>
        <v>2.4167666889050046E-4</v>
      </c>
    </row>
    <row r="179" spans="2:21" s="132" customFormat="1">
      <c r="B179" s="85" t="s">
        <v>768</v>
      </c>
      <c r="C179" s="82" t="s">
        <v>769</v>
      </c>
      <c r="D179" s="95" t="s">
        <v>139</v>
      </c>
      <c r="E179" s="95" t="s">
        <v>366</v>
      </c>
      <c r="F179" s="82" t="s">
        <v>458</v>
      </c>
      <c r="G179" s="95" t="s">
        <v>459</v>
      </c>
      <c r="H179" s="82" t="s">
        <v>442</v>
      </c>
      <c r="I179" s="82" t="s">
        <v>179</v>
      </c>
      <c r="J179" s="82"/>
      <c r="K179" s="92">
        <v>2.130000000000531</v>
      </c>
      <c r="L179" s="95" t="s">
        <v>181</v>
      </c>
      <c r="M179" s="96">
        <v>1.6899999999999998E-2</v>
      </c>
      <c r="N179" s="96">
        <v>1.1400000000000313E-2</v>
      </c>
      <c r="O179" s="92">
        <v>2526961.0310249999</v>
      </c>
      <c r="P179" s="94">
        <v>101.32</v>
      </c>
      <c r="Q179" s="82"/>
      <c r="R179" s="92">
        <v>2560.3168716279997</v>
      </c>
      <c r="S179" s="93">
        <v>4.3048211862222472E-3</v>
      </c>
      <c r="T179" s="93">
        <f t="shared" si="3"/>
        <v>4.0414697573252627E-4</v>
      </c>
      <c r="U179" s="93">
        <f>R179/'סכום נכסי הקרן'!$C$42</f>
        <v>4.6711140054478357E-5</v>
      </c>
    </row>
    <row r="180" spans="2:21" s="132" customFormat="1">
      <c r="B180" s="85" t="s">
        <v>770</v>
      </c>
      <c r="C180" s="82" t="s">
        <v>771</v>
      </c>
      <c r="D180" s="95" t="s">
        <v>139</v>
      </c>
      <c r="E180" s="95" t="s">
        <v>366</v>
      </c>
      <c r="F180" s="82" t="s">
        <v>458</v>
      </c>
      <c r="G180" s="95" t="s">
        <v>459</v>
      </c>
      <c r="H180" s="82" t="s">
        <v>442</v>
      </c>
      <c r="I180" s="82" t="s">
        <v>179</v>
      </c>
      <c r="J180" s="82"/>
      <c r="K180" s="92">
        <v>4.960000000000079</v>
      </c>
      <c r="L180" s="95" t="s">
        <v>181</v>
      </c>
      <c r="M180" s="96">
        <v>3.6499999999999998E-2</v>
      </c>
      <c r="N180" s="96">
        <v>2.7200000000000356E-2</v>
      </c>
      <c r="O180" s="92">
        <v>20142154.407448001</v>
      </c>
      <c r="P180" s="94">
        <v>105.98</v>
      </c>
      <c r="Q180" s="82"/>
      <c r="R180" s="92">
        <v>21346.654570891998</v>
      </c>
      <c r="S180" s="93">
        <v>9.3904218652436783E-3</v>
      </c>
      <c r="T180" s="93">
        <f t="shared" si="3"/>
        <v>3.3695774075601973E-3</v>
      </c>
      <c r="U180" s="93">
        <f>R180/'סכום נכסי הקרן'!$C$42</f>
        <v>3.8945436106175218E-4</v>
      </c>
    </row>
    <row r="181" spans="2:21" s="132" customFormat="1">
      <c r="B181" s="85" t="s">
        <v>772</v>
      </c>
      <c r="C181" s="82" t="s">
        <v>773</v>
      </c>
      <c r="D181" s="95" t="s">
        <v>139</v>
      </c>
      <c r="E181" s="95" t="s">
        <v>366</v>
      </c>
      <c r="F181" s="82" t="s">
        <v>373</v>
      </c>
      <c r="G181" s="95" t="s">
        <v>374</v>
      </c>
      <c r="H181" s="82" t="s">
        <v>442</v>
      </c>
      <c r="I181" s="82" t="s">
        <v>179</v>
      </c>
      <c r="J181" s="82"/>
      <c r="K181" s="92">
        <v>1.819999999999957</v>
      </c>
      <c r="L181" s="95" t="s">
        <v>181</v>
      </c>
      <c r="M181" s="96">
        <v>1.7500000000000002E-2</v>
      </c>
      <c r="N181" s="96">
        <v>9.7999999999998019E-3</v>
      </c>
      <c r="O181" s="92">
        <v>21921753.175570998</v>
      </c>
      <c r="P181" s="94">
        <v>101.58</v>
      </c>
      <c r="Q181" s="82"/>
      <c r="R181" s="92">
        <v>22268.115813727996</v>
      </c>
      <c r="S181" s="93">
        <v>2.3075529658495787E-2</v>
      </c>
      <c r="T181" s="93">
        <f t="shared" si="3"/>
        <v>3.5150304093638789E-3</v>
      </c>
      <c r="U181" s="93">
        <f>R181/'סכום נכסי הקרן'!$C$42</f>
        <v>4.0626575876250514E-4</v>
      </c>
    </row>
    <row r="182" spans="2:21" s="132" customFormat="1">
      <c r="B182" s="85" t="s">
        <v>774</v>
      </c>
      <c r="C182" s="82" t="s">
        <v>775</v>
      </c>
      <c r="D182" s="95" t="s">
        <v>139</v>
      </c>
      <c r="E182" s="95" t="s">
        <v>366</v>
      </c>
      <c r="F182" s="82" t="s">
        <v>475</v>
      </c>
      <c r="G182" s="95" t="s">
        <v>424</v>
      </c>
      <c r="H182" s="82" t="s">
        <v>442</v>
      </c>
      <c r="I182" s="82" t="s">
        <v>370</v>
      </c>
      <c r="J182" s="82"/>
      <c r="K182" s="92">
        <v>5.6999999999999789</v>
      </c>
      <c r="L182" s="95" t="s">
        <v>181</v>
      </c>
      <c r="M182" s="96">
        <v>2.5499999999999998E-2</v>
      </c>
      <c r="N182" s="96">
        <v>2.5299999999999833E-2</v>
      </c>
      <c r="O182" s="92">
        <v>37053841.872189999</v>
      </c>
      <c r="P182" s="94">
        <v>100.86</v>
      </c>
      <c r="Q182" s="82"/>
      <c r="R182" s="92">
        <v>37372.506148354005</v>
      </c>
      <c r="S182" s="93">
        <v>3.5498578165598788E-2</v>
      </c>
      <c r="T182" s="93">
        <f t="shared" si="3"/>
        <v>5.8992640726530524E-3</v>
      </c>
      <c r="U182" s="93">
        <f>R182/'סכום נכסי הקרן'!$C$42</f>
        <v>6.8183449799812904E-4</v>
      </c>
    </row>
    <row r="183" spans="2:21" s="132" customFormat="1">
      <c r="B183" s="85" t="s">
        <v>776</v>
      </c>
      <c r="C183" s="82" t="s">
        <v>777</v>
      </c>
      <c r="D183" s="95" t="s">
        <v>139</v>
      </c>
      <c r="E183" s="95" t="s">
        <v>366</v>
      </c>
      <c r="F183" s="82" t="s">
        <v>778</v>
      </c>
      <c r="G183" s="95" t="s">
        <v>424</v>
      </c>
      <c r="H183" s="82" t="s">
        <v>442</v>
      </c>
      <c r="I183" s="82" t="s">
        <v>370</v>
      </c>
      <c r="J183" s="82"/>
      <c r="K183" s="92">
        <v>4.5399999999989999</v>
      </c>
      <c r="L183" s="95" t="s">
        <v>181</v>
      </c>
      <c r="M183" s="96">
        <v>3.15E-2</v>
      </c>
      <c r="N183" s="96">
        <v>3.3699999999994255E-2</v>
      </c>
      <c r="O183" s="92">
        <v>1348560.8327509998</v>
      </c>
      <c r="P183" s="94">
        <v>99.45</v>
      </c>
      <c r="Q183" s="82"/>
      <c r="R183" s="92">
        <v>1341.1437488210001</v>
      </c>
      <c r="S183" s="93">
        <v>5.7179377299980154E-3</v>
      </c>
      <c r="T183" s="93">
        <f t="shared" si="3"/>
        <v>2.1170004233262834E-4</v>
      </c>
      <c r="U183" s="93">
        <f>R183/'סכום נכסי הקרן'!$C$42</f>
        <v>2.4468203205071117E-5</v>
      </c>
    </row>
    <row r="184" spans="2:21" s="132" customFormat="1">
      <c r="B184" s="85" t="s">
        <v>779</v>
      </c>
      <c r="C184" s="82" t="s">
        <v>780</v>
      </c>
      <c r="D184" s="95" t="s">
        <v>139</v>
      </c>
      <c r="E184" s="95" t="s">
        <v>366</v>
      </c>
      <c r="F184" s="82" t="s">
        <v>478</v>
      </c>
      <c r="G184" s="95" t="s">
        <v>374</v>
      </c>
      <c r="H184" s="82" t="s">
        <v>442</v>
      </c>
      <c r="I184" s="82" t="s">
        <v>179</v>
      </c>
      <c r="J184" s="82"/>
      <c r="K184" s="92">
        <v>1.6399999999999444</v>
      </c>
      <c r="L184" s="95" t="s">
        <v>181</v>
      </c>
      <c r="M184" s="96">
        <v>6.4000000000000001E-2</v>
      </c>
      <c r="N184" s="96">
        <v>7.09999999999948E-3</v>
      </c>
      <c r="O184" s="92">
        <v>7073269.1953440001</v>
      </c>
      <c r="P184" s="94">
        <v>111.5</v>
      </c>
      <c r="Q184" s="82"/>
      <c r="R184" s="92">
        <v>7886.6952093709997</v>
      </c>
      <c r="S184" s="93">
        <v>2.1736083030164468E-2</v>
      </c>
      <c r="T184" s="93">
        <f t="shared" si="3"/>
        <v>1.2449177883848287E-3</v>
      </c>
      <c r="U184" s="93">
        <f>R184/'סכום נכסי הקרן'!$C$42</f>
        <v>1.4388708232729964E-4</v>
      </c>
    </row>
    <row r="185" spans="2:21" s="132" customFormat="1">
      <c r="B185" s="85" t="s">
        <v>781</v>
      </c>
      <c r="C185" s="82" t="s">
        <v>782</v>
      </c>
      <c r="D185" s="95" t="s">
        <v>139</v>
      </c>
      <c r="E185" s="95" t="s">
        <v>366</v>
      </c>
      <c r="F185" s="82" t="s">
        <v>483</v>
      </c>
      <c r="G185" s="95" t="s">
        <v>374</v>
      </c>
      <c r="H185" s="82" t="s">
        <v>442</v>
      </c>
      <c r="I185" s="82" t="s">
        <v>370</v>
      </c>
      <c r="J185" s="82"/>
      <c r="K185" s="92">
        <v>1</v>
      </c>
      <c r="L185" s="95" t="s">
        <v>181</v>
      </c>
      <c r="M185" s="96">
        <v>1.2E-2</v>
      </c>
      <c r="N185" s="96">
        <v>7.0999999999975172E-3</v>
      </c>
      <c r="O185" s="92">
        <v>3357120.0056810002</v>
      </c>
      <c r="P185" s="94">
        <v>100.49</v>
      </c>
      <c r="Q185" s="92">
        <v>9.9333831850000003</v>
      </c>
      <c r="R185" s="92">
        <v>3383.5032763039999</v>
      </c>
      <c r="S185" s="93">
        <v>1.1190400018936668E-2</v>
      </c>
      <c r="T185" s="93">
        <f t="shared" si="3"/>
        <v>5.3408725757834107E-4</v>
      </c>
      <c r="U185" s="93">
        <f>R185/'סכום נכסי הקרן'!$C$42</f>
        <v>6.1729584007985219E-5</v>
      </c>
    </row>
    <row r="186" spans="2:21" s="132" customFormat="1">
      <c r="B186" s="85" t="s">
        <v>783</v>
      </c>
      <c r="C186" s="82" t="s">
        <v>784</v>
      </c>
      <c r="D186" s="95" t="s">
        <v>139</v>
      </c>
      <c r="E186" s="95" t="s">
        <v>366</v>
      </c>
      <c r="F186" s="82" t="s">
        <v>497</v>
      </c>
      <c r="G186" s="95" t="s">
        <v>498</v>
      </c>
      <c r="H186" s="82" t="s">
        <v>442</v>
      </c>
      <c r="I186" s="82" t="s">
        <v>179</v>
      </c>
      <c r="J186" s="82"/>
      <c r="K186" s="92">
        <v>3.2299999999999742</v>
      </c>
      <c r="L186" s="95" t="s">
        <v>181</v>
      </c>
      <c r="M186" s="96">
        <v>4.8000000000000001E-2</v>
      </c>
      <c r="N186" s="96">
        <v>1.4099999999999781E-2</v>
      </c>
      <c r="O186" s="92">
        <v>22257923.500091001</v>
      </c>
      <c r="P186" s="94">
        <v>111.13</v>
      </c>
      <c r="Q186" s="92">
        <v>534.19016491499997</v>
      </c>
      <c r="R186" s="92">
        <v>25269.421291654999</v>
      </c>
      <c r="S186" s="93">
        <v>1.0825563526926364E-2</v>
      </c>
      <c r="T186" s="93">
        <f t="shared" si="3"/>
        <v>3.9887876015282948E-3</v>
      </c>
      <c r="U186" s="93">
        <f>R186/'סכום נכסי הקרן'!$C$42</f>
        <v>4.6102241879911128E-4</v>
      </c>
    </row>
    <row r="187" spans="2:21" s="132" customFormat="1">
      <c r="B187" s="85" t="s">
        <v>785</v>
      </c>
      <c r="C187" s="82" t="s">
        <v>786</v>
      </c>
      <c r="D187" s="95" t="s">
        <v>139</v>
      </c>
      <c r="E187" s="95" t="s">
        <v>366</v>
      </c>
      <c r="F187" s="82" t="s">
        <v>497</v>
      </c>
      <c r="G187" s="95" t="s">
        <v>498</v>
      </c>
      <c r="H187" s="82" t="s">
        <v>442</v>
      </c>
      <c r="I187" s="82" t="s">
        <v>179</v>
      </c>
      <c r="J187" s="82"/>
      <c r="K187" s="92">
        <v>1.8499999999989993</v>
      </c>
      <c r="L187" s="95" t="s">
        <v>181</v>
      </c>
      <c r="M187" s="96">
        <v>4.4999999999999998E-2</v>
      </c>
      <c r="N187" s="96">
        <v>8.1000000000016927E-3</v>
      </c>
      <c r="O187" s="92">
        <v>604952.80825799995</v>
      </c>
      <c r="P187" s="94">
        <v>107.39</v>
      </c>
      <c r="Q187" s="82"/>
      <c r="R187" s="92">
        <v>649.65882116900002</v>
      </c>
      <c r="S187" s="93">
        <v>1.0074017469509147E-3</v>
      </c>
      <c r="T187" s="93">
        <f t="shared" si="3"/>
        <v>1.0254888789076327E-4</v>
      </c>
      <c r="U187" s="93">
        <f>R187/'סכום נכסי הקרן'!$C$42</f>
        <v>1.1852557985901373E-5</v>
      </c>
    </row>
    <row r="188" spans="2:21" s="132" customFormat="1">
      <c r="B188" s="85" t="s">
        <v>787</v>
      </c>
      <c r="C188" s="82" t="s">
        <v>788</v>
      </c>
      <c r="D188" s="95" t="s">
        <v>139</v>
      </c>
      <c r="E188" s="95" t="s">
        <v>366</v>
      </c>
      <c r="F188" s="82" t="s">
        <v>789</v>
      </c>
      <c r="G188" s="95" t="s">
        <v>544</v>
      </c>
      <c r="H188" s="82" t="s">
        <v>442</v>
      </c>
      <c r="I188" s="82" t="s">
        <v>370</v>
      </c>
      <c r="J188" s="82"/>
      <c r="K188" s="92">
        <v>3.3699999999852093</v>
      </c>
      <c r="L188" s="95" t="s">
        <v>181</v>
      </c>
      <c r="M188" s="96">
        <v>2.4500000000000001E-2</v>
      </c>
      <c r="N188" s="96">
        <v>1.5199999999948553E-2</v>
      </c>
      <c r="O188" s="92">
        <v>90433.057323999994</v>
      </c>
      <c r="P188" s="94">
        <v>103.17</v>
      </c>
      <c r="Q188" s="82"/>
      <c r="R188" s="92">
        <v>93.299784774000003</v>
      </c>
      <c r="S188" s="93">
        <v>5.7649804307110134E-5</v>
      </c>
      <c r="T188" s="93">
        <f t="shared" si="3"/>
        <v>1.4727405920241228E-5</v>
      </c>
      <c r="U188" s="93">
        <f>R188/'סכום נכסי הקרן'!$C$42</f>
        <v>1.7021874760602741E-6</v>
      </c>
    </row>
    <row r="189" spans="2:21" s="132" customFormat="1">
      <c r="B189" s="85" t="s">
        <v>790</v>
      </c>
      <c r="C189" s="82" t="s">
        <v>791</v>
      </c>
      <c r="D189" s="95" t="s">
        <v>139</v>
      </c>
      <c r="E189" s="95" t="s">
        <v>366</v>
      </c>
      <c r="F189" s="82" t="s">
        <v>373</v>
      </c>
      <c r="G189" s="95" t="s">
        <v>374</v>
      </c>
      <c r="H189" s="82" t="s">
        <v>442</v>
      </c>
      <c r="I189" s="82" t="s">
        <v>370</v>
      </c>
      <c r="J189" s="82"/>
      <c r="K189" s="92">
        <v>1.7699999999999456</v>
      </c>
      <c r="L189" s="95" t="s">
        <v>181</v>
      </c>
      <c r="M189" s="96">
        <v>3.2500000000000001E-2</v>
      </c>
      <c r="N189" s="96">
        <v>1.8999999999999694E-2</v>
      </c>
      <c r="O189" s="92">
        <f>12925284.8373/50000</f>
        <v>258.50569674600001</v>
      </c>
      <c r="P189" s="94">
        <v>5120001</v>
      </c>
      <c r="Q189" s="82"/>
      <c r="R189" s="92">
        <v>13235.493971035999</v>
      </c>
      <c r="S189" s="93">
        <f>69809.8019837969%/50000</f>
        <v>1.396196039675938E-2</v>
      </c>
      <c r="T189" s="93">
        <f t="shared" si="3"/>
        <v>2.0892276733383481E-3</v>
      </c>
      <c r="U189" s="93">
        <f>R189/'סכום נכסי הקרן'!$C$42</f>
        <v>2.4147206911078552E-4</v>
      </c>
    </row>
    <row r="190" spans="2:21" s="132" customFormat="1">
      <c r="B190" s="85" t="s">
        <v>792</v>
      </c>
      <c r="C190" s="82" t="s">
        <v>793</v>
      </c>
      <c r="D190" s="95" t="s">
        <v>139</v>
      </c>
      <c r="E190" s="95" t="s">
        <v>366</v>
      </c>
      <c r="F190" s="82" t="s">
        <v>373</v>
      </c>
      <c r="G190" s="95" t="s">
        <v>374</v>
      </c>
      <c r="H190" s="82" t="s">
        <v>442</v>
      </c>
      <c r="I190" s="82" t="s">
        <v>179</v>
      </c>
      <c r="J190" s="82"/>
      <c r="K190" s="92">
        <v>1.3400000000000369</v>
      </c>
      <c r="L190" s="95" t="s">
        <v>181</v>
      </c>
      <c r="M190" s="96">
        <v>2.35E-2</v>
      </c>
      <c r="N190" s="96">
        <v>8.5000000000009183E-3</v>
      </c>
      <c r="O190" s="92">
        <v>1595791.3394609999</v>
      </c>
      <c r="P190" s="94">
        <v>102.28</v>
      </c>
      <c r="Q190" s="82"/>
      <c r="R190" s="92">
        <v>1632.175405941</v>
      </c>
      <c r="S190" s="93">
        <v>1.5957929352539352E-3</v>
      </c>
      <c r="T190" s="93">
        <f t="shared" si="3"/>
        <v>2.5763949825344332E-4</v>
      </c>
      <c r="U190" s="93">
        <f>R190/'סכום נכסי הקרן'!$C$42</f>
        <v>2.9777866491934166E-5</v>
      </c>
    </row>
    <row r="191" spans="2:21" s="132" customFormat="1">
      <c r="B191" s="85" t="s">
        <v>794</v>
      </c>
      <c r="C191" s="82" t="s">
        <v>795</v>
      </c>
      <c r="D191" s="95" t="s">
        <v>139</v>
      </c>
      <c r="E191" s="95" t="s">
        <v>366</v>
      </c>
      <c r="F191" s="82" t="s">
        <v>796</v>
      </c>
      <c r="G191" s="95" t="s">
        <v>424</v>
      </c>
      <c r="H191" s="82" t="s">
        <v>442</v>
      </c>
      <c r="I191" s="82" t="s">
        <v>370</v>
      </c>
      <c r="J191" s="82"/>
      <c r="K191" s="92">
        <v>3.9499999999999922</v>
      </c>
      <c r="L191" s="95" t="s">
        <v>181</v>
      </c>
      <c r="M191" s="96">
        <v>3.3799999999999997E-2</v>
      </c>
      <c r="N191" s="96">
        <v>3.4400000000000069E-2</v>
      </c>
      <c r="O191" s="92">
        <v>6115678.0105919996</v>
      </c>
      <c r="P191" s="94">
        <v>100.7</v>
      </c>
      <c r="Q191" s="82"/>
      <c r="R191" s="92">
        <v>6158.4877569589999</v>
      </c>
      <c r="S191" s="93">
        <v>7.4715471419974124E-3</v>
      </c>
      <c r="T191" s="93">
        <f t="shared" si="3"/>
        <v>9.7211959568042005E-4</v>
      </c>
      <c r="U191" s="93">
        <f>R191/'סכום נכסי הקרן'!$C$42</f>
        <v>1.1235718020956706E-4</v>
      </c>
    </row>
    <row r="192" spans="2:21" s="132" customFormat="1">
      <c r="B192" s="85" t="s">
        <v>797</v>
      </c>
      <c r="C192" s="82" t="s">
        <v>798</v>
      </c>
      <c r="D192" s="95" t="s">
        <v>139</v>
      </c>
      <c r="E192" s="95" t="s">
        <v>366</v>
      </c>
      <c r="F192" s="82" t="s">
        <v>799</v>
      </c>
      <c r="G192" s="95" t="s">
        <v>170</v>
      </c>
      <c r="H192" s="82" t="s">
        <v>442</v>
      </c>
      <c r="I192" s="82" t="s">
        <v>370</v>
      </c>
      <c r="J192" s="82"/>
      <c r="K192" s="92">
        <v>4.9200000000000363</v>
      </c>
      <c r="L192" s="95" t="s">
        <v>181</v>
      </c>
      <c r="M192" s="96">
        <v>5.0900000000000001E-2</v>
      </c>
      <c r="N192" s="96">
        <v>2.2399999999999913E-2</v>
      </c>
      <c r="O192" s="92">
        <v>8294983.9493979998</v>
      </c>
      <c r="P192" s="94">
        <v>116.8</v>
      </c>
      <c r="Q192" s="82"/>
      <c r="R192" s="92">
        <v>9688.5410689170003</v>
      </c>
      <c r="S192" s="93">
        <v>7.30401651233787E-3</v>
      </c>
      <c r="T192" s="93">
        <f t="shared" si="3"/>
        <v>1.529339831195745E-3</v>
      </c>
      <c r="U192" s="93">
        <f>R192/'סכום נכסי הקרן'!$C$42</f>
        <v>1.7676046422565714E-4</v>
      </c>
    </row>
    <row r="193" spans="2:21" s="132" customFormat="1">
      <c r="B193" s="85" t="s">
        <v>800</v>
      </c>
      <c r="C193" s="82" t="s">
        <v>801</v>
      </c>
      <c r="D193" s="95" t="s">
        <v>139</v>
      </c>
      <c r="E193" s="95" t="s">
        <v>366</v>
      </c>
      <c r="F193" s="82" t="s">
        <v>802</v>
      </c>
      <c r="G193" s="95" t="s">
        <v>803</v>
      </c>
      <c r="H193" s="82" t="s">
        <v>442</v>
      </c>
      <c r="I193" s="82" t="s">
        <v>179</v>
      </c>
      <c r="J193" s="82"/>
      <c r="K193" s="92">
        <v>5.5099999999998603</v>
      </c>
      <c r="L193" s="95" t="s">
        <v>181</v>
      </c>
      <c r="M193" s="96">
        <v>2.6099999999999998E-2</v>
      </c>
      <c r="N193" s="96">
        <v>1.8799999999999553E-2</v>
      </c>
      <c r="O193" s="92">
        <v>9369612.0740029998</v>
      </c>
      <c r="P193" s="94">
        <v>104.74</v>
      </c>
      <c r="Q193" s="82"/>
      <c r="R193" s="92">
        <v>9813.7316868379985</v>
      </c>
      <c r="S193" s="93">
        <v>1.5535442959190002E-2</v>
      </c>
      <c r="T193" s="93">
        <f t="shared" si="3"/>
        <v>1.5491012170552564E-3</v>
      </c>
      <c r="U193" s="93">
        <f>R193/'סכום נכסי הקרן'!$C$42</f>
        <v>1.7904447701798626E-4</v>
      </c>
    </row>
    <row r="194" spans="2:21" s="132" customFormat="1">
      <c r="B194" s="85" t="s">
        <v>804</v>
      </c>
      <c r="C194" s="82" t="s">
        <v>805</v>
      </c>
      <c r="D194" s="95" t="s">
        <v>139</v>
      </c>
      <c r="E194" s="95" t="s">
        <v>366</v>
      </c>
      <c r="F194" s="82" t="s">
        <v>806</v>
      </c>
      <c r="G194" s="95" t="s">
        <v>752</v>
      </c>
      <c r="H194" s="82" t="s">
        <v>442</v>
      </c>
      <c r="I194" s="82" t="s">
        <v>370</v>
      </c>
      <c r="J194" s="82"/>
      <c r="K194" s="92">
        <v>1.2299999999831266</v>
      </c>
      <c r="L194" s="95" t="s">
        <v>181</v>
      </c>
      <c r="M194" s="96">
        <v>4.0999999999999995E-2</v>
      </c>
      <c r="N194" s="96">
        <v>5.9999999998702072E-3</v>
      </c>
      <c r="O194" s="92">
        <v>43871.432062</v>
      </c>
      <c r="P194" s="94">
        <v>105.37</v>
      </c>
      <c r="Q194" s="82"/>
      <c r="R194" s="92">
        <v>46.227327885999998</v>
      </c>
      <c r="S194" s="93">
        <v>7.3119053436666661E-5</v>
      </c>
      <c r="T194" s="93">
        <f t="shared" si="3"/>
        <v>7.2970009956006972E-6</v>
      </c>
      <c r="U194" s="93">
        <f>R194/'סכום נכסי הקרן'!$C$42</f>
        <v>8.4338435259937548E-7</v>
      </c>
    </row>
    <row r="195" spans="2:21" s="132" customFormat="1">
      <c r="B195" s="85" t="s">
        <v>807</v>
      </c>
      <c r="C195" s="82" t="s">
        <v>808</v>
      </c>
      <c r="D195" s="95" t="s">
        <v>139</v>
      </c>
      <c r="E195" s="95" t="s">
        <v>366</v>
      </c>
      <c r="F195" s="82" t="s">
        <v>806</v>
      </c>
      <c r="G195" s="95" t="s">
        <v>752</v>
      </c>
      <c r="H195" s="82" t="s">
        <v>442</v>
      </c>
      <c r="I195" s="82" t="s">
        <v>370</v>
      </c>
      <c r="J195" s="82"/>
      <c r="K195" s="92">
        <v>3.5899999999994066</v>
      </c>
      <c r="L195" s="95" t="s">
        <v>181</v>
      </c>
      <c r="M195" s="96">
        <v>1.2E-2</v>
      </c>
      <c r="N195" s="96">
        <v>1.1299999999999861E-2</v>
      </c>
      <c r="O195" s="92">
        <v>2160181.1304080002</v>
      </c>
      <c r="P195" s="94">
        <v>100.66</v>
      </c>
      <c r="Q195" s="82"/>
      <c r="R195" s="92">
        <v>2174.4383977309999</v>
      </c>
      <c r="S195" s="93">
        <v>4.6621742263986436E-3</v>
      </c>
      <c r="T195" s="93">
        <f t="shared" si="3"/>
        <v>3.4323591431121404E-4</v>
      </c>
      <c r="U195" s="93">
        <f>R195/'סכום נכסי הקרן'!$C$42</f>
        <v>3.9671064805218334E-5</v>
      </c>
    </row>
    <row r="196" spans="2:21" s="132" customFormat="1">
      <c r="B196" s="85" t="s">
        <v>809</v>
      </c>
      <c r="C196" s="82" t="s">
        <v>810</v>
      </c>
      <c r="D196" s="95" t="s">
        <v>139</v>
      </c>
      <c r="E196" s="95" t="s">
        <v>366</v>
      </c>
      <c r="F196" s="82" t="s">
        <v>811</v>
      </c>
      <c r="G196" s="95" t="s">
        <v>623</v>
      </c>
      <c r="H196" s="82" t="s">
        <v>545</v>
      </c>
      <c r="I196" s="82" t="s">
        <v>370</v>
      </c>
      <c r="J196" s="82"/>
      <c r="K196" s="92">
        <v>6.7199999999995894</v>
      </c>
      <c r="L196" s="95" t="s">
        <v>181</v>
      </c>
      <c r="M196" s="96">
        <v>3.7499999999999999E-2</v>
      </c>
      <c r="N196" s="96">
        <v>3.0799999999998811E-2</v>
      </c>
      <c r="O196" s="92">
        <v>5705040.8352239998</v>
      </c>
      <c r="P196" s="94">
        <v>105.81</v>
      </c>
      <c r="Q196" s="82"/>
      <c r="R196" s="92">
        <v>6036.5037618589995</v>
      </c>
      <c r="S196" s="93">
        <v>2.5932003796472727E-2</v>
      </c>
      <c r="T196" s="93">
        <f t="shared" si="3"/>
        <v>9.5286437643246472E-4</v>
      </c>
      <c r="U196" s="93">
        <f>R196/'סכום נכסי הקרן'!$C$42</f>
        <v>1.1013166994454357E-4</v>
      </c>
    </row>
    <row r="197" spans="2:21" s="132" customFormat="1">
      <c r="B197" s="85" t="s">
        <v>812</v>
      </c>
      <c r="C197" s="82" t="s">
        <v>813</v>
      </c>
      <c r="D197" s="95" t="s">
        <v>139</v>
      </c>
      <c r="E197" s="95" t="s">
        <v>366</v>
      </c>
      <c r="F197" s="82" t="s">
        <v>464</v>
      </c>
      <c r="G197" s="95" t="s">
        <v>424</v>
      </c>
      <c r="H197" s="82" t="s">
        <v>545</v>
      </c>
      <c r="I197" s="82" t="s">
        <v>179</v>
      </c>
      <c r="J197" s="82"/>
      <c r="K197" s="92">
        <v>3.4199999999996971</v>
      </c>
      <c r="L197" s="95" t="s">
        <v>181</v>
      </c>
      <c r="M197" s="96">
        <v>3.5000000000000003E-2</v>
      </c>
      <c r="N197" s="96">
        <v>1.7499999999997479E-2</v>
      </c>
      <c r="O197" s="92">
        <v>3703441.5178629998</v>
      </c>
      <c r="P197" s="94">
        <v>106.97</v>
      </c>
      <c r="Q197" s="82"/>
      <c r="R197" s="92">
        <v>3961.5712292600001</v>
      </c>
      <c r="S197" s="93">
        <v>2.436325089238435E-2</v>
      </c>
      <c r="T197" s="93">
        <f t="shared" si="3"/>
        <v>6.2533550014704604E-4</v>
      </c>
      <c r="U197" s="93">
        <f>R197/'סכום נכסי הקרן'!$C$42</f>
        <v>7.2276018088374559E-5</v>
      </c>
    </row>
    <row r="198" spans="2:21" s="132" customFormat="1">
      <c r="B198" s="85" t="s">
        <v>814</v>
      </c>
      <c r="C198" s="82" t="s">
        <v>815</v>
      </c>
      <c r="D198" s="95" t="s">
        <v>139</v>
      </c>
      <c r="E198" s="95" t="s">
        <v>366</v>
      </c>
      <c r="F198" s="82" t="s">
        <v>778</v>
      </c>
      <c r="G198" s="95" t="s">
        <v>424</v>
      </c>
      <c r="H198" s="82" t="s">
        <v>545</v>
      </c>
      <c r="I198" s="82" t="s">
        <v>179</v>
      </c>
      <c r="J198" s="82"/>
      <c r="K198" s="92">
        <v>3.7899999999998544</v>
      </c>
      <c r="L198" s="95" t="s">
        <v>181</v>
      </c>
      <c r="M198" s="96">
        <v>4.3499999999999997E-2</v>
      </c>
      <c r="N198" s="96">
        <v>5.2799999999998619E-2</v>
      </c>
      <c r="O198" s="92">
        <v>11274735.674760999</v>
      </c>
      <c r="P198" s="94">
        <v>98.39</v>
      </c>
      <c r="Q198" s="82"/>
      <c r="R198" s="92">
        <v>11093.212806259</v>
      </c>
      <c r="S198" s="93">
        <v>6.0094360617048963E-3</v>
      </c>
      <c r="T198" s="93">
        <f t="shared" si="3"/>
        <v>1.7510677902755716E-3</v>
      </c>
      <c r="U198" s="93">
        <f>R198/'סכום נכסי הקרן'!$C$42</f>
        <v>2.0238768989473165E-4</v>
      </c>
    </row>
    <row r="199" spans="2:21" s="132" customFormat="1">
      <c r="B199" s="85" t="s">
        <v>816</v>
      </c>
      <c r="C199" s="82" t="s">
        <v>817</v>
      </c>
      <c r="D199" s="95" t="s">
        <v>139</v>
      </c>
      <c r="E199" s="95" t="s">
        <v>366</v>
      </c>
      <c r="F199" s="82" t="s">
        <v>490</v>
      </c>
      <c r="G199" s="95" t="s">
        <v>491</v>
      </c>
      <c r="H199" s="82" t="s">
        <v>545</v>
      </c>
      <c r="I199" s="82" t="s">
        <v>370</v>
      </c>
      <c r="J199" s="82"/>
      <c r="K199" s="92">
        <v>10.499999999999536</v>
      </c>
      <c r="L199" s="95" t="s">
        <v>181</v>
      </c>
      <c r="M199" s="96">
        <v>3.0499999999999999E-2</v>
      </c>
      <c r="N199" s="96">
        <v>3.6799999999998417E-2</v>
      </c>
      <c r="O199" s="92">
        <v>9111023.7716179993</v>
      </c>
      <c r="P199" s="94">
        <v>94.67</v>
      </c>
      <c r="Q199" s="82"/>
      <c r="R199" s="92">
        <v>8625.4062047520001</v>
      </c>
      <c r="S199" s="93">
        <v>2.8829844781286435E-2</v>
      </c>
      <c r="T199" s="93">
        <f t="shared" si="3"/>
        <v>1.3615235952800359E-3</v>
      </c>
      <c r="U199" s="93">
        <f>R199/'סכום נכסי הקרן'!$C$42</f>
        <v>1.5736433318925411E-4</v>
      </c>
    </row>
    <row r="200" spans="2:21" s="132" customFormat="1">
      <c r="B200" s="85" t="s">
        <v>818</v>
      </c>
      <c r="C200" s="82" t="s">
        <v>819</v>
      </c>
      <c r="D200" s="95" t="s">
        <v>139</v>
      </c>
      <c r="E200" s="95" t="s">
        <v>366</v>
      </c>
      <c r="F200" s="82" t="s">
        <v>490</v>
      </c>
      <c r="G200" s="95" t="s">
        <v>491</v>
      </c>
      <c r="H200" s="82" t="s">
        <v>545</v>
      </c>
      <c r="I200" s="82" t="s">
        <v>370</v>
      </c>
      <c r="J200" s="82"/>
      <c r="K200" s="92">
        <v>9.8400000000002521</v>
      </c>
      <c r="L200" s="95" t="s">
        <v>181</v>
      </c>
      <c r="M200" s="96">
        <v>3.0499999999999999E-2</v>
      </c>
      <c r="N200" s="96">
        <v>3.5500000000000753E-2</v>
      </c>
      <c r="O200" s="92">
        <v>7547129.0870669996</v>
      </c>
      <c r="P200" s="94">
        <v>96.29</v>
      </c>
      <c r="Q200" s="82"/>
      <c r="R200" s="92">
        <v>7267.1305993990009</v>
      </c>
      <c r="S200" s="93">
        <v>2.3881241623172032E-2</v>
      </c>
      <c r="T200" s="93">
        <f t="shared" si="3"/>
        <v>1.1471192829866006E-3</v>
      </c>
      <c r="U200" s="93">
        <f>R200/'סכום נכסי הקרן'!$C$42</f>
        <v>1.3258357158224169E-4</v>
      </c>
    </row>
    <row r="201" spans="2:21" s="132" customFormat="1">
      <c r="B201" s="85" t="s">
        <v>820</v>
      </c>
      <c r="C201" s="82" t="s">
        <v>821</v>
      </c>
      <c r="D201" s="95" t="s">
        <v>139</v>
      </c>
      <c r="E201" s="95" t="s">
        <v>366</v>
      </c>
      <c r="F201" s="82" t="s">
        <v>490</v>
      </c>
      <c r="G201" s="95" t="s">
        <v>491</v>
      </c>
      <c r="H201" s="82" t="s">
        <v>545</v>
      </c>
      <c r="I201" s="82" t="s">
        <v>370</v>
      </c>
      <c r="J201" s="82"/>
      <c r="K201" s="92">
        <v>8.1800000000006197</v>
      </c>
      <c r="L201" s="95" t="s">
        <v>181</v>
      </c>
      <c r="M201" s="96">
        <v>3.95E-2</v>
      </c>
      <c r="N201" s="96">
        <v>3.2100000000002751E-2</v>
      </c>
      <c r="O201" s="92">
        <v>5580597.6212320002</v>
      </c>
      <c r="P201" s="94">
        <v>107.3</v>
      </c>
      <c r="Q201" s="82"/>
      <c r="R201" s="92">
        <v>5987.9812474350001</v>
      </c>
      <c r="S201" s="93">
        <v>2.3251523890767657E-2</v>
      </c>
      <c r="T201" s="93">
        <f t="shared" si="3"/>
        <v>9.4520507938345225E-4</v>
      </c>
      <c r="U201" s="93">
        <f>R201/'סכום נכסי הקרן'!$C$42</f>
        <v>1.0924641156415658E-4</v>
      </c>
    </row>
    <row r="202" spans="2:21" s="132" customFormat="1">
      <c r="B202" s="85" t="s">
        <v>822</v>
      </c>
      <c r="C202" s="82" t="s">
        <v>823</v>
      </c>
      <c r="D202" s="95" t="s">
        <v>139</v>
      </c>
      <c r="E202" s="95" t="s">
        <v>366</v>
      </c>
      <c r="F202" s="82" t="s">
        <v>490</v>
      </c>
      <c r="G202" s="95" t="s">
        <v>491</v>
      </c>
      <c r="H202" s="82" t="s">
        <v>545</v>
      </c>
      <c r="I202" s="82" t="s">
        <v>370</v>
      </c>
      <c r="J202" s="82"/>
      <c r="K202" s="92">
        <v>8.8499999999982872</v>
      </c>
      <c r="L202" s="95" t="s">
        <v>181</v>
      </c>
      <c r="M202" s="96">
        <v>3.95E-2</v>
      </c>
      <c r="N202" s="96">
        <v>3.3799999999993148E-2</v>
      </c>
      <c r="O202" s="92">
        <v>1372134.562494</v>
      </c>
      <c r="P202" s="94">
        <v>106.35</v>
      </c>
      <c r="Q202" s="82"/>
      <c r="R202" s="92">
        <v>1459.2651057500002</v>
      </c>
      <c r="S202" s="93">
        <v>5.7169897789788923E-3</v>
      </c>
      <c r="T202" s="93">
        <f t="shared" si="3"/>
        <v>2.3034554270068348E-4</v>
      </c>
      <c r="U202" s="93">
        <f>R202/'סכום נכסי הקרן'!$C$42</f>
        <v>2.6623242414505826E-5</v>
      </c>
    </row>
    <row r="203" spans="2:21" s="132" customFormat="1">
      <c r="B203" s="85" t="s">
        <v>824</v>
      </c>
      <c r="C203" s="82" t="s">
        <v>825</v>
      </c>
      <c r="D203" s="95" t="s">
        <v>139</v>
      </c>
      <c r="E203" s="95" t="s">
        <v>366</v>
      </c>
      <c r="F203" s="82" t="s">
        <v>826</v>
      </c>
      <c r="G203" s="95" t="s">
        <v>424</v>
      </c>
      <c r="H203" s="82" t="s">
        <v>545</v>
      </c>
      <c r="I203" s="82" t="s">
        <v>370</v>
      </c>
      <c r="J203" s="82"/>
      <c r="K203" s="92">
        <v>2.6499999999999075</v>
      </c>
      <c r="L203" s="95" t="s">
        <v>181</v>
      </c>
      <c r="M203" s="96">
        <v>3.9E-2</v>
      </c>
      <c r="N203" s="96">
        <v>5.3799999999998717E-2</v>
      </c>
      <c r="O203" s="92">
        <v>12282097.425341001</v>
      </c>
      <c r="P203" s="94">
        <v>96.73</v>
      </c>
      <c r="Q203" s="82"/>
      <c r="R203" s="92">
        <v>11880.472839854001</v>
      </c>
      <c r="S203" s="93">
        <v>1.367496053013823E-2</v>
      </c>
      <c r="T203" s="93">
        <f t="shared" si="3"/>
        <v>1.8753370810099628E-3</v>
      </c>
      <c r="U203" s="93">
        <f>R203/'סכום נכסי הקרן'!$C$42</f>
        <v>2.167506830445469E-4</v>
      </c>
    </row>
    <row r="204" spans="2:21" s="132" customFormat="1">
      <c r="B204" s="85" t="s">
        <v>827</v>
      </c>
      <c r="C204" s="82" t="s">
        <v>828</v>
      </c>
      <c r="D204" s="95" t="s">
        <v>139</v>
      </c>
      <c r="E204" s="95" t="s">
        <v>366</v>
      </c>
      <c r="F204" s="82" t="s">
        <v>584</v>
      </c>
      <c r="G204" s="95" t="s">
        <v>424</v>
      </c>
      <c r="H204" s="82" t="s">
        <v>545</v>
      </c>
      <c r="I204" s="82" t="s">
        <v>179</v>
      </c>
      <c r="J204" s="82"/>
      <c r="K204" s="92">
        <v>4.040000000000016</v>
      </c>
      <c r="L204" s="95" t="s">
        <v>181</v>
      </c>
      <c r="M204" s="96">
        <v>5.0499999999999996E-2</v>
      </c>
      <c r="N204" s="96">
        <v>2.2800000000001125E-2</v>
      </c>
      <c r="O204" s="92">
        <v>2221651.7535669999</v>
      </c>
      <c r="P204" s="94">
        <v>111.9</v>
      </c>
      <c r="Q204" s="82"/>
      <c r="R204" s="92">
        <v>2486.0283866989998</v>
      </c>
      <c r="S204" s="93">
        <v>4.0876683038197836E-3</v>
      </c>
      <c r="T204" s="93">
        <f t="shared" si="3"/>
        <v>3.9242051060295194E-4</v>
      </c>
      <c r="U204" s="93">
        <f>R204/'סכום נכסי הקרן'!$C$42</f>
        <v>4.535580007199134E-5</v>
      </c>
    </row>
    <row r="205" spans="2:21" s="132" customFormat="1">
      <c r="B205" s="85" t="s">
        <v>829</v>
      </c>
      <c r="C205" s="82" t="s">
        <v>830</v>
      </c>
      <c r="D205" s="95" t="s">
        <v>139</v>
      </c>
      <c r="E205" s="95" t="s">
        <v>366</v>
      </c>
      <c r="F205" s="82" t="s">
        <v>505</v>
      </c>
      <c r="G205" s="95" t="s">
        <v>491</v>
      </c>
      <c r="H205" s="82" t="s">
        <v>545</v>
      </c>
      <c r="I205" s="82" t="s">
        <v>179</v>
      </c>
      <c r="J205" s="82"/>
      <c r="K205" s="92">
        <v>4.8600000000001753</v>
      </c>
      <c r="L205" s="95" t="s">
        <v>181</v>
      </c>
      <c r="M205" s="96">
        <v>3.9199999999999999E-2</v>
      </c>
      <c r="N205" s="96">
        <v>2.2800000000000261E-2</v>
      </c>
      <c r="O205" s="92">
        <v>9729352.1732940003</v>
      </c>
      <c r="P205" s="94">
        <v>108.9</v>
      </c>
      <c r="Q205" s="82"/>
      <c r="R205" s="92">
        <v>10595.264840399001</v>
      </c>
      <c r="S205" s="93">
        <v>1.013628340694939E-2</v>
      </c>
      <c r="T205" s="93">
        <f t="shared" si="3"/>
        <v>1.6724665176344555E-3</v>
      </c>
      <c r="U205" s="93">
        <f>R205/'סכום נכסי הקרן'!$C$42</f>
        <v>1.933029873601039E-4</v>
      </c>
    </row>
    <row r="206" spans="2:21" s="132" customFormat="1">
      <c r="B206" s="85" t="s">
        <v>831</v>
      </c>
      <c r="C206" s="82" t="s">
        <v>832</v>
      </c>
      <c r="D206" s="95" t="s">
        <v>139</v>
      </c>
      <c r="E206" s="95" t="s">
        <v>366</v>
      </c>
      <c r="F206" s="82" t="s">
        <v>622</v>
      </c>
      <c r="G206" s="95" t="s">
        <v>623</v>
      </c>
      <c r="H206" s="82" t="s">
        <v>545</v>
      </c>
      <c r="I206" s="82" t="s">
        <v>370</v>
      </c>
      <c r="J206" s="82"/>
      <c r="K206" s="92">
        <v>0.15000000000001171</v>
      </c>
      <c r="L206" s="95" t="s">
        <v>181</v>
      </c>
      <c r="M206" s="96">
        <v>2.4500000000000001E-2</v>
      </c>
      <c r="N206" s="96">
        <v>1.0800000000000063E-2</v>
      </c>
      <c r="O206" s="92">
        <v>38428436.159558997</v>
      </c>
      <c r="P206" s="94">
        <v>100.2</v>
      </c>
      <c r="Q206" s="82"/>
      <c r="R206" s="92">
        <v>38505.293971897001</v>
      </c>
      <c r="S206" s="93">
        <v>1.2913228296401387E-2</v>
      </c>
      <c r="T206" s="93">
        <f t="shared" si="3"/>
        <v>6.0780750542564462E-3</v>
      </c>
      <c r="U206" s="93">
        <f>R206/'סכום נכסי הקרן'!$C$42</f>
        <v>7.025013971870091E-4</v>
      </c>
    </row>
    <row r="207" spans="2:21" s="132" customFormat="1">
      <c r="B207" s="85" t="s">
        <v>833</v>
      </c>
      <c r="C207" s="82" t="s">
        <v>834</v>
      </c>
      <c r="D207" s="95" t="s">
        <v>139</v>
      </c>
      <c r="E207" s="95" t="s">
        <v>366</v>
      </c>
      <c r="F207" s="82" t="s">
        <v>622</v>
      </c>
      <c r="G207" s="95" t="s">
        <v>623</v>
      </c>
      <c r="H207" s="82" t="s">
        <v>545</v>
      </c>
      <c r="I207" s="82" t="s">
        <v>370</v>
      </c>
      <c r="J207" s="82"/>
      <c r="K207" s="92">
        <v>4.9300000000000068</v>
      </c>
      <c r="L207" s="95" t="s">
        <v>181</v>
      </c>
      <c r="M207" s="96">
        <v>1.9E-2</v>
      </c>
      <c r="N207" s="96">
        <v>1.5700000000000089E-2</v>
      </c>
      <c r="O207" s="92">
        <v>31777780.126277998</v>
      </c>
      <c r="P207" s="94">
        <v>101.83</v>
      </c>
      <c r="Q207" s="82"/>
      <c r="R207" s="92">
        <v>32359.314562303</v>
      </c>
      <c r="S207" s="93">
        <v>2.1997663105083904E-2</v>
      </c>
      <c r="T207" s="93">
        <f t="shared" si="3"/>
        <v>5.1079299058856519E-3</v>
      </c>
      <c r="U207" s="93">
        <f>R207/'סכום נכסי הקרן'!$C$42</f>
        <v>5.9037242277965789E-4</v>
      </c>
    </row>
    <row r="208" spans="2:21" s="132" customFormat="1">
      <c r="B208" s="85" t="s">
        <v>835</v>
      </c>
      <c r="C208" s="82" t="s">
        <v>836</v>
      </c>
      <c r="D208" s="95" t="s">
        <v>139</v>
      </c>
      <c r="E208" s="95" t="s">
        <v>366</v>
      </c>
      <c r="F208" s="82" t="s">
        <v>622</v>
      </c>
      <c r="G208" s="95" t="s">
        <v>623</v>
      </c>
      <c r="H208" s="82" t="s">
        <v>545</v>
      </c>
      <c r="I208" s="82" t="s">
        <v>370</v>
      </c>
      <c r="J208" s="82"/>
      <c r="K208" s="92">
        <v>3.4800000000000622</v>
      </c>
      <c r="L208" s="95" t="s">
        <v>181</v>
      </c>
      <c r="M208" s="96">
        <v>2.9600000000000001E-2</v>
      </c>
      <c r="N208" s="96">
        <v>1.5900000000000528E-2</v>
      </c>
      <c r="O208" s="92">
        <v>4262845.0604429999</v>
      </c>
      <c r="P208" s="94">
        <v>105.86</v>
      </c>
      <c r="Q208" s="82"/>
      <c r="R208" s="92">
        <v>4512.6476379639998</v>
      </c>
      <c r="S208" s="93">
        <v>1.0438069757251575E-2</v>
      </c>
      <c r="T208" s="93">
        <f t="shared" si="3"/>
        <v>7.1232311736086674E-4</v>
      </c>
      <c r="U208" s="93">
        <f>R208/'סכום נכסי הקרן'!$C$42</f>
        <v>8.2330010855029094E-5</v>
      </c>
    </row>
    <row r="209" spans="2:21" s="132" customFormat="1">
      <c r="B209" s="85" t="s">
        <v>837</v>
      </c>
      <c r="C209" s="82" t="s">
        <v>838</v>
      </c>
      <c r="D209" s="95" t="s">
        <v>139</v>
      </c>
      <c r="E209" s="95" t="s">
        <v>366</v>
      </c>
      <c r="F209" s="82" t="s">
        <v>628</v>
      </c>
      <c r="G209" s="95" t="s">
        <v>491</v>
      </c>
      <c r="H209" s="82" t="s">
        <v>545</v>
      </c>
      <c r="I209" s="82" t="s">
        <v>179</v>
      </c>
      <c r="J209" s="82"/>
      <c r="K209" s="92">
        <v>5.7100000000000861</v>
      </c>
      <c r="L209" s="95" t="s">
        <v>181</v>
      </c>
      <c r="M209" s="96">
        <v>3.61E-2</v>
      </c>
      <c r="N209" s="96">
        <v>2.4800000000000308E-2</v>
      </c>
      <c r="O209" s="92">
        <v>19185107.776957002</v>
      </c>
      <c r="P209" s="94">
        <v>107.26</v>
      </c>
      <c r="Q209" s="82"/>
      <c r="R209" s="92">
        <v>20577.945962181999</v>
      </c>
      <c r="S209" s="93">
        <v>2.4996883097012378E-2</v>
      </c>
      <c r="T209" s="93">
        <f t="shared" si="3"/>
        <v>3.2482364661820464E-3</v>
      </c>
      <c r="U209" s="93">
        <f>R209/'סכום נכסי הקרן'!$C$42</f>
        <v>3.7542982531758699E-4</v>
      </c>
    </row>
    <row r="210" spans="2:21" s="132" customFormat="1">
      <c r="B210" s="85" t="s">
        <v>839</v>
      </c>
      <c r="C210" s="82" t="s">
        <v>840</v>
      </c>
      <c r="D210" s="95" t="s">
        <v>139</v>
      </c>
      <c r="E210" s="95" t="s">
        <v>366</v>
      </c>
      <c r="F210" s="82" t="s">
        <v>628</v>
      </c>
      <c r="G210" s="95" t="s">
        <v>491</v>
      </c>
      <c r="H210" s="82" t="s">
        <v>545</v>
      </c>
      <c r="I210" s="82" t="s">
        <v>179</v>
      </c>
      <c r="J210" s="82"/>
      <c r="K210" s="92">
        <v>6.6399999999997101</v>
      </c>
      <c r="L210" s="95" t="s">
        <v>181</v>
      </c>
      <c r="M210" s="96">
        <v>3.3000000000000002E-2</v>
      </c>
      <c r="N210" s="96">
        <v>2.8999999999999276E-2</v>
      </c>
      <c r="O210" s="92">
        <v>6663387.2299659988</v>
      </c>
      <c r="P210" s="94">
        <v>103.02</v>
      </c>
      <c r="Q210" s="82"/>
      <c r="R210" s="92">
        <v>6864.621524924999</v>
      </c>
      <c r="S210" s="93">
        <v>2.1610167928670803E-2</v>
      </c>
      <c r="T210" s="93">
        <f t="shared" si="3"/>
        <v>1.0835830750444448E-3</v>
      </c>
      <c r="U210" s="93">
        <f>R210/'סכום נכסי הקרן'!$C$42</f>
        <v>1.2524008298545782E-4</v>
      </c>
    </row>
    <row r="211" spans="2:21" s="132" customFormat="1">
      <c r="B211" s="85" t="s">
        <v>841</v>
      </c>
      <c r="C211" s="82" t="s">
        <v>842</v>
      </c>
      <c r="D211" s="95" t="s">
        <v>139</v>
      </c>
      <c r="E211" s="95" t="s">
        <v>366</v>
      </c>
      <c r="F211" s="82" t="s">
        <v>843</v>
      </c>
      <c r="G211" s="95" t="s">
        <v>170</v>
      </c>
      <c r="H211" s="82" t="s">
        <v>545</v>
      </c>
      <c r="I211" s="82" t="s">
        <v>179</v>
      </c>
      <c r="J211" s="82"/>
      <c r="K211" s="92">
        <v>3.7099999999998152</v>
      </c>
      <c r="L211" s="95" t="s">
        <v>181</v>
      </c>
      <c r="M211" s="96">
        <v>2.75E-2</v>
      </c>
      <c r="N211" s="96">
        <v>2.0899999999999985E-2</v>
      </c>
      <c r="O211" s="92">
        <v>6264403.1284229998</v>
      </c>
      <c r="P211" s="94">
        <v>102.69</v>
      </c>
      <c r="Q211" s="82"/>
      <c r="R211" s="92">
        <v>6432.9153640889999</v>
      </c>
      <c r="S211" s="93">
        <v>1.3449841099673007E-2</v>
      </c>
      <c r="T211" s="93">
        <f t="shared" si="3"/>
        <v>1.0154380961004798E-3</v>
      </c>
      <c r="U211" s="93">
        <f>R211/'סכום נכסי הקרן'!$C$42</f>
        <v>1.1736391454527208E-4</v>
      </c>
    </row>
    <row r="212" spans="2:21" s="132" customFormat="1">
      <c r="B212" s="85" t="s">
        <v>844</v>
      </c>
      <c r="C212" s="82" t="s">
        <v>845</v>
      </c>
      <c r="D212" s="95" t="s">
        <v>139</v>
      </c>
      <c r="E212" s="95" t="s">
        <v>366</v>
      </c>
      <c r="F212" s="82" t="s">
        <v>843</v>
      </c>
      <c r="G212" s="95" t="s">
        <v>170</v>
      </c>
      <c r="H212" s="82" t="s">
        <v>545</v>
      </c>
      <c r="I212" s="82" t="s">
        <v>179</v>
      </c>
      <c r="J212" s="82"/>
      <c r="K212" s="92">
        <v>4.7600000000000628</v>
      </c>
      <c r="L212" s="95" t="s">
        <v>181</v>
      </c>
      <c r="M212" s="96">
        <v>2.3E-2</v>
      </c>
      <c r="N212" s="96">
        <v>2.6000000000000176E-2</v>
      </c>
      <c r="O212" s="92">
        <v>11516250.532500001</v>
      </c>
      <c r="P212" s="94">
        <v>98.83</v>
      </c>
      <c r="Q212" s="82"/>
      <c r="R212" s="92">
        <v>11381.510145353001</v>
      </c>
      <c r="S212" s="93">
        <v>3.6553816142050194E-2</v>
      </c>
      <c r="T212" s="93">
        <f t="shared" si="3"/>
        <v>1.796575633073361E-3</v>
      </c>
      <c r="U212" s="93">
        <f>R212/'סכום נכסי הקרן'!$C$42</f>
        <v>2.0764746751561274E-4</v>
      </c>
    </row>
    <row r="213" spans="2:21" s="132" customFormat="1">
      <c r="B213" s="85" t="s">
        <v>846</v>
      </c>
      <c r="C213" s="82" t="s">
        <v>847</v>
      </c>
      <c r="D213" s="95" t="s">
        <v>139</v>
      </c>
      <c r="E213" s="95" t="s">
        <v>366</v>
      </c>
      <c r="F213" s="82" t="s">
        <v>640</v>
      </c>
      <c r="G213" s="95" t="s">
        <v>420</v>
      </c>
      <c r="H213" s="82" t="s">
        <v>637</v>
      </c>
      <c r="I213" s="82" t="s">
        <v>370</v>
      </c>
      <c r="J213" s="82"/>
      <c r="K213" s="92">
        <v>1.1399999999999177</v>
      </c>
      <c r="L213" s="95" t="s">
        <v>181</v>
      </c>
      <c r="M213" s="96">
        <v>4.2999999999999997E-2</v>
      </c>
      <c r="N213" s="96">
        <v>2.0099999999999632E-2</v>
      </c>
      <c r="O213" s="92">
        <v>4484317.0927879997</v>
      </c>
      <c r="P213" s="94">
        <v>103</v>
      </c>
      <c r="Q213" s="82"/>
      <c r="R213" s="92">
        <v>4618.8467552169996</v>
      </c>
      <c r="S213" s="93">
        <v>1.5530638353378059E-2</v>
      </c>
      <c r="T213" s="93">
        <f t="shared" si="3"/>
        <v>7.2908668773720561E-4</v>
      </c>
      <c r="U213" s="93">
        <f>R213/'סכום נכסי הקרן'!$C$42</f>
        <v>8.4267537375530655E-5</v>
      </c>
    </row>
    <row r="214" spans="2:21" s="132" customFormat="1">
      <c r="B214" s="85" t="s">
        <v>848</v>
      </c>
      <c r="C214" s="82" t="s">
        <v>849</v>
      </c>
      <c r="D214" s="95" t="s">
        <v>139</v>
      </c>
      <c r="E214" s="95" t="s">
        <v>366</v>
      </c>
      <c r="F214" s="82" t="s">
        <v>640</v>
      </c>
      <c r="G214" s="95" t="s">
        <v>420</v>
      </c>
      <c r="H214" s="82" t="s">
        <v>637</v>
      </c>
      <c r="I214" s="82" t="s">
        <v>370</v>
      </c>
      <c r="J214" s="82"/>
      <c r="K214" s="92">
        <v>1.6100000000001042</v>
      </c>
      <c r="L214" s="95" t="s">
        <v>181</v>
      </c>
      <c r="M214" s="96">
        <v>4.2500000000000003E-2</v>
      </c>
      <c r="N214" s="96">
        <v>2.5899999999999465E-2</v>
      </c>
      <c r="O214" s="92">
        <v>3766006.6191500002</v>
      </c>
      <c r="P214" s="94">
        <v>104.44</v>
      </c>
      <c r="Q214" s="82"/>
      <c r="R214" s="92">
        <v>3933.217354719</v>
      </c>
      <c r="S214" s="93">
        <v>7.6659746114399923E-3</v>
      </c>
      <c r="T214" s="93">
        <f t="shared" si="3"/>
        <v>6.2085983044653811E-4</v>
      </c>
      <c r="U214" s="93">
        <f>R214/'סכום נכסי הקרן'!$C$42</f>
        <v>7.1758722038245572E-5</v>
      </c>
    </row>
    <row r="215" spans="2:21" s="132" customFormat="1">
      <c r="B215" s="85" t="s">
        <v>850</v>
      </c>
      <c r="C215" s="82" t="s">
        <v>851</v>
      </c>
      <c r="D215" s="95" t="s">
        <v>139</v>
      </c>
      <c r="E215" s="95" t="s">
        <v>366</v>
      </c>
      <c r="F215" s="82" t="s">
        <v>640</v>
      </c>
      <c r="G215" s="95" t="s">
        <v>420</v>
      </c>
      <c r="H215" s="82" t="s">
        <v>637</v>
      </c>
      <c r="I215" s="82" t="s">
        <v>370</v>
      </c>
      <c r="J215" s="82"/>
      <c r="K215" s="92">
        <v>1.9900000000001095</v>
      </c>
      <c r="L215" s="95" t="s">
        <v>181</v>
      </c>
      <c r="M215" s="96">
        <v>3.7000000000000005E-2</v>
      </c>
      <c r="N215" s="96">
        <v>2.7700000000000231E-2</v>
      </c>
      <c r="O215" s="92">
        <v>6968918.0215880005</v>
      </c>
      <c r="P215" s="94">
        <v>103.42</v>
      </c>
      <c r="Q215" s="82"/>
      <c r="R215" s="92">
        <v>7207.2553271790011</v>
      </c>
      <c r="S215" s="93">
        <v>2.6419981814725699E-2</v>
      </c>
      <c r="T215" s="93">
        <f t="shared" si="3"/>
        <v>1.1376679488736131E-3</v>
      </c>
      <c r="U215" s="93">
        <f>R215/'סכום נכסי הקרן'!$C$42</f>
        <v>1.3149119030027558E-4</v>
      </c>
    </row>
    <row r="216" spans="2:21" s="132" customFormat="1">
      <c r="B216" s="85" t="s">
        <v>852</v>
      </c>
      <c r="C216" s="82" t="s">
        <v>853</v>
      </c>
      <c r="D216" s="95" t="s">
        <v>139</v>
      </c>
      <c r="E216" s="95" t="s">
        <v>366</v>
      </c>
      <c r="F216" s="82" t="s">
        <v>811</v>
      </c>
      <c r="G216" s="95" t="s">
        <v>623</v>
      </c>
      <c r="H216" s="82" t="s">
        <v>637</v>
      </c>
      <c r="I216" s="82" t="s">
        <v>179</v>
      </c>
      <c r="J216" s="82"/>
      <c r="K216" s="92">
        <v>3.5099999999955167</v>
      </c>
      <c r="L216" s="95" t="s">
        <v>181</v>
      </c>
      <c r="M216" s="96">
        <v>3.7499999999999999E-2</v>
      </c>
      <c r="N216" s="96">
        <v>1.8599999999992858E-2</v>
      </c>
      <c r="O216" s="92">
        <v>233980.9632</v>
      </c>
      <c r="P216" s="94">
        <v>107.71</v>
      </c>
      <c r="Q216" s="82"/>
      <c r="R216" s="92">
        <v>252.02089546299996</v>
      </c>
      <c r="S216" s="93">
        <v>4.4396130541937451E-4</v>
      </c>
      <c r="T216" s="93">
        <f t="shared" si="3"/>
        <v>3.9781592603422623E-5</v>
      </c>
      <c r="U216" s="93">
        <f>R216/'סכום נכסי הקרן'!$C$42</f>
        <v>4.5979399952716773E-6</v>
      </c>
    </row>
    <row r="217" spans="2:21" s="132" customFormat="1">
      <c r="B217" s="85" t="s">
        <v>854</v>
      </c>
      <c r="C217" s="82" t="s">
        <v>855</v>
      </c>
      <c r="D217" s="95" t="s">
        <v>139</v>
      </c>
      <c r="E217" s="95" t="s">
        <v>366</v>
      </c>
      <c r="F217" s="82" t="s">
        <v>478</v>
      </c>
      <c r="G217" s="95" t="s">
        <v>374</v>
      </c>
      <c r="H217" s="82" t="s">
        <v>637</v>
      </c>
      <c r="I217" s="82" t="s">
        <v>179</v>
      </c>
      <c r="J217" s="82"/>
      <c r="K217" s="92">
        <v>2.6799999999999433</v>
      </c>
      <c r="L217" s="95" t="s">
        <v>181</v>
      </c>
      <c r="M217" s="96">
        <v>3.6000000000000004E-2</v>
      </c>
      <c r="N217" s="96">
        <v>2.3199999999999551E-2</v>
      </c>
      <c r="O217" s="92">
        <f>18876495.1221/50000</f>
        <v>377.52990244199998</v>
      </c>
      <c r="P217" s="94">
        <v>5209200</v>
      </c>
      <c r="Q217" s="82"/>
      <c r="R217" s="92">
        <v>19666.287678009001</v>
      </c>
      <c r="S217" s="93">
        <f>120378.133550794%/50000</f>
        <v>2.4075626710158799E-2</v>
      </c>
      <c r="T217" s="93">
        <f t="shared" si="3"/>
        <v>3.1043308650695782E-3</v>
      </c>
      <c r="U217" s="93">
        <f>R217/'סכום נכסי הקרן'!$C$42</f>
        <v>3.5879727554777958E-4</v>
      </c>
    </row>
    <row r="218" spans="2:21" s="132" customFormat="1">
      <c r="B218" s="85" t="s">
        <v>856</v>
      </c>
      <c r="C218" s="82" t="s">
        <v>857</v>
      </c>
      <c r="D218" s="95" t="s">
        <v>139</v>
      </c>
      <c r="E218" s="95" t="s">
        <v>366</v>
      </c>
      <c r="F218" s="82" t="s">
        <v>858</v>
      </c>
      <c r="G218" s="95" t="s">
        <v>803</v>
      </c>
      <c r="H218" s="82" t="s">
        <v>637</v>
      </c>
      <c r="I218" s="82" t="s">
        <v>179</v>
      </c>
      <c r="J218" s="82"/>
      <c r="K218" s="92">
        <v>0.90000000000537461</v>
      </c>
      <c r="L218" s="95" t="s">
        <v>181</v>
      </c>
      <c r="M218" s="96">
        <v>5.5500000000000001E-2</v>
      </c>
      <c r="N218" s="96">
        <v>9.2000000000429967E-3</v>
      </c>
      <c r="O218" s="92">
        <v>106645.44763900001</v>
      </c>
      <c r="P218" s="94">
        <v>104.68</v>
      </c>
      <c r="Q218" s="82"/>
      <c r="R218" s="92">
        <v>111.636453156</v>
      </c>
      <c r="S218" s="93">
        <v>8.887120636583333E-3</v>
      </c>
      <c r="T218" s="93">
        <f t="shared" si="3"/>
        <v>1.762185588216464E-5</v>
      </c>
      <c r="U218" s="93">
        <f>R218/'סכום נכסי הקרן'!$C$42</f>
        <v>2.0367268037566531E-6</v>
      </c>
    </row>
    <row r="219" spans="2:21" s="132" customFormat="1">
      <c r="B219" s="85" t="s">
        <v>859</v>
      </c>
      <c r="C219" s="82" t="s">
        <v>860</v>
      </c>
      <c r="D219" s="95" t="s">
        <v>139</v>
      </c>
      <c r="E219" s="95" t="s">
        <v>366</v>
      </c>
      <c r="F219" s="82" t="s">
        <v>861</v>
      </c>
      <c r="G219" s="95" t="s">
        <v>170</v>
      </c>
      <c r="H219" s="82" t="s">
        <v>637</v>
      </c>
      <c r="I219" s="82" t="s">
        <v>370</v>
      </c>
      <c r="J219" s="82"/>
      <c r="K219" s="92">
        <v>2.1500000000006421</v>
      </c>
      <c r="L219" s="95" t="s">
        <v>181</v>
      </c>
      <c r="M219" s="96">
        <v>3.4000000000000002E-2</v>
      </c>
      <c r="N219" s="96">
        <v>2.2800000000007706E-2</v>
      </c>
      <c r="O219" s="92">
        <v>605027.13377299998</v>
      </c>
      <c r="P219" s="94">
        <v>102.92</v>
      </c>
      <c r="Q219" s="82"/>
      <c r="R219" s="92">
        <v>622.69390588400006</v>
      </c>
      <c r="S219" s="93">
        <v>9.5387385599293934E-4</v>
      </c>
      <c r="T219" s="93">
        <f t="shared" si="3"/>
        <v>9.8292465928278978E-5</v>
      </c>
      <c r="U219" s="93">
        <f>R219/'סכום נכסי הקרן'!$C$42</f>
        <v>1.1360602498519113E-5</v>
      </c>
    </row>
    <row r="220" spans="2:21" s="132" customFormat="1">
      <c r="B220" s="85" t="s">
        <v>862</v>
      </c>
      <c r="C220" s="82" t="s">
        <v>863</v>
      </c>
      <c r="D220" s="95" t="s">
        <v>139</v>
      </c>
      <c r="E220" s="95" t="s">
        <v>366</v>
      </c>
      <c r="F220" s="82" t="s">
        <v>636</v>
      </c>
      <c r="G220" s="95" t="s">
        <v>374</v>
      </c>
      <c r="H220" s="82" t="s">
        <v>637</v>
      </c>
      <c r="I220" s="82" t="s">
        <v>179</v>
      </c>
      <c r="J220" s="82"/>
      <c r="K220" s="92">
        <v>0.67000000000000526</v>
      </c>
      <c r="L220" s="95" t="s">
        <v>181</v>
      </c>
      <c r="M220" s="96">
        <v>1.6899999999999998E-2</v>
      </c>
      <c r="N220" s="96">
        <v>9.799999999999684E-3</v>
      </c>
      <c r="O220" s="92">
        <v>5661549.3783500008</v>
      </c>
      <c r="P220" s="94">
        <v>100.61</v>
      </c>
      <c r="Q220" s="82"/>
      <c r="R220" s="92">
        <v>5696.0846404910008</v>
      </c>
      <c r="S220" s="93">
        <v>1.1000562270916723E-2</v>
      </c>
      <c r="T220" s="93">
        <f t="shared" si="3"/>
        <v>8.9912909080943184E-4</v>
      </c>
      <c r="U220" s="93">
        <f>R220/'סכום נכסי הקרן'!$C$42</f>
        <v>1.039209678897889E-4</v>
      </c>
    </row>
    <row r="221" spans="2:21" s="132" customFormat="1">
      <c r="B221" s="85" t="s">
        <v>864</v>
      </c>
      <c r="C221" s="82" t="s">
        <v>865</v>
      </c>
      <c r="D221" s="95" t="s">
        <v>139</v>
      </c>
      <c r="E221" s="95" t="s">
        <v>366</v>
      </c>
      <c r="F221" s="82" t="s">
        <v>866</v>
      </c>
      <c r="G221" s="95" t="s">
        <v>424</v>
      </c>
      <c r="H221" s="82" t="s">
        <v>637</v>
      </c>
      <c r="I221" s="82" t="s">
        <v>179</v>
      </c>
      <c r="J221" s="82"/>
      <c r="K221" s="92">
        <v>2.4299999999997124</v>
      </c>
      <c r="L221" s="95" t="s">
        <v>181</v>
      </c>
      <c r="M221" s="96">
        <v>6.7500000000000004E-2</v>
      </c>
      <c r="N221" s="96">
        <v>3.9499999999994845E-2</v>
      </c>
      <c r="O221" s="92">
        <v>3409336.1248900001</v>
      </c>
      <c r="P221" s="94">
        <v>108.09</v>
      </c>
      <c r="Q221" s="82"/>
      <c r="R221" s="92">
        <v>3685.1514175419998</v>
      </c>
      <c r="S221" s="93">
        <v>4.262980969473351E-3</v>
      </c>
      <c r="T221" s="93">
        <f t="shared" si="3"/>
        <v>5.8170252948769579E-4</v>
      </c>
      <c r="U221" s="93">
        <f>R221/'סכום נכסי הקרן'!$C$42</f>
        <v>6.7232937412668224E-5</v>
      </c>
    </row>
    <row r="222" spans="2:21" s="132" customFormat="1">
      <c r="B222" s="85" t="s">
        <v>867</v>
      </c>
      <c r="C222" s="82" t="s">
        <v>868</v>
      </c>
      <c r="D222" s="95" t="s">
        <v>139</v>
      </c>
      <c r="E222" s="95" t="s">
        <v>366</v>
      </c>
      <c r="F222" s="82" t="s">
        <v>595</v>
      </c>
      <c r="G222" s="95" t="s">
        <v>424</v>
      </c>
      <c r="H222" s="82" t="s">
        <v>637</v>
      </c>
      <c r="I222" s="82" t="s">
        <v>370</v>
      </c>
      <c r="J222" s="82"/>
      <c r="K222" s="92">
        <v>2.829999999869194</v>
      </c>
      <c r="L222" s="95" t="s">
        <v>181</v>
      </c>
      <c r="M222" s="96">
        <v>5.74E-2</v>
      </c>
      <c r="N222" s="96">
        <v>1.7399999999709318E-2</v>
      </c>
      <c r="O222" s="92">
        <v>2504.4547240000002</v>
      </c>
      <c r="P222" s="94">
        <v>111.6</v>
      </c>
      <c r="Q222" s="92">
        <v>0.58714305499999997</v>
      </c>
      <c r="R222" s="92">
        <v>3.4402177150000002</v>
      </c>
      <c r="S222" s="93">
        <v>1.9471905357580081E-5</v>
      </c>
      <c r="T222" s="93">
        <f t="shared" si="3"/>
        <v>5.4303965293742871E-7</v>
      </c>
      <c r="U222" s="93">
        <f>R222/'סכום נכסי הקרן'!$C$42</f>
        <v>6.2764298155439745E-8</v>
      </c>
    </row>
    <row r="223" spans="2:21" s="132" customFormat="1">
      <c r="B223" s="85" t="s">
        <v>869</v>
      </c>
      <c r="C223" s="82" t="s">
        <v>870</v>
      </c>
      <c r="D223" s="95" t="s">
        <v>139</v>
      </c>
      <c r="E223" s="95" t="s">
        <v>366</v>
      </c>
      <c r="F223" s="82" t="s">
        <v>595</v>
      </c>
      <c r="G223" s="95" t="s">
        <v>424</v>
      </c>
      <c r="H223" s="82" t="s">
        <v>637</v>
      </c>
      <c r="I223" s="82" t="s">
        <v>370</v>
      </c>
      <c r="J223" s="82"/>
      <c r="K223" s="92">
        <v>4.5799999999987362</v>
      </c>
      <c r="L223" s="95" t="s">
        <v>181</v>
      </c>
      <c r="M223" s="96">
        <v>5.6500000000000002E-2</v>
      </c>
      <c r="N223" s="96">
        <v>2.5599999999987796E-2</v>
      </c>
      <c r="O223" s="92">
        <v>394842.87540000002</v>
      </c>
      <c r="P223" s="94">
        <v>116.21</v>
      </c>
      <c r="Q223" s="82"/>
      <c r="R223" s="92">
        <v>458.84692305099998</v>
      </c>
      <c r="S223" s="93">
        <v>4.2504074522607708E-3</v>
      </c>
      <c r="T223" s="93">
        <f t="shared" si="3"/>
        <v>7.2429158410115924E-5</v>
      </c>
      <c r="U223" s="93">
        <f>R223/'סכום נכסי הקרן'!$C$42</f>
        <v>8.3713321283444056E-6</v>
      </c>
    </row>
    <row r="224" spans="2:21" s="132" customFormat="1">
      <c r="B224" s="85" t="s">
        <v>871</v>
      </c>
      <c r="C224" s="82" t="s">
        <v>872</v>
      </c>
      <c r="D224" s="95" t="s">
        <v>139</v>
      </c>
      <c r="E224" s="95" t="s">
        <v>366</v>
      </c>
      <c r="F224" s="82" t="s">
        <v>598</v>
      </c>
      <c r="G224" s="95" t="s">
        <v>424</v>
      </c>
      <c r="H224" s="82" t="s">
        <v>637</v>
      </c>
      <c r="I224" s="82" t="s">
        <v>370</v>
      </c>
      <c r="J224" s="82"/>
      <c r="K224" s="92">
        <v>3.3000000000004763</v>
      </c>
      <c r="L224" s="95" t="s">
        <v>181</v>
      </c>
      <c r="M224" s="96">
        <v>3.7000000000000005E-2</v>
      </c>
      <c r="N224" s="96">
        <v>1.7700000000001902E-2</v>
      </c>
      <c r="O224" s="92">
        <v>1953629.0521190003</v>
      </c>
      <c r="P224" s="94">
        <v>107.45</v>
      </c>
      <c r="Q224" s="82"/>
      <c r="R224" s="92">
        <v>2099.1744183800001</v>
      </c>
      <c r="S224" s="93">
        <v>8.6413928003547854E-3</v>
      </c>
      <c r="T224" s="93">
        <f t="shared" si="3"/>
        <v>3.3135546702229684E-4</v>
      </c>
      <c r="U224" s="93">
        <f>R224/'סכום נכסי הקרן'!$C$42</f>
        <v>3.8297927628535024E-5</v>
      </c>
    </row>
    <row r="225" spans="2:21" s="132" customFormat="1">
      <c r="B225" s="85" t="s">
        <v>873</v>
      </c>
      <c r="C225" s="82" t="s">
        <v>874</v>
      </c>
      <c r="D225" s="95" t="s">
        <v>139</v>
      </c>
      <c r="E225" s="95" t="s">
        <v>366</v>
      </c>
      <c r="F225" s="82" t="s">
        <v>875</v>
      </c>
      <c r="G225" s="95" t="s">
        <v>424</v>
      </c>
      <c r="H225" s="82" t="s">
        <v>637</v>
      </c>
      <c r="I225" s="82" t="s">
        <v>179</v>
      </c>
      <c r="J225" s="82"/>
      <c r="K225" s="92">
        <v>1.8199999999999996</v>
      </c>
      <c r="L225" s="95" t="s">
        <v>181</v>
      </c>
      <c r="M225" s="96">
        <v>4.4500000000000005E-2</v>
      </c>
      <c r="N225" s="96">
        <v>4.4500000000000005E-2</v>
      </c>
      <c r="O225" s="92">
        <v>0.9</v>
      </c>
      <c r="P225" s="94">
        <v>101.19</v>
      </c>
      <c r="Q225" s="82"/>
      <c r="R225" s="92">
        <v>9.1E-4</v>
      </c>
      <c r="S225" s="93">
        <v>8.0386852904914834E-10</v>
      </c>
      <c r="T225" s="93">
        <f t="shared" si="3"/>
        <v>1.4364384033557017E-10</v>
      </c>
      <c r="U225" s="93">
        <f>R225/'סכום נכסי הקרן'!$C$42</f>
        <v>1.660229556763682E-11</v>
      </c>
    </row>
    <row r="226" spans="2:21" s="132" customFormat="1">
      <c r="B226" s="85" t="s">
        <v>876</v>
      </c>
      <c r="C226" s="82" t="s">
        <v>877</v>
      </c>
      <c r="D226" s="95" t="s">
        <v>139</v>
      </c>
      <c r="E226" s="95" t="s">
        <v>366</v>
      </c>
      <c r="F226" s="82" t="s">
        <v>878</v>
      </c>
      <c r="G226" s="95" t="s">
        <v>420</v>
      </c>
      <c r="H226" s="82" t="s">
        <v>637</v>
      </c>
      <c r="I226" s="82" t="s">
        <v>370</v>
      </c>
      <c r="J226" s="82"/>
      <c r="K226" s="92">
        <v>2.8700000000001102</v>
      </c>
      <c r="L226" s="95" t="s">
        <v>181</v>
      </c>
      <c r="M226" s="96">
        <v>2.9500000000000002E-2</v>
      </c>
      <c r="N226" s="96">
        <v>1.8599999999999714E-2</v>
      </c>
      <c r="O226" s="92">
        <v>6045896.5240090005</v>
      </c>
      <c r="P226" s="94">
        <v>103.91</v>
      </c>
      <c r="Q226" s="82"/>
      <c r="R226" s="92">
        <v>6282.2910798129997</v>
      </c>
      <c r="S226" s="93">
        <v>2.8178241998972602E-2</v>
      </c>
      <c r="T226" s="93">
        <f t="shared" si="3"/>
        <v>9.9166199649476411E-4</v>
      </c>
      <c r="U226" s="93">
        <f>R226/'סכום נכסי הקרן'!$C$42</f>
        <v>1.1461588280108098E-4</v>
      </c>
    </row>
    <row r="227" spans="2:21" s="132" customFormat="1">
      <c r="B227" s="85" t="s">
        <v>879</v>
      </c>
      <c r="C227" s="82" t="s">
        <v>880</v>
      </c>
      <c r="D227" s="95" t="s">
        <v>139</v>
      </c>
      <c r="E227" s="95" t="s">
        <v>366</v>
      </c>
      <c r="F227" s="82" t="s">
        <v>527</v>
      </c>
      <c r="G227" s="95" t="s">
        <v>491</v>
      </c>
      <c r="H227" s="82" t="s">
        <v>637</v>
      </c>
      <c r="I227" s="82" t="s">
        <v>179</v>
      </c>
      <c r="J227" s="82"/>
      <c r="K227" s="92">
        <v>8.6700000000002841</v>
      </c>
      <c r="L227" s="95" t="s">
        <v>181</v>
      </c>
      <c r="M227" s="96">
        <v>3.4300000000000004E-2</v>
      </c>
      <c r="N227" s="96">
        <v>3.3100000000000795E-2</v>
      </c>
      <c r="O227" s="92">
        <v>9004730.0222270004</v>
      </c>
      <c r="P227" s="94">
        <v>102.1</v>
      </c>
      <c r="Q227" s="82"/>
      <c r="R227" s="92">
        <v>9193.8293537169993</v>
      </c>
      <c r="S227" s="93">
        <v>3.5468449748806523E-2</v>
      </c>
      <c r="T227" s="93">
        <f t="shared" si="3"/>
        <v>1.4512494019316517E-3</v>
      </c>
      <c r="U227" s="93">
        <f>R227/'סכום נכסי הקרן'!$C$42</f>
        <v>1.6773480475695056E-4</v>
      </c>
    </row>
    <row r="228" spans="2:21" s="132" customFormat="1">
      <c r="B228" s="85" t="s">
        <v>881</v>
      </c>
      <c r="C228" s="82" t="s">
        <v>882</v>
      </c>
      <c r="D228" s="95" t="s">
        <v>139</v>
      </c>
      <c r="E228" s="95" t="s">
        <v>366</v>
      </c>
      <c r="F228" s="82" t="s">
        <v>666</v>
      </c>
      <c r="G228" s="95" t="s">
        <v>424</v>
      </c>
      <c r="H228" s="82" t="s">
        <v>637</v>
      </c>
      <c r="I228" s="82" t="s">
        <v>179</v>
      </c>
      <c r="J228" s="82"/>
      <c r="K228" s="92">
        <v>3.3699999998018093</v>
      </c>
      <c r="L228" s="95" t="s">
        <v>181</v>
      </c>
      <c r="M228" s="96">
        <v>7.0499999999999993E-2</v>
      </c>
      <c r="N228" s="96">
        <v>2.5999999998633165E-2</v>
      </c>
      <c r="O228" s="92">
        <v>3739.429646</v>
      </c>
      <c r="P228" s="94">
        <v>117.39</v>
      </c>
      <c r="Q228" s="82"/>
      <c r="R228" s="92">
        <v>4.3897168510000002</v>
      </c>
      <c r="S228" s="93">
        <v>8.0869737945090984E-6</v>
      </c>
      <c r="T228" s="93">
        <f t="shared" si="3"/>
        <v>6.929184466630834E-7</v>
      </c>
      <c r="U228" s="93">
        <f>R228/'סכום נכסי הקרן'!$C$42</f>
        <v>8.0087227053338416E-8</v>
      </c>
    </row>
    <row r="229" spans="2:21" s="132" customFormat="1">
      <c r="B229" s="85" t="s">
        <v>883</v>
      </c>
      <c r="C229" s="82" t="s">
        <v>884</v>
      </c>
      <c r="D229" s="95" t="s">
        <v>139</v>
      </c>
      <c r="E229" s="95" t="s">
        <v>366</v>
      </c>
      <c r="F229" s="82" t="s">
        <v>669</v>
      </c>
      <c r="G229" s="95" t="s">
        <v>459</v>
      </c>
      <c r="H229" s="82" t="s">
        <v>637</v>
      </c>
      <c r="I229" s="82" t="s">
        <v>370</v>
      </c>
      <c r="J229" s="82"/>
      <c r="K229" s="92">
        <v>3.2100000000002189</v>
      </c>
      <c r="L229" s="95" t="s">
        <v>181</v>
      </c>
      <c r="M229" s="96">
        <v>4.1399999999999999E-2</v>
      </c>
      <c r="N229" s="96">
        <v>3.4900000000000819E-2</v>
      </c>
      <c r="O229" s="92">
        <v>4525981.2625089996</v>
      </c>
      <c r="P229" s="94">
        <v>103.14</v>
      </c>
      <c r="Q229" s="82"/>
      <c r="R229" s="92">
        <v>4668.0970747379997</v>
      </c>
      <c r="S229" s="93">
        <v>6.2547338501802814E-3</v>
      </c>
      <c r="T229" s="93">
        <f t="shared" si="3"/>
        <v>7.368608690929752E-4</v>
      </c>
      <c r="U229" s="93">
        <f>R229/'סכום נכסי הקרן'!$C$42</f>
        <v>8.5166074036506693E-5</v>
      </c>
    </row>
    <row r="230" spans="2:21" s="132" customFormat="1">
      <c r="B230" s="85" t="s">
        <v>885</v>
      </c>
      <c r="C230" s="82" t="s">
        <v>886</v>
      </c>
      <c r="D230" s="95" t="s">
        <v>139</v>
      </c>
      <c r="E230" s="95" t="s">
        <v>366</v>
      </c>
      <c r="F230" s="82" t="s">
        <v>669</v>
      </c>
      <c r="G230" s="95" t="s">
        <v>459</v>
      </c>
      <c r="H230" s="82" t="s">
        <v>637</v>
      </c>
      <c r="I230" s="82" t="s">
        <v>370</v>
      </c>
      <c r="J230" s="82"/>
      <c r="K230" s="92">
        <v>5.8799999999997556</v>
      </c>
      <c r="L230" s="95" t="s">
        <v>181</v>
      </c>
      <c r="M230" s="96">
        <v>2.5000000000000001E-2</v>
      </c>
      <c r="N230" s="96">
        <v>5.0499999999998345E-2</v>
      </c>
      <c r="O230" s="92">
        <v>11463197.835142</v>
      </c>
      <c r="P230" s="94">
        <v>86.93</v>
      </c>
      <c r="Q230" s="82"/>
      <c r="R230" s="92">
        <v>9964.9576239130001</v>
      </c>
      <c r="S230" s="93">
        <v>1.8671619132161768E-2</v>
      </c>
      <c r="T230" s="93">
        <f t="shared" ref="T230:T257" si="4">R230/$R$11</f>
        <v>1.5729722877803095E-3</v>
      </c>
      <c r="U230" s="93">
        <f>R230/'סכום נכסי הקרן'!$C$42</f>
        <v>1.8180348548481266E-4</v>
      </c>
    </row>
    <row r="231" spans="2:21" s="132" customFormat="1">
      <c r="B231" s="85" t="s">
        <v>887</v>
      </c>
      <c r="C231" s="82" t="s">
        <v>888</v>
      </c>
      <c r="D231" s="95" t="s">
        <v>139</v>
      </c>
      <c r="E231" s="95" t="s">
        <v>366</v>
      </c>
      <c r="F231" s="82" t="s">
        <v>669</v>
      </c>
      <c r="G231" s="95" t="s">
        <v>459</v>
      </c>
      <c r="H231" s="82" t="s">
        <v>637</v>
      </c>
      <c r="I231" s="82" t="s">
        <v>370</v>
      </c>
      <c r="J231" s="82"/>
      <c r="K231" s="92">
        <v>4.480000000000314</v>
      </c>
      <c r="L231" s="95" t="s">
        <v>181</v>
      </c>
      <c r="M231" s="96">
        <v>3.5499999999999997E-2</v>
      </c>
      <c r="N231" s="96">
        <v>4.4900000000002507E-2</v>
      </c>
      <c r="O231" s="92">
        <v>5513933.958767999</v>
      </c>
      <c r="P231" s="94">
        <v>96.96</v>
      </c>
      <c r="Q231" s="82"/>
      <c r="R231" s="92">
        <v>5346.3101210340001</v>
      </c>
      <c r="S231" s="93">
        <v>7.7591755513639919E-3</v>
      </c>
      <c r="T231" s="93">
        <f t="shared" si="4"/>
        <v>8.4391705209917666E-4</v>
      </c>
      <c r="U231" s="93">
        <f>R231/'סכום נכסי הקרן'!$C$42</f>
        <v>9.7539583324895212E-5</v>
      </c>
    </row>
    <row r="232" spans="2:21" s="132" customFormat="1">
      <c r="B232" s="85" t="s">
        <v>889</v>
      </c>
      <c r="C232" s="82" t="s">
        <v>890</v>
      </c>
      <c r="D232" s="95" t="s">
        <v>139</v>
      </c>
      <c r="E232" s="95" t="s">
        <v>366</v>
      </c>
      <c r="F232" s="82" t="s">
        <v>891</v>
      </c>
      <c r="G232" s="95" t="s">
        <v>424</v>
      </c>
      <c r="H232" s="82" t="s">
        <v>637</v>
      </c>
      <c r="I232" s="82" t="s">
        <v>370</v>
      </c>
      <c r="J232" s="82"/>
      <c r="K232" s="92">
        <v>4.9300000000001543</v>
      </c>
      <c r="L232" s="95" t="s">
        <v>181</v>
      </c>
      <c r="M232" s="96">
        <v>3.9E-2</v>
      </c>
      <c r="N232" s="96">
        <v>4.7800000000001057E-2</v>
      </c>
      <c r="O232" s="92">
        <v>8566335.5389559995</v>
      </c>
      <c r="P232" s="94">
        <v>97.3</v>
      </c>
      <c r="Q232" s="82"/>
      <c r="R232" s="92">
        <v>8335.0444794039995</v>
      </c>
      <c r="S232" s="93">
        <v>2.0352908215818859E-2</v>
      </c>
      <c r="T232" s="93">
        <f t="shared" si="4"/>
        <v>1.3156898883399822E-3</v>
      </c>
      <c r="U232" s="93">
        <f>R232/'סכום נכסי הקרן'!$C$42</f>
        <v>1.5206689232578544E-4</v>
      </c>
    </row>
    <row r="233" spans="2:21" s="132" customFormat="1">
      <c r="B233" s="85" t="s">
        <v>892</v>
      </c>
      <c r="C233" s="82" t="s">
        <v>893</v>
      </c>
      <c r="D233" s="95" t="s">
        <v>139</v>
      </c>
      <c r="E233" s="95" t="s">
        <v>366</v>
      </c>
      <c r="F233" s="82" t="s">
        <v>894</v>
      </c>
      <c r="G233" s="95" t="s">
        <v>459</v>
      </c>
      <c r="H233" s="82" t="s">
        <v>637</v>
      </c>
      <c r="I233" s="82" t="s">
        <v>370</v>
      </c>
      <c r="J233" s="82"/>
      <c r="K233" s="92">
        <v>1.730000000000036</v>
      </c>
      <c r="L233" s="95" t="s">
        <v>181</v>
      </c>
      <c r="M233" s="96">
        <v>1.47E-2</v>
      </c>
      <c r="N233" s="96">
        <v>1.3800000000000359E-2</v>
      </c>
      <c r="O233" s="92">
        <v>5576203.8316500001</v>
      </c>
      <c r="P233" s="94">
        <v>100.2</v>
      </c>
      <c r="Q233" s="82"/>
      <c r="R233" s="92">
        <v>5587.3562388600003</v>
      </c>
      <c r="S233" s="93">
        <v>1.7016953562901223E-2</v>
      </c>
      <c r="T233" s="93">
        <f t="shared" si="4"/>
        <v>8.8196627194808545E-4</v>
      </c>
      <c r="U233" s="93">
        <f>R233/'סכום נכסי הקרן'!$C$42</f>
        <v>1.0193729639476188E-4</v>
      </c>
    </row>
    <row r="234" spans="2:21" s="132" customFormat="1">
      <c r="B234" s="85" t="s">
        <v>895</v>
      </c>
      <c r="C234" s="82" t="s">
        <v>896</v>
      </c>
      <c r="D234" s="95" t="s">
        <v>139</v>
      </c>
      <c r="E234" s="95" t="s">
        <v>366</v>
      </c>
      <c r="F234" s="82" t="s">
        <v>894</v>
      </c>
      <c r="G234" s="95" t="s">
        <v>459</v>
      </c>
      <c r="H234" s="82" t="s">
        <v>637</v>
      </c>
      <c r="I234" s="82" t="s">
        <v>370</v>
      </c>
      <c r="J234" s="82"/>
      <c r="K234" s="92">
        <v>3.0999999999999588</v>
      </c>
      <c r="L234" s="95" t="s">
        <v>181</v>
      </c>
      <c r="M234" s="96">
        <v>2.1600000000000001E-2</v>
      </c>
      <c r="N234" s="96">
        <v>2.4400000000000244E-2</v>
      </c>
      <c r="O234" s="92">
        <v>4895222.1924449997</v>
      </c>
      <c r="P234" s="94">
        <v>99.75</v>
      </c>
      <c r="Q234" s="82"/>
      <c r="R234" s="92">
        <v>4882.9841355020008</v>
      </c>
      <c r="S234" s="93">
        <v>6.165011016475385E-3</v>
      </c>
      <c r="T234" s="93">
        <f t="shared" si="4"/>
        <v>7.7078087200128746E-4</v>
      </c>
      <c r="U234" s="93">
        <f>R234/'סכום נכסי הקרן'!$C$42</f>
        <v>8.9086533922731609E-5</v>
      </c>
    </row>
    <row r="235" spans="2:21" s="132" customFormat="1">
      <c r="B235" s="85" t="s">
        <v>897</v>
      </c>
      <c r="C235" s="82" t="s">
        <v>898</v>
      </c>
      <c r="D235" s="95" t="s">
        <v>139</v>
      </c>
      <c r="E235" s="95" t="s">
        <v>366</v>
      </c>
      <c r="F235" s="82" t="s">
        <v>843</v>
      </c>
      <c r="G235" s="95" t="s">
        <v>170</v>
      </c>
      <c r="H235" s="82" t="s">
        <v>637</v>
      </c>
      <c r="I235" s="82" t="s">
        <v>179</v>
      </c>
      <c r="J235" s="82"/>
      <c r="K235" s="92">
        <v>2.5800000000003371</v>
      </c>
      <c r="L235" s="95" t="s">
        <v>181</v>
      </c>
      <c r="M235" s="96">
        <v>2.4E-2</v>
      </c>
      <c r="N235" s="96">
        <v>1.7900000000003004E-2</v>
      </c>
      <c r="O235" s="92">
        <v>3725251.7945059999</v>
      </c>
      <c r="P235" s="94">
        <v>101.81</v>
      </c>
      <c r="Q235" s="82"/>
      <c r="R235" s="92">
        <v>3792.6788520340001</v>
      </c>
      <c r="S235" s="93">
        <v>1.0086253364001124E-2</v>
      </c>
      <c r="T235" s="93">
        <f t="shared" si="4"/>
        <v>5.9867577523699505E-4</v>
      </c>
      <c r="U235" s="93">
        <f>R235/'סכום נכסי הקרן'!$C$42</f>
        <v>6.9194698125927444E-5</v>
      </c>
    </row>
    <row r="236" spans="2:21" s="132" customFormat="1">
      <c r="B236" s="85" t="s">
        <v>899</v>
      </c>
      <c r="C236" s="82" t="s">
        <v>900</v>
      </c>
      <c r="D236" s="95" t="s">
        <v>139</v>
      </c>
      <c r="E236" s="95" t="s">
        <v>366</v>
      </c>
      <c r="F236" s="82" t="s">
        <v>901</v>
      </c>
      <c r="G236" s="95" t="s">
        <v>424</v>
      </c>
      <c r="H236" s="82" t="s">
        <v>637</v>
      </c>
      <c r="I236" s="82" t="s">
        <v>370</v>
      </c>
      <c r="J236" s="82"/>
      <c r="K236" s="92">
        <v>1.3900000000000037</v>
      </c>
      <c r="L236" s="95" t="s">
        <v>181</v>
      </c>
      <c r="M236" s="96">
        <v>5.0999999999999997E-2</v>
      </c>
      <c r="N236" s="96">
        <v>2.509999999999973E-2</v>
      </c>
      <c r="O236" s="92">
        <v>16401109.295693999</v>
      </c>
      <c r="P236" s="94">
        <v>103.6</v>
      </c>
      <c r="Q236" s="82"/>
      <c r="R236" s="92">
        <v>16991.548683045999</v>
      </c>
      <c r="S236" s="93">
        <v>2.1515294891373472E-2</v>
      </c>
      <c r="T236" s="93">
        <f t="shared" si="4"/>
        <v>2.6821223143753048E-3</v>
      </c>
      <c r="U236" s="93">
        <f>R236/'סכום נכסי הקרן'!$C$42</f>
        <v>3.0999858614046133E-4</v>
      </c>
    </row>
    <row r="237" spans="2:21" s="132" customFormat="1">
      <c r="B237" s="85" t="s">
        <v>902</v>
      </c>
      <c r="C237" s="82" t="s">
        <v>903</v>
      </c>
      <c r="D237" s="95" t="s">
        <v>139</v>
      </c>
      <c r="E237" s="95" t="s">
        <v>366</v>
      </c>
      <c r="F237" s="82" t="s">
        <v>904</v>
      </c>
      <c r="G237" s="95" t="s">
        <v>424</v>
      </c>
      <c r="H237" s="82" t="s">
        <v>637</v>
      </c>
      <c r="I237" s="82" t="s">
        <v>370</v>
      </c>
      <c r="J237" s="82"/>
      <c r="K237" s="92">
        <v>5.2099999999930775</v>
      </c>
      <c r="L237" s="95" t="s">
        <v>181</v>
      </c>
      <c r="M237" s="96">
        <v>2.6200000000000001E-2</v>
      </c>
      <c r="N237" s="96">
        <v>2.8700000000207674E-2</v>
      </c>
      <c r="O237" s="92">
        <v>26151.613542999999</v>
      </c>
      <c r="P237" s="94">
        <v>99.43</v>
      </c>
      <c r="Q237" s="82"/>
      <c r="R237" s="92">
        <v>26.002548657999998</v>
      </c>
      <c r="S237" s="93">
        <v>1.033260379102166E-4</v>
      </c>
      <c r="T237" s="93">
        <f t="shared" si="4"/>
        <v>4.1045120304919187E-6</v>
      </c>
      <c r="U237" s="93">
        <f>R237/'סכום נכסי הקרן'!$C$42</f>
        <v>4.7439780036480669E-7</v>
      </c>
    </row>
    <row r="238" spans="2:21" s="132" customFormat="1">
      <c r="B238" s="85" t="s">
        <v>905</v>
      </c>
      <c r="C238" s="82" t="s">
        <v>906</v>
      </c>
      <c r="D238" s="95" t="s">
        <v>139</v>
      </c>
      <c r="E238" s="95" t="s">
        <v>366</v>
      </c>
      <c r="F238" s="82" t="s">
        <v>904</v>
      </c>
      <c r="G238" s="95" t="s">
        <v>424</v>
      </c>
      <c r="H238" s="82" t="s">
        <v>637</v>
      </c>
      <c r="I238" s="82" t="s">
        <v>370</v>
      </c>
      <c r="J238" s="82"/>
      <c r="K238" s="92">
        <v>3.3299999999997341</v>
      </c>
      <c r="L238" s="95" t="s">
        <v>181</v>
      </c>
      <c r="M238" s="96">
        <v>3.3500000000000002E-2</v>
      </c>
      <c r="N238" s="96">
        <v>1.8799999999997759E-2</v>
      </c>
      <c r="O238" s="92">
        <v>4514326.5742149996</v>
      </c>
      <c r="P238" s="94">
        <v>104.92</v>
      </c>
      <c r="Q238" s="92">
        <v>75.614969805999991</v>
      </c>
      <c r="R238" s="92">
        <v>4812.0464115159994</v>
      </c>
      <c r="S238" s="93">
        <v>9.3848963042211919E-3</v>
      </c>
      <c r="T238" s="93">
        <f t="shared" si="4"/>
        <v>7.5958332573973367E-4</v>
      </c>
      <c r="U238" s="93">
        <f>R238/'סכום נכסי הקרן'!$C$42</f>
        <v>8.7792326163928279E-5</v>
      </c>
    </row>
    <row r="239" spans="2:21" s="132" customFormat="1">
      <c r="B239" s="85" t="s">
        <v>907</v>
      </c>
      <c r="C239" s="82" t="s">
        <v>908</v>
      </c>
      <c r="D239" s="95" t="s">
        <v>139</v>
      </c>
      <c r="E239" s="95" t="s">
        <v>366</v>
      </c>
      <c r="F239" s="82" t="s">
        <v>636</v>
      </c>
      <c r="G239" s="95" t="s">
        <v>374</v>
      </c>
      <c r="H239" s="82" t="s">
        <v>681</v>
      </c>
      <c r="I239" s="82" t="s">
        <v>179</v>
      </c>
      <c r="J239" s="82"/>
      <c r="K239" s="92">
        <v>1.4200000000007946</v>
      </c>
      <c r="L239" s="95" t="s">
        <v>181</v>
      </c>
      <c r="M239" s="96">
        <v>2.81E-2</v>
      </c>
      <c r="N239" s="96">
        <v>1.2100000000003972E-2</v>
      </c>
      <c r="O239" s="92">
        <v>737127.38812100003</v>
      </c>
      <c r="P239" s="94">
        <v>102.42</v>
      </c>
      <c r="Q239" s="82"/>
      <c r="R239" s="92">
        <v>754.9658467700001</v>
      </c>
      <c r="S239" s="93">
        <v>7.6364100377196258E-3</v>
      </c>
      <c r="T239" s="93">
        <f t="shared" si="4"/>
        <v>1.1917164126619608E-4</v>
      </c>
      <c r="U239" s="93">
        <f>R239/'סכום נכסי הקרן'!$C$42</f>
        <v>1.3773808935765659E-5</v>
      </c>
    </row>
    <row r="240" spans="2:21" s="132" customFormat="1">
      <c r="B240" s="85" t="s">
        <v>909</v>
      </c>
      <c r="C240" s="82" t="s">
        <v>910</v>
      </c>
      <c r="D240" s="95" t="s">
        <v>139</v>
      </c>
      <c r="E240" s="95" t="s">
        <v>366</v>
      </c>
      <c r="F240" s="82" t="s">
        <v>684</v>
      </c>
      <c r="G240" s="95" t="s">
        <v>424</v>
      </c>
      <c r="H240" s="82" t="s">
        <v>681</v>
      </c>
      <c r="I240" s="82" t="s">
        <v>179</v>
      </c>
      <c r="J240" s="82"/>
      <c r="K240" s="92">
        <v>1.66</v>
      </c>
      <c r="L240" s="95" t="s">
        <v>181</v>
      </c>
      <c r="M240" s="96">
        <v>0.05</v>
      </c>
      <c r="N240" s="96">
        <v>2.3399999999999997E-2</v>
      </c>
      <c r="O240" s="92">
        <v>0.23</v>
      </c>
      <c r="P240" s="94">
        <v>105.72</v>
      </c>
      <c r="Q240" s="82"/>
      <c r="R240" s="92">
        <v>2.5000000000000001E-4</v>
      </c>
      <c r="S240" s="93">
        <v>1.8775510204081632E-9</v>
      </c>
      <c r="T240" s="93">
        <f t="shared" si="4"/>
        <v>3.9462593498783017E-11</v>
      </c>
      <c r="U240" s="93">
        <f>R240/'סכום נכסי הקרן'!$C$42</f>
        <v>4.5610702108892364E-12</v>
      </c>
    </row>
    <row r="241" spans="2:21" s="132" customFormat="1">
      <c r="B241" s="85" t="s">
        <v>911</v>
      </c>
      <c r="C241" s="82" t="s">
        <v>912</v>
      </c>
      <c r="D241" s="95" t="s">
        <v>139</v>
      </c>
      <c r="E241" s="95" t="s">
        <v>366</v>
      </c>
      <c r="F241" s="82" t="s">
        <v>684</v>
      </c>
      <c r="G241" s="95" t="s">
        <v>424</v>
      </c>
      <c r="H241" s="82" t="s">
        <v>681</v>
      </c>
      <c r="I241" s="82" t="s">
        <v>179</v>
      </c>
      <c r="J241" s="82"/>
      <c r="K241" s="92">
        <v>2.1000000008214879</v>
      </c>
      <c r="L241" s="95" t="s">
        <v>181</v>
      </c>
      <c r="M241" s="96">
        <v>4.6500000000000007E-2</v>
      </c>
      <c r="N241" s="96">
        <v>2.3500000009794658E-2</v>
      </c>
      <c r="O241" s="92">
        <v>1492.216518</v>
      </c>
      <c r="P241" s="94">
        <v>106.05</v>
      </c>
      <c r="Q241" s="82"/>
      <c r="R241" s="92">
        <v>1.5824951470000002</v>
      </c>
      <c r="S241" s="93">
        <v>9.268951374738543E-6</v>
      </c>
      <c r="T241" s="93">
        <f t="shared" si="4"/>
        <v>2.4979745079943154E-7</v>
      </c>
      <c r="U241" s="93">
        <f>R241/'סכום נכסי הקרן'!$C$42</f>
        <v>2.8871485895433932E-8</v>
      </c>
    </row>
    <row r="242" spans="2:21" s="132" customFormat="1">
      <c r="B242" s="85" t="s">
        <v>913</v>
      </c>
      <c r="C242" s="82" t="s">
        <v>914</v>
      </c>
      <c r="D242" s="95" t="s">
        <v>139</v>
      </c>
      <c r="E242" s="95" t="s">
        <v>366</v>
      </c>
      <c r="F242" s="82" t="s">
        <v>915</v>
      </c>
      <c r="G242" s="95" t="s">
        <v>491</v>
      </c>
      <c r="H242" s="82" t="s">
        <v>681</v>
      </c>
      <c r="I242" s="82" t="s">
        <v>179</v>
      </c>
      <c r="J242" s="82"/>
      <c r="K242" s="92">
        <v>5.9699999999994748</v>
      </c>
      <c r="L242" s="95" t="s">
        <v>181</v>
      </c>
      <c r="M242" s="96">
        <v>3.27E-2</v>
      </c>
      <c r="N242" s="96">
        <v>2.6999999999998227E-2</v>
      </c>
      <c r="O242" s="92">
        <v>3771314.6703340001</v>
      </c>
      <c r="P242" s="94">
        <v>104.62</v>
      </c>
      <c r="Q242" s="82"/>
      <c r="R242" s="92">
        <v>3945.5495217309999</v>
      </c>
      <c r="S242" s="93">
        <v>1.6911724979076233E-2</v>
      </c>
      <c r="T242" s="93">
        <f t="shared" si="4"/>
        <v>6.2280646762155275E-4</v>
      </c>
      <c r="U242" s="93">
        <f>R242/'סכום נכסי הקרן'!$C$42</f>
        <v>7.1983713556622147E-5</v>
      </c>
    </row>
    <row r="243" spans="2:21" s="132" customFormat="1">
      <c r="B243" s="85" t="s">
        <v>916</v>
      </c>
      <c r="C243" s="82" t="s">
        <v>917</v>
      </c>
      <c r="D243" s="95" t="s">
        <v>139</v>
      </c>
      <c r="E243" s="95" t="s">
        <v>366</v>
      </c>
      <c r="F243" s="82" t="s">
        <v>918</v>
      </c>
      <c r="G243" s="95" t="s">
        <v>919</v>
      </c>
      <c r="H243" s="82" t="s">
        <v>711</v>
      </c>
      <c r="I243" s="82" t="s">
        <v>179</v>
      </c>
      <c r="J243" s="82"/>
      <c r="K243" s="92">
        <v>5.6499999999997748</v>
      </c>
      <c r="L243" s="95" t="s">
        <v>181</v>
      </c>
      <c r="M243" s="96">
        <v>4.4500000000000005E-2</v>
      </c>
      <c r="N243" s="96">
        <v>3.2599999999998665E-2</v>
      </c>
      <c r="O243" s="92">
        <v>8430945.5460739993</v>
      </c>
      <c r="P243" s="94">
        <v>108.06</v>
      </c>
      <c r="Q243" s="82"/>
      <c r="R243" s="92">
        <v>9110.4798506970001</v>
      </c>
      <c r="S243" s="93">
        <v>2.8329790141377684E-2</v>
      </c>
      <c r="T243" s="93">
        <f t="shared" si="4"/>
        <v>1.4380926517076364E-3</v>
      </c>
      <c r="U243" s="93">
        <f>R243/'סכום נכסי הקרן'!$C$42</f>
        <v>1.6621415301568281E-4</v>
      </c>
    </row>
    <row r="244" spans="2:21" s="132" customFormat="1">
      <c r="B244" s="85" t="s">
        <v>920</v>
      </c>
      <c r="C244" s="82" t="s">
        <v>921</v>
      </c>
      <c r="D244" s="95" t="s">
        <v>139</v>
      </c>
      <c r="E244" s="95" t="s">
        <v>366</v>
      </c>
      <c r="F244" s="82" t="s">
        <v>922</v>
      </c>
      <c r="G244" s="95" t="s">
        <v>424</v>
      </c>
      <c r="H244" s="82" t="s">
        <v>711</v>
      </c>
      <c r="I244" s="82" t="s">
        <v>179</v>
      </c>
      <c r="J244" s="82"/>
      <c r="K244" s="92">
        <v>4.149999999999852</v>
      </c>
      <c r="L244" s="95" t="s">
        <v>181</v>
      </c>
      <c r="M244" s="96">
        <v>4.2000000000000003E-2</v>
      </c>
      <c r="N244" s="96">
        <v>8.5299999999998058E-2</v>
      </c>
      <c r="O244" s="92">
        <v>7244802.3240010003</v>
      </c>
      <c r="P244" s="94">
        <v>84.76</v>
      </c>
      <c r="Q244" s="82"/>
      <c r="R244" s="92">
        <v>6140.6944494060008</v>
      </c>
      <c r="S244" s="93">
        <v>1.2024154062745557E-2</v>
      </c>
      <c r="T244" s="93">
        <f t="shared" si="4"/>
        <v>9.6931091542856881E-4</v>
      </c>
      <c r="U244" s="93">
        <f>R244/'סכום נכסי הקרן'!$C$42</f>
        <v>1.1203255410943435E-4</v>
      </c>
    </row>
    <row r="245" spans="2:21" s="132" customFormat="1">
      <c r="B245" s="85" t="s">
        <v>923</v>
      </c>
      <c r="C245" s="82" t="s">
        <v>924</v>
      </c>
      <c r="D245" s="95" t="s">
        <v>139</v>
      </c>
      <c r="E245" s="95" t="s">
        <v>366</v>
      </c>
      <c r="F245" s="82" t="s">
        <v>922</v>
      </c>
      <c r="G245" s="95" t="s">
        <v>424</v>
      </c>
      <c r="H245" s="82" t="s">
        <v>711</v>
      </c>
      <c r="I245" s="82" t="s">
        <v>179</v>
      </c>
      <c r="J245" s="82"/>
      <c r="K245" s="92">
        <v>4.749999999999841</v>
      </c>
      <c r="L245" s="95" t="s">
        <v>181</v>
      </c>
      <c r="M245" s="96">
        <v>3.2500000000000001E-2</v>
      </c>
      <c r="N245" s="96">
        <v>5.1399999999998523E-2</v>
      </c>
      <c r="O245" s="92">
        <v>11945884.329794001</v>
      </c>
      <c r="P245" s="94">
        <v>92.31</v>
      </c>
      <c r="Q245" s="82"/>
      <c r="R245" s="92">
        <v>11027.245428733</v>
      </c>
      <c r="S245" s="93">
        <v>1.5922771716471686E-2</v>
      </c>
      <c r="T245" s="93">
        <f t="shared" si="4"/>
        <v>1.7406548150616145E-3</v>
      </c>
      <c r="U245" s="93">
        <f>R245/'סכום נכסי הקרן'!$C$42</f>
        <v>2.0118416253263435E-4</v>
      </c>
    </row>
    <row r="246" spans="2:21" s="132" customFormat="1">
      <c r="B246" s="85" t="s">
        <v>925</v>
      </c>
      <c r="C246" s="82" t="s">
        <v>926</v>
      </c>
      <c r="D246" s="95" t="s">
        <v>139</v>
      </c>
      <c r="E246" s="95" t="s">
        <v>366</v>
      </c>
      <c r="F246" s="82" t="s">
        <v>716</v>
      </c>
      <c r="G246" s="95" t="s">
        <v>420</v>
      </c>
      <c r="H246" s="82" t="s">
        <v>711</v>
      </c>
      <c r="I246" s="82" t="s">
        <v>179</v>
      </c>
      <c r="J246" s="82"/>
      <c r="K246" s="92">
        <v>1.3400000000000543</v>
      </c>
      <c r="L246" s="95" t="s">
        <v>181</v>
      </c>
      <c r="M246" s="96">
        <v>3.3000000000000002E-2</v>
      </c>
      <c r="N246" s="96">
        <v>2.6299999999998949E-2</v>
      </c>
      <c r="O246" s="92">
        <v>2549595.4207930001</v>
      </c>
      <c r="P246" s="94">
        <v>101.34</v>
      </c>
      <c r="Q246" s="82"/>
      <c r="R246" s="92">
        <v>2583.7599142290001</v>
      </c>
      <c r="S246" s="93">
        <v>6.1029676444231554E-3</v>
      </c>
      <c r="T246" s="93">
        <f t="shared" si="4"/>
        <v>4.0784746877467801E-4</v>
      </c>
      <c r="U246" s="93">
        <f>R246/'סכום נכסי הקרן'!$C$42</f>
        <v>4.7138841507518475E-5</v>
      </c>
    </row>
    <row r="247" spans="2:21" s="132" customFormat="1">
      <c r="B247" s="85" t="s">
        <v>927</v>
      </c>
      <c r="C247" s="82" t="s">
        <v>928</v>
      </c>
      <c r="D247" s="95" t="s">
        <v>139</v>
      </c>
      <c r="E247" s="95" t="s">
        <v>366</v>
      </c>
      <c r="F247" s="82" t="s">
        <v>722</v>
      </c>
      <c r="G247" s="95" t="s">
        <v>544</v>
      </c>
      <c r="H247" s="82" t="s">
        <v>711</v>
      </c>
      <c r="I247" s="82" t="s">
        <v>370</v>
      </c>
      <c r="J247" s="82"/>
      <c r="K247" s="92">
        <v>1.6799999999998856</v>
      </c>
      <c r="L247" s="95" t="s">
        <v>181</v>
      </c>
      <c r="M247" s="96">
        <v>0.06</v>
      </c>
      <c r="N247" s="96">
        <v>1.6299999999999065E-2</v>
      </c>
      <c r="O247" s="92">
        <v>6737792.2739739986</v>
      </c>
      <c r="P247" s="94">
        <v>109</v>
      </c>
      <c r="Q247" s="82"/>
      <c r="R247" s="92">
        <v>7344.1933556629983</v>
      </c>
      <c r="S247" s="93">
        <v>1.6420680971801861E-2</v>
      </c>
      <c r="T247" s="93">
        <f t="shared" si="4"/>
        <v>1.1592836678839683E-3</v>
      </c>
      <c r="U247" s="93">
        <f>R247/'סכום נכסי הקרן'!$C$42</f>
        <v>1.3398952615010064E-4</v>
      </c>
    </row>
    <row r="248" spans="2:21" s="132" customFormat="1">
      <c r="B248" s="85" t="s">
        <v>929</v>
      </c>
      <c r="C248" s="82" t="s">
        <v>930</v>
      </c>
      <c r="D248" s="95" t="s">
        <v>139</v>
      </c>
      <c r="E248" s="95" t="s">
        <v>366</v>
      </c>
      <c r="F248" s="82" t="s">
        <v>722</v>
      </c>
      <c r="G248" s="95" t="s">
        <v>544</v>
      </c>
      <c r="H248" s="82" t="s">
        <v>711</v>
      </c>
      <c r="I248" s="82" t="s">
        <v>370</v>
      </c>
      <c r="J248" s="82"/>
      <c r="K248" s="92">
        <v>3.2400000000062095</v>
      </c>
      <c r="L248" s="95" t="s">
        <v>181</v>
      </c>
      <c r="M248" s="96">
        <v>5.9000000000000004E-2</v>
      </c>
      <c r="N248" s="96">
        <v>2.4400000000045753E-2</v>
      </c>
      <c r="O248" s="92">
        <v>108194.552241</v>
      </c>
      <c r="P248" s="94">
        <v>113.13</v>
      </c>
      <c r="Q248" s="82"/>
      <c r="R248" s="92">
        <v>122.400497301</v>
      </c>
      <c r="S248" s="93">
        <v>1.2165589913633455E-4</v>
      </c>
      <c r="T248" s="93">
        <f t="shared" si="4"/>
        <v>1.9320964276153004E-5</v>
      </c>
      <c r="U248" s="93">
        <f>R248/'סכום נכסי הקרן'!$C$42</f>
        <v>2.2331090481504776E-6</v>
      </c>
    </row>
    <row r="249" spans="2:21" s="132" customFormat="1">
      <c r="B249" s="85" t="s">
        <v>931</v>
      </c>
      <c r="C249" s="82" t="s">
        <v>932</v>
      </c>
      <c r="D249" s="95" t="s">
        <v>139</v>
      </c>
      <c r="E249" s="95" t="s">
        <v>366</v>
      </c>
      <c r="F249" s="82" t="s">
        <v>725</v>
      </c>
      <c r="G249" s="95" t="s">
        <v>424</v>
      </c>
      <c r="H249" s="82" t="s">
        <v>711</v>
      </c>
      <c r="I249" s="82" t="s">
        <v>370</v>
      </c>
      <c r="J249" s="82"/>
      <c r="K249" s="92">
        <v>3.6699999700508905</v>
      </c>
      <c r="L249" s="95" t="s">
        <v>181</v>
      </c>
      <c r="M249" s="96">
        <v>6.9000000000000006E-2</v>
      </c>
      <c r="N249" s="96">
        <v>0.10419999904944131</v>
      </c>
      <c r="O249" s="92">
        <v>33.650849999999998</v>
      </c>
      <c r="P249" s="94">
        <v>91.29</v>
      </c>
      <c r="Q249" s="82"/>
      <c r="R249" s="92">
        <v>3.0718776E-2</v>
      </c>
      <c r="S249" s="93">
        <v>5.0865830966456605E-8</v>
      </c>
      <c r="T249" s="93">
        <f t="shared" si="4"/>
        <v>4.8489702802726868E-9</v>
      </c>
      <c r="U249" s="93">
        <f>R249/'סכום נכסי הקרן'!$C$42</f>
        <v>5.6044197651431674E-10</v>
      </c>
    </row>
    <row r="250" spans="2:21" s="132" customFormat="1">
      <c r="B250" s="85" t="s">
        <v>933</v>
      </c>
      <c r="C250" s="82" t="s">
        <v>934</v>
      </c>
      <c r="D250" s="95" t="s">
        <v>139</v>
      </c>
      <c r="E250" s="95" t="s">
        <v>366</v>
      </c>
      <c r="F250" s="82" t="s">
        <v>935</v>
      </c>
      <c r="G250" s="95" t="s">
        <v>424</v>
      </c>
      <c r="H250" s="82" t="s">
        <v>711</v>
      </c>
      <c r="I250" s="82" t="s">
        <v>179</v>
      </c>
      <c r="J250" s="82"/>
      <c r="K250" s="92">
        <v>3.5700000000001504</v>
      </c>
      <c r="L250" s="95" t="s">
        <v>181</v>
      </c>
      <c r="M250" s="96">
        <v>4.5999999999999999E-2</v>
      </c>
      <c r="N250" s="96">
        <v>8.0800000000001357E-2</v>
      </c>
      <c r="O250" s="92">
        <v>4324353.9687369997</v>
      </c>
      <c r="P250" s="94">
        <v>89.05</v>
      </c>
      <c r="Q250" s="82"/>
      <c r="R250" s="92">
        <v>3850.837208506</v>
      </c>
      <c r="S250" s="93">
        <v>1.7092308176826086E-2</v>
      </c>
      <c r="T250" s="93">
        <f t="shared" si="4"/>
        <v>6.0785609355704247E-4</v>
      </c>
      <c r="U250" s="93">
        <f>R250/'סכום נכסי הקרן'!$C$42</f>
        <v>7.0255755514802315E-5</v>
      </c>
    </row>
    <row r="251" spans="2:21" s="132" customFormat="1">
      <c r="B251" s="85" t="s">
        <v>936</v>
      </c>
      <c r="C251" s="82" t="s">
        <v>937</v>
      </c>
      <c r="D251" s="95" t="s">
        <v>139</v>
      </c>
      <c r="E251" s="95" t="s">
        <v>366</v>
      </c>
      <c r="F251" s="82" t="s">
        <v>938</v>
      </c>
      <c r="G251" s="95" t="s">
        <v>420</v>
      </c>
      <c r="H251" s="82" t="s">
        <v>735</v>
      </c>
      <c r="I251" s="82" t="s">
        <v>370</v>
      </c>
      <c r="J251" s="82"/>
      <c r="K251" s="92">
        <v>0.9799999999999659</v>
      </c>
      <c r="L251" s="95" t="s">
        <v>181</v>
      </c>
      <c r="M251" s="96">
        <v>4.7E-2</v>
      </c>
      <c r="N251" s="96">
        <v>1.520000000000034E-2</v>
      </c>
      <c r="O251" s="92">
        <v>1123284.1090820001</v>
      </c>
      <c r="P251" s="94">
        <v>104.71</v>
      </c>
      <c r="Q251" s="82"/>
      <c r="R251" s="92">
        <v>1176.190752598</v>
      </c>
      <c r="S251" s="93">
        <v>1.69972053112592E-2</v>
      </c>
      <c r="T251" s="93">
        <f t="shared" si="4"/>
        <v>1.8566215018721015E-4</v>
      </c>
      <c r="U251" s="93">
        <f>R251/'סכום נכסי הקרן'!$C$42</f>
        <v>2.1458754415992517E-5</v>
      </c>
    </row>
    <row r="252" spans="2:21" s="132" customFormat="1">
      <c r="B252" s="81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92"/>
      <c r="P252" s="94"/>
      <c r="Q252" s="82"/>
      <c r="R252" s="82"/>
      <c r="S252" s="82"/>
      <c r="T252" s="93"/>
      <c r="U252" s="82"/>
    </row>
    <row r="253" spans="2:21" s="132" customFormat="1">
      <c r="B253" s="100" t="s">
        <v>54</v>
      </c>
      <c r="C253" s="80"/>
      <c r="D253" s="80"/>
      <c r="E253" s="80"/>
      <c r="F253" s="80"/>
      <c r="G253" s="80"/>
      <c r="H253" s="80"/>
      <c r="I253" s="80"/>
      <c r="J253" s="80"/>
      <c r="K253" s="89">
        <v>4.5151073325456785</v>
      </c>
      <c r="L253" s="80"/>
      <c r="M253" s="80"/>
      <c r="N253" s="102">
        <v>5.0214697996120196E-2</v>
      </c>
      <c r="O253" s="89"/>
      <c r="P253" s="91"/>
      <c r="Q253" s="80"/>
      <c r="R253" s="89">
        <v>99989.077460375018</v>
      </c>
      <c r="S253" s="80"/>
      <c r="T253" s="90">
        <f t="shared" si="4"/>
        <v>1.5783313272548425E-2</v>
      </c>
      <c r="U253" s="90">
        <f>R253/'סכום נכסי הקרן'!$C$42</f>
        <v>1.8242288104752514E-3</v>
      </c>
    </row>
    <row r="254" spans="2:21" s="132" customFormat="1">
      <c r="B254" s="85" t="s">
        <v>939</v>
      </c>
      <c r="C254" s="82" t="s">
        <v>940</v>
      </c>
      <c r="D254" s="95" t="s">
        <v>139</v>
      </c>
      <c r="E254" s="95" t="s">
        <v>366</v>
      </c>
      <c r="F254" s="82" t="s">
        <v>941</v>
      </c>
      <c r="G254" s="95" t="s">
        <v>919</v>
      </c>
      <c r="H254" s="82" t="s">
        <v>442</v>
      </c>
      <c r="I254" s="82" t="s">
        <v>370</v>
      </c>
      <c r="J254" s="82"/>
      <c r="K254" s="92">
        <v>3.2899999999999761</v>
      </c>
      <c r="L254" s="95" t="s">
        <v>181</v>
      </c>
      <c r="M254" s="96">
        <v>3.49E-2</v>
      </c>
      <c r="N254" s="96">
        <v>3.8899999999999497E-2</v>
      </c>
      <c r="O254" s="92">
        <v>38543233.837379001</v>
      </c>
      <c r="P254" s="94">
        <v>101.13</v>
      </c>
      <c r="Q254" s="82"/>
      <c r="R254" s="92">
        <v>38978.773381454994</v>
      </c>
      <c r="S254" s="93">
        <v>1.8121621082795501E-2</v>
      </c>
      <c r="T254" s="93">
        <f t="shared" si="4"/>
        <v>6.1528139561341693E-3</v>
      </c>
      <c r="U254" s="93">
        <f>R254/'סכום נכסי הקרן'!$C$42</f>
        <v>7.1113968850862669E-4</v>
      </c>
    </row>
    <row r="255" spans="2:21" s="132" customFormat="1">
      <c r="B255" s="85" t="s">
        <v>942</v>
      </c>
      <c r="C255" s="82" t="s">
        <v>943</v>
      </c>
      <c r="D255" s="95" t="s">
        <v>139</v>
      </c>
      <c r="E255" s="95" t="s">
        <v>366</v>
      </c>
      <c r="F255" s="82" t="s">
        <v>944</v>
      </c>
      <c r="G255" s="95" t="s">
        <v>919</v>
      </c>
      <c r="H255" s="82" t="s">
        <v>637</v>
      </c>
      <c r="I255" s="82" t="s">
        <v>179</v>
      </c>
      <c r="J255" s="82"/>
      <c r="K255" s="92">
        <v>5.3799999999999102</v>
      </c>
      <c r="L255" s="95" t="s">
        <v>181</v>
      </c>
      <c r="M255" s="96">
        <v>4.6900000000000004E-2</v>
      </c>
      <c r="N255" s="96">
        <v>5.7499999999999114E-2</v>
      </c>
      <c r="O255" s="92">
        <v>17111878.482457001</v>
      </c>
      <c r="P255" s="94">
        <v>98.34</v>
      </c>
      <c r="Q255" s="82"/>
      <c r="R255" s="92">
        <v>16827.821184053999</v>
      </c>
      <c r="S255" s="93">
        <v>7.9421986821447514E-3</v>
      </c>
      <c r="T255" s="93">
        <f t="shared" si="4"/>
        <v>2.6562778674261299E-3</v>
      </c>
      <c r="U255" s="93">
        <f>R255/'סכום נכסי הקרן'!$C$42</f>
        <v>3.0701149566703811E-4</v>
      </c>
    </row>
    <row r="256" spans="2:21" s="132" customFormat="1">
      <c r="B256" s="85" t="s">
        <v>945</v>
      </c>
      <c r="C256" s="82" t="s">
        <v>946</v>
      </c>
      <c r="D256" s="95" t="s">
        <v>139</v>
      </c>
      <c r="E256" s="95" t="s">
        <v>366</v>
      </c>
      <c r="F256" s="82" t="s">
        <v>944</v>
      </c>
      <c r="G256" s="95" t="s">
        <v>919</v>
      </c>
      <c r="H256" s="82" t="s">
        <v>637</v>
      </c>
      <c r="I256" s="82" t="s">
        <v>179</v>
      </c>
      <c r="J256" s="82"/>
      <c r="K256" s="92">
        <v>5.5399999999999769</v>
      </c>
      <c r="L256" s="95" t="s">
        <v>181</v>
      </c>
      <c r="M256" s="96">
        <v>4.6900000000000004E-2</v>
      </c>
      <c r="N256" s="96">
        <v>5.8499999999999684E-2</v>
      </c>
      <c r="O256" s="92">
        <v>39980387.714322001</v>
      </c>
      <c r="P256" s="94">
        <v>99.48</v>
      </c>
      <c r="Q256" s="82"/>
      <c r="R256" s="92">
        <v>39772.489895985003</v>
      </c>
      <c r="S256" s="93">
        <v>2.2401844186606686E-2</v>
      </c>
      <c r="T256" s="93">
        <f t="shared" si="4"/>
        <v>6.2781024047988436E-3</v>
      </c>
      <c r="U256" s="93">
        <f>R256/'סכום נכסי הקרן'!$C$42</f>
        <v>7.2562047550988132E-4</v>
      </c>
    </row>
    <row r="257" spans="2:21" s="132" customFormat="1">
      <c r="B257" s="85" t="s">
        <v>947</v>
      </c>
      <c r="C257" s="82" t="s">
        <v>948</v>
      </c>
      <c r="D257" s="95" t="s">
        <v>139</v>
      </c>
      <c r="E257" s="95" t="s">
        <v>366</v>
      </c>
      <c r="F257" s="82" t="s">
        <v>722</v>
      </c>
      <c r="G257" s="95" t="s">
        <v>544</v>
      </c>
      <c r="H257" s="82" t="s">
        <v>711</v>
      </c>
      <c r="I257" s="82" t="s">
        <v>370</v>
      </c>
      <c r="J257" s="82"/>
      <c r="K257" s="92">
        <v>2.7999999999998182</v>
      </c>
      <c r="L257" s="95" t="s">
        <v>181</v>
      </c>
      <c r="M257" s="96">
        <v>6.7000000000000004E-2</v>
      </c>
      <c r="N257" s="96">
        <v>4.769999999999916E-2</v>
      </c>
      <c r="O257" s="92">
        <v>4383255.027582</v>
      </c>
      <c r="P257" s="94">
        <v>100.61</v>
      </c>
      <c r="Q257" s="82"/>
      <c r="R257" s="92">
        <v>4409.9929988809999</v>
      </c>
      <c r="S257" s="93">
        <v>3.6396794375324359E-3</v>
      </c>
      <c r="T257" s="93">
        <f t="shared" si="4"/>
        <v>6.9611904418927987E-4</v>
      </c>
      <c r="U257" s="93">
        <f>R257/'סכום נכסי הקרן'!$C$42</f>
        <v>8.0457150789704866E-5</v>
      </c>
    </row>
    <row r="258" spans="2:21" s="132" customFormat="1">
      <c r="B258" s="81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92"/>
      <c r="P258" s="94"/>
      <c r="Q258" s="82"/>
      <c r="R258" s="82"/>
      <c r="S258" s="82"/>
      <c r="T258" s="93"/>
      <c r="U258" s="82"/>
    </row>
    <row r="259" spans="2:21" s="132" customFormat="1">
      <c r="B259" s="79" t="s">
        <v>252</v>
      </c>
      <c r="C259" s="80"/>
      <c r="D259" s="80"/>
      <c r="E259" s="80"/>
      <c r="F259" s="80"/>
      <c r="G259" s="80"/>
      <c r="H259" s="80"/>
      <c r="I259" s="80"/>
      <c r="J259" s="80"/>
      <c r="K259" s="89">
        <v>4.8644762377009787</v>
      </c>
      <c r="L259" s="80"/>
      <c r="M259" s="80"/>
      <c r="N259" s="102">
        <v>4.4053992817509775E-2</v>
      </c>
      <c r="O259" s="89"/>
      <c r="P259" s="91"/>
      <c r="Q259" s="80"/>
      <c r="R259" s="89">
        <v>2831256.5904900008</v>
      </c>
      <c r="S259" s="80"/>
      <c r="T259" s="90">
        <f t="shared" ref="T259:T265" si="5">R259/$R$11</f>
        <v>0.44691491168502911</v>
      </c>
      <c r="U259" s="90">
        <f>R259/'סכום נכסי הקרן'!$C$42</f>
        <v>5.1654240377071066E-2</v>
      </c>
    </row>
    <row r="260" spans="2:21" s="132" customFormat="1">
      <c r="B260" s="100" t="s">
        <v>74</v>
      </c>
      <c r="C260" s="80"/>
      <c r="D260" s="80"/>
      <c r="E260" s="80"/>
      <c r="F260" s="80"/>
      <c r="G260" s="80"/>
      <c r="H260" s="80"/>
      <c r="I260" s="80"/>
      <c r="J260" s="80"/>
      <c r="K260" s="89">
        <v>7.3380311178740296</v>
      </c>
      <c r="L260" s="80"/>
      <c r="M260" s="80"/>
      <c r="N260" s="102">
        <v>5.5821424394114354E-2</v>
      </c>
      <c r="O260" s="89"/>
      <c r="P260" s="91"/>
      <c r="Q260" s="80"/>
      <c r="R260" s="89">
        <v>247648.11736</v>
      </c>
      <c r="S260" s="80"/>
      <c r="T260" s="90">
        <f t="shared" si="5"/>
        <v>3.9091347944466358E-2</v>
      </c>
      <c r="U260" s="90">
        <f>R260/'סכום נכסי הקרן'!$C$42</f>
        <v>4.5181618034939898E-3</v>
      </c>
    </row>
    <row r="261" spans="2:21" s="132" customFormat="1">
      <c r="B261" s="85" t="s">
        <v>949</v>
      </c>
      <c r="C261" s="82" t="s">
        <v>950</v>
      </c>
      <c r="D261" s="95" t="s">
        <v>30</v>
      </c>
      <c r="E261" s="95" t="s">
        <v>951</v>
      </c>
      <c r="F261" s="82" t="s">
        <v>952</v>
      </c>
      <c r="G261" s="95" t="s">
        <v>953</v>
      </c>
      <c r="H261" s="82" t="s">
        <v>954</v>
      </c>
      <c r="I261" s="82" t="s">
        <v>955</v>
      </c>
      <c r="J261" s="82"/>
      <c r="K261" s="92">
        <v>4.2300000000000004</v>
      </c>
      <c r="L261" s="95" t="s">
        <v>180</v>
      </c>
      <c r="M261" s="96">
        <v>5.0819999999999997E-2</v>
      </c>
      <c r="N261" s="96">
        <v>4.5400000000000003E-2</v>
      </c>
      <c r="O261" s="92">
        <v>8612237.5999999996</v>
      </c>
      <c r="P261" s="94">
        <v>103.1566</v>
      </c>
      <c r="Q261" s="82"/>
      <c r="R261" s="92">
        <v>32267.025519999999</v>
      </c>
      <c r="S261" s="93">
        <v>2.69132425E-2</v>
      </c>
      <c r="T261" s="93">
        <f t="shared" si="5"/>
        <v>5.0933620460424708E-3</v>
      </c>
      <c r="U261" s="93">
        <f>R261/'סכום נכסי הקרן'!$C$42</f>
        <v>5.8868867557309906E-4</v>
      </c>
    </row>
    <row r="262" spans="2:21" s="132" customFormat="1">
      <c r="B262" s="85" t="s">
        <v>956</v>
      </c>
      <c r="C262" s="82" t="s">
        <v>957</v>
      </c>
      <c r="D262" s="95" t="s">
        <v>30</v>
      </c>
      <c r="E262" s="95" t="s">
        <v>951</v>
      </c>
      <c r="F262" s="82" t="s">
        <v>952</v>
      </c>
      <c r="G262" s="95" t="s">
        <v>953</v>
      </c>
      <c r="H262" s="82" t="s">
        <v>954</v>
      </c>
      <c r="I262" s="82" t="s">
        <v>955</v>
      </c>
      <c r="J262" s="82"/>
      <c r="K262" s="92">
        <v>5.68</v>
      </c>
      <c r="L262" s="95" t="s">
        <v>180</v>
      </c>
      <c r="M262" s="96">
        <v>5.4120000000000001E-2</v>
      </c>
      <c r="N262" s="96">
        <v>4.9600000000000005E-2</v>
      </c>
      <c r="O262" s="92">
        <v>14678342.4</v>
      </c>
      <c r="P262" s="94">
        <v>103.45699999999999</v>
      </c>
      <c r="Q262" s="82"/>
      <c r="R262" s="92">
        <v>55154.726439999999</v>
      </c>
      <c r="S262" s="93">
        <v>4.5869819999999999E-2</v>
      </c>
      <c r="T262" s="93">
        <f t="shared" si="5"/>
        <v>8.7061941961531983E-3</v>
      </c>
      <c r="U262" s="93">
        <f>R262/'סכום נכסי הקרן'!$C$42</f>
        <v>1.0062583190209157E-3</v>
      </c>
    </row>
    <row r="263" spans="2:21" s="132" customFormat="1">
      <c r="B263" s="85" t="s">
        <v>958</v>
      </c>
      <c r="C263" s="82" t="s">
        <v>959</v>
      </c>
      <c r="D263" s="95" t="s">
        <v>30</v>
      </c>
      <c r="E263" s="95" t="s">
        <v>951</v>
      </c>
      <c r="F263" s="82" t="s">
        <v>789</v>
      </c>
      <c r="G263" s="95" t="s">
        <v>544</v>
      </c>
      <c r="H263" s="82" t="s">
        <v>954</v>
      </c>
      <c r="I263" s="82" t="s">
        <v>960</v>
      </c>
      <c r="J263" s="82"/>
      <c r="K263" s="92">
        <v>11.24</v>
      </c>
      <c r="L263" s="95" t="s">
        <v>180</v>
      </c>
      <c r="M263" s="96">
        <v>6.3750000000000001E-2</v>
      </c>
      <c r="N263" s="96">
        <v>5.6700000000000007E-2</v>
      </c>
      <c r="O263" s="92">
        <v>19911000</v>
      </c>
      <c r="P263" s="94">
        <v>109.66</v>
      </c>
      <c r="Q263" s="82"/>
      <c r="R263" s="92">
        <v>79302.550239999997</v>
      </c>
      <c r="S263" s="93">
        <v>3.3184999999999999E-2</v>
      </c>
      <c r="T263" s="93">
        <f t="shared" si="5"/>
        <v>1.251793721415175E-2</v>
      </c>
      <c r="U263" s="93">
        <f>R263/'סכום נכסי הקרן'!$C$42</f>
        <v>1.4468179981888441E-3</v>
      </c>
    </row>
    <row r="264" spans="2:21" s="132" customFormat="1">
      <c r="B264" s="85" t="s">
        <v>961</v>
      </c>
      <c r="C264" s="82" t="s">
        <v>962</v>
      </c>
      <c r="D264" s="95" t="s">
        <v>30</v>
      </c>
      <c r="E264" s="95" t="s">
        <v>951</v>
      </c>
      <c r="F264" s="82" t="s">
        <v>963</v>
      </c>
      <c r="G264" s="95" t="s">
        <v>544</v>
      </c>
      <c r="H264" s="82" t="s">
        <v>964</v>
      </c>
      <c r="I264" s="82" t="s">
        <v>960</v>
      </c>
      <c r="J264" s="82"/>
      <c r="K264" s="92">
        <v>4.12</v>
      </c>
      <c r="L264" s="95" t="s">
        <v>180</v>
      </c>
      <c r="M264" s="96">
        <v>0.06</v>
      </c>
      <c r="N264" s="96">
        <v>5.8100000000000006E-2</v>
      </c>
      <c r="O264" s="92">
        <v>6660000</v>
      </c>
      <c r="P264" s="94">
        <v>103.176</v>
      </c>
      <c r="Q264" s="82"/>
      <c r="R264" s="92">
        <v>24957.366460000001</v>
      </c>
      <c r="S264" s="93">
        <v>5.3358073533193769E-3</v>
      </c>
      <c r="T264" s="93">
        <f t="shared" si="5"/>
        <v>3.9395296296445654E-3</v>
      </c>
      <c r="U264" s="93">
        <f>R264/'סכום נכסי הקרן'!$C$42</f>
        <v>4.5532920281180861E-4</v>
      </c>
    </row>
    <row r="265" spans="2:21" s="132" customFormat="1">
      <c r="B265" s="85" t="s">
        <v>965</v>
      </c>
      <c r="C265" s="82" t="s">
        <v>966</v>
      </c>
      <c r="D265" s="95" t="s">
        <v>30</v>
      </c>
      <c r="E265" s="95" t="s">
        <v>951</v>
      </c>
      <c r="F265" s="82" t="s">
        <v>963</v>
      </c>
      <c r="G265" s="95" t="s">
        <v>544</v>
      </c>
      <c r="H265" s="82" t="s">
        <v>964</v>
      </c>
      <c r="I265" s="82" t="s">
        <v>960</v>
      </c>
      <c r="J265" s="82"/>
      <c r="K265" s="92">
        <v>6.67</v>
      </c>
      <c r="L265" s="95" t="s">
        <v>180</v>
      </c>
      <c r="M265" s="96">
        <v>6.7500000000000004E-2</v>
      </c>
      <c r="N265" s="96">
        <v>6.5699999999999995E-2</v>
      </c>
      <c r="O265" s="92">
        <v>15209000</v>
      </c>
      <c r="P265" s="94">
        <v>101.3167</v>
      </c>
      <c r="Q265" s="82"/>
      <c r="R265" s="92">
        <v>55966.448700000001</v>
      </c>
      <c r="S265" s="93">
        <v>1.2202881224701026E-2</v>
      </c>
      <c r="T265" s="93">
        <f t="shared" si="5"/>
        <v>8.8343248584743725E-3</v>
      </c>
      <c r="U265" s="93">
        <f>R265/'סכום נכסי הקרן'!$C$42</f>
        <v>1.0210676078993225E-3</v>
      </c>
    </row>
    <row r="266" spans="2:21" s="132" customFormat="1">
      <c r="B266" s="81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92"/>
      <c r="P266" s="94"/>
      <c r="Q266" s="82"/>
      <c r="R266" s="82"/>
      <c r="S266" s="82"/>
      <c r="T266" s="93"/>
      <c r="U266" s="82"/>
    </row>
    <row r="267" spans="2:21" s="132" customFormat="1">
      <c r="B267" s="100" t="s">
        <v>73</v>
      </c>
      <c r="C267" s="80"/>
      <c r="D267" s="80"/>
      <c r="E267" s="80"/>
      <c r="F267" s="80"/>
      <c r="G267" s="80"/>
      <c r="H267" s="80"/>
      <c r="I267" s="80"/>
      <c r="J267" s="80"/>
      <c r="K267" s="89">
        <v>4.6224683276828271</v>
      </c>
      <c r="L267" s="80"/>
      <c r="M267" s="80"/>
      <c r="N267" s="102">
        <v>4.2902689668765245E-2</v>
      </c>
      <c r="O267" s="89"/>
      <c r="P267" s="91"/>
      <c r="Q267" s="80"/>
      <c r="R267" s="89">
        <v>2583608.4731300008</v>
      </c>
      <c r="S267" s="80"/>
      <c r="T267" s="90">
        <f t="shared" ref="T267:T330" si="6">R267/$R$11</f>
        <v>0.40782356374056272</v>
      </c>
      <c r="U267" s="90">
        <f>R267/'סכום נכסי הקרן'!$C$42</f>
        <v>4.713607857357708E-2</v>
      </c>
    </row>
    <row r="268" spans="2:21" s="132" customFormat="1">
      <c r="B268" s="85" t="s">
        <v>967</v>
      </c>
      <c r="C268" s="82" t="s">
        <v>968</v>
      </c>
      <c r="D268" s="95" t="s">
        <v>30</v>
      </c>
      <c r="E268" s="95" t="s">
        <v>951</v>
      </c>
      <c r="F268" s="82"/>
      <c r="G268" s="95" t="s">
        <v>969</v>
      </c>
      <c r="H268" s="82" t="s">
        <v>970</v>
      </c>
      <c r="I268" s="82" t="s">
        <v>960</v>
      </c>
      <c r="J268" s="82"/>
      <c r="K268" s="92">
        <v>3.94</v>
      </c>
      <c r="L268" s="95" t="s">
        <v>180</v>
      </c>
      <c r="M268" s="96">
        <v>2.7999999999999997E-2</v>
      </c>
      <c r="N268" s="96">
        <v>0.03</v>
      </c>
      <c r="O268" s="92">
        <v>11765000</v>
      </c>
      <c r="P268" s="94">
        <v>99.930700000000002</v>
      </c>
      <c r="Q268" s="82"/>
      <c r="R268" s="92">
        <v>42700.853520000004</v>
      </c>
      <c r="S268" s="93">
        <v>1.6807142857142857E-2</v>
      </c>
      <c r="T268" s="93">
        <f t="shared" si="6"/>
        <v>6.7403456980433523E-3</v>
      </c>
      <c r="U268" s="93">
        <f>R268/'סכום נכסי הקרן'!$C$42</f>
        <v>7.7904636387846722E-4</v>
      </c>
    </row>
    <row r="269" spans="2:21" s="132" customFormat="1">
      <c r="B269" s="85" t="s">
        <v>971</v>
      </c>
      <c r="C269" s="82" t="s">
        <v>972</v>
      </c>
      <c r="D269" s="95" t="s">
        <v>30</v>
      </c>
      <c r="E269" s="95" t="s">
        <v>951</v>
      </c>
      <c r="F269" s="82"/>
      <c r="G269" s="95" t="s">
        <v>953</v>
      </c>
      <c r="H269" s="82" t="s">
        <v>970</v>
      </c>
      <c r="I269" s="82" t="s">
        <v>955</v>
      </c>
      <c r="J269" s="82"/>
      <c r="K269" s="92">
        <v>3.8399999999999994</v>
      </c>
      <c r="L269" s="95" t="s">
        <v>180</v>
      </c>
      <c r="M269" s="96">
        <v>0.03</v>
      </c>
      <c r="N269" s="96">
        <v>3.2399999999999991E-2</v>
      </c>
      <c r="O269" s="92">
        <v>4700000</v>
      </c>
      <c r="P269" s="94">
        <v>100.10299999999999</v>
      </c>
      <c r="Q269" s="82"/>
      <c r="R269" s="92">
        <v>17087.982510000002</v>
      </c>
      <c r="S269" s="93">
        <v>2.3500000000000001E-3</v>
      </c>
      <c r="T269" s="93">
        <f t="shared" si="6"/>
        <v>2.6973444300257758E-3</v>
      </c>
      <c r="U269" s="93">
        <f>R269/'סכום נכסי הקרן'!$C$42</f>
        <v>3.1175795196222911E-4</v>
      </c>
    </row>
    <row r="270" spans="2:21" s="132" customFormat="1">
      <c r="B270" s="85" t="s">
        <v>973</v>
      </c>
      <c r="C270" s="82" t="s">
        <v>974</v>
      </c>
      <c r="D270" s="95" t="s">
        <v>30</v>
      </c>
      <c r="E270" s="95" t="s">
        <v>951</v>
      </c>
      <c r="F270" s="82"/>
      <c r="G270" s="95" t="s">
        <v>953</v>
      </c>
      <c r="H270" s="82" t="s">
        <v>970</v>
      </c>
      <c r="I270" s="82" t="s">
        <v>955</v>
      </c>
      <c r="J270" s="82"/>
      <c r="K270" s="92">
        <v>4.1000000000000005</v>
      </c>
      <c r="L270" s="95" t="s">
        <v>180</v>
      </c>
      <c r="M270" s="96">
        <v>4.3749999999999997E-2</v>
      </c>
      <c r="N270" s="96">
        <v>3.2500000000000001E-2</v>
      </c>
      <c r="O270" s="92">
        <v>7200000</v>
      </c>
      <c r="P270" s="94">
        <v>106.56489999999999</v>
      </c>
      <c r="Q270" s="82"/>
      <c r="R270" s="92">
        <v>27867.14834</v>
      </c>
      <c r="S270" s="93">
        <v>4.7999999999999996E-3</v>
      </c>
      <c r="T270" s="93">
        <f t="shared" si="6"/>
        <v>4.3988397876468235E-3</v>
      </c>
      <c r="U270" s="93">
        <f>R270/'סכום נכסי הקרן'!$C$42</f>
        <v>5.0841608062402171E-4</v>
      </c>
    </row>
    <row r="271" spans="2:21" s="132" customFormat="1">
      <c r="B271" s="85" t="s">
        <v>975</v>
      </c>
      <c r="C271" s="82" t="s">
        <v>976</v>
      </c>
      <c r="D271" s="95" t="s">
        <v>30</v>
      </c>
      <c r="E271" s="95" t="s">
        <v>951</v>
      </c>
      <c r="F271" s="82"/>
      <c r="G271" s="95" t="s">
        <v>977</v>
      </c>
      <c r="H271" s="82" t="s">
        <v>978</v>
      </c>
      <c r="I271" s="82" t="s">
        <v>960</v>
      </c>
      <c r="J271" s="82"/>
      <c r="K271" s="92">
        <v>4.3599999999999994</v>
      </c>
      <c r="L271" s="95" t="s">
        <v>180</v>
      </c>
      <c r="M271" s="96">
        <v>4.7500000000000001E-2</v>
      </c>
      <c r="N271" s="96">
        <v>3.5099999999999999E-2</v>
      </c>
      <c r="O271" s="92">
        <v>7100000</v>
      </c>
      <c r="P271" s="94">
        <v>105.9829</v>
      </c>
      <c r="Q271" s="82"/>
      <c r="R271" s="92">
        <v>27330.019510000002</v>
      </c>
      <c r="S271" s="93">
        <v>1.4200000000000001E-2</v>
      </c>
      <c r="T271" s="93">
        <f t="shared" si="6"/>
        <v>4.314053800947756E-3</v>
      </c>
      <c r="U271" s="93">
        <f>R271/'סכום נכסי הקרן'!$C$42</f>
        <v>4.9861655140033057E-4</v>
      </c>
    </row>
    <row r="272" spans="2:21" s="132" customFormat="1">
      <c r="B272" s="85" t="s">
        <v>979</v>
      </c>
      <c r="C272" s="82" t="s">
        <v>980</v>
      </c>
      <c r="D272" s="95" t="s">
        <v>30</v>
      </c>
      <c r="E272" s="95" t="s">
        <v>951</v>
      </c>
      <c r="F272" s="82"/>
      <c r="G272" s="95" t="s">
        <v>981</v>
      </c>
      <c r="H272" s="82" t="s">
        <v>982</v>
      </c>
      <c r="I272" s="82" t="s">
        <v>983</v>
      </c>
      <c r="J272" s="82"/>
      <c r="K272" s="92">
        <v>4.1000000000000005</v>
      </c>
      <c r="L272" s="95" t="s">
        <v>180</v>
      </c>
      <c r="M272" s="96">
        <v>3.875E-2</v>
      </c>
      <c r="N272" s="96">
        <v>3.3700000000000001E-2</v>
      </c>
      <c r="O272" s="92">
        <v>6539000</v>
      </c>
      <c r="P272" s="94">
        <v>101.8968</v>
      </c>
      <c r="Q272" s="82"/>
      <c r="R272" s="92">
        <v>24200.122749999999</v>
      </c>
      <c r="S272" s="93">
        <v>6.5389999999999997E-3</v>
      </c>
      <c r="T272" s="93">
        <f t="shared" si="6"/>
        <v>3.8199984268156035E-3</v>
      </c>
      <c r="U272" s="93">
        <f>R272/'סכום נכסי הקרן'!$C$42</f>
        <v>4.4151383589955155E-4</v>
      </c>
    </row>
    <row r="273" spans="2:21" s="132" customFormat="1">
      <c r="B273" s="85" t="s">
        <v>984</v>
      </c>
      <c r="C273" s="82" t="s">
        <v>985</v>
      </c>
      <c r="D273" s="95" t="s">
        <v>30</v>
      </c>
      <c r="E273" s="95" t="s">
        <v>951</v>
      </c>
      <c r="F273" s="82"/>
      <c r="G273" s="95" t="s">
        <v>981</v>
      </c>
      <c r="H273" s="82" t="s">
        <v>982</v>
      </c>
      <c r="I273" s="82" t="s">
        <v>983</v>
      </c>
      <c r="J273" s="82"/>
      <c r="K273" s="92">
        <v>4.51</v>
      </c>
      <c r="L273" s="95" t="s">
        <v>180</v>
      </c>
      <c r="M273" s="96">
        <v>4.3749999999999997E-2</v>
      </c>
      <c r="N273" s="96">
        <v>3.5400000000000001E-2</v>
      </c>
      <c r="O273" s="92">
        <v>2673000</v>
      </c>
      <c r="P273" s="94">
        <v>105.3468</v>
      </c>
      <c r="Q273" s="82"/>
      <c r="R273" s="92">
        <v>10227.41915</v>
      </c>
      <c r="S273" s="93">
        <v>3.1447058823529414E-3</v>
      </c>
      <c r="T273" s="93">
        <f t="shared" si="6"/>
        <v>1.6144019378324756E-3</v>
      </c>
      <c r="U273" s="93">
        <f>R273/'סכום נכסי הקרן'!$C$42</f>
        <v>1.8659190727737243E-4</v>
      </c>
    </row>
    <row r="274" spans="2:21" s="132" customFormat="1">
      <c r="B274" s="85" t="s">
        <v>986</v>
      </c>
      <c r="C274" s="82" t="s">
        <v>987</v>
      </c>
      <c r="D274" s="95" t="s">
        <v>30</v>
      </c>
      <c r="E274" s="95" t="s">
        <v>951</v>
      </c>
      <c r="F274" s="82"/>
      <c r="G274" s="95" t="s">
        <v>988</v>
      </c>
      <c r="H274" s="82" t="s">
        <v>982</v>
      </c>
      <c r="I274" s="82" t="s">
        <v>960</v>
      </c>
      <c r="J274" s="82"/>
      <c r="K274" s="92">
        <v>3.67</v>
      </c>
      <c r="L274" s="95" t="s">
        <v>180</v>
      </c>
      <c r="M274" s="96">
        <v>3.3500000000000002E-2</v>
      </c>
      <c r="N274" s="96">
        <v>3.0600000000000002E-2</v>
      </c>
      <c r="O274" s="92">
        <v>13400000</v>
      </c>
      <c r="P274" s="94">
        <v>101.1986</v>
      </c>
      <c r="Q274" s="82"/>
      <c r="R274" s="92">
        <v>49252.149649999999</v>
      </c>
      <c r="S274" s="93">
        <v>1.9851851851851853E-2</v>
      </c>
      <c r="T274" s="93">
        <f t="shared" si="6"/>
        <v>7.774470242316713E-3</v>
      </c>
      <c r="U274" s="93">
        <f>R274/'סכום נכסי הקרן'!$C$42</f>
        <v>8.9857005036349485E-4</v>
      </c>
    </row>
    <row r="275" spans="2:21" s="132" customFormat="1">
      <c r="B275" s="85" t="s">
        <v>989</v>
      </c>
      <c r="C275" s="82" t="s">
        <v>990</v>
      </c>
      <c r="D275" s="95" t="s">
        <v>30</v>
      </c>
      <c r="E275" s="95" t="s">
        <v>951</v>
      </c>
      <c r="F275" s="82"/>
      <c r="G275" s="95" t="s">
        <v>991</v>
      </c>
      <c r="H275" s="82" t="s">
        <v>982</v>
      </c>
      <c r="I275" s="82" t="s">
        <v>960</v>
      </c>
      <c r="J275" s="82"/>
      <c r="K275" s="92">
        <v>7.21</v>
      </c>
      <c r="L275" s="95" t="s">
        <v>180</v>
      </c>
      <c r="M275" s="96">
        <v>5.1249999999999997E-2</v>
      </c>
      <c r="N275" s="96">
        <v>4.9500000000000002E-2</v>
      </c>
      <c r="O275" s="92">
        <v>3936000</v>
      </c>
      <c r="P275" s="94">
        <v>105.5943</v>
      </c>
      <c r="Q275" s="82"/>
      <c r="R275" s="92">
        <v>15095.292820000001</v>
      </c>
      <c r="S275" s="93">
        <v>7.8720000000000005E-3</v>
      </c>
      <c r="T275" s="93">
        <f t="shared" si="6"/>
        <v>2.382797617203032E-3</v>
      </c>
      <c r="U275" s="93">
        <f>R275/'סכום נכסי הקרן'!$C$42</f>
        <v>2.7540276162380867E-4</v>
      </c>
    </row>
    <row r="276" spans="2:21" s="132" customFormat="1">
      <c r="B276" s="85" t="s">
        <v>992</v>
      </c>
      <c r="C276" s="82" t="s">
        <v>993</v>
      </c>
      <c r="D276" s="95" t="s">
        <v>30</v>
      </c>
      <c r="E276" s="95" t="s">
        <v>951</v>
      </c>
      <c r="F276" s="82"/>
      <c r="G276" s="95" t="s">
        <v>953</v>
      </c>
      <c r="H276" s="82" t="s">
        <v>994</v>
      </c>
      <c r="I276" s="82" t="s">
        <v>960</v>
      </c>
      <c r="J276" s="82"/>
      <c r="K276" s="92">
        <v>5.32</v>
      </c>
      <c r="L276" s="95" t="s">
        <v>180</v>
      </c>
      <c r="M276" s="96">
        <v>6.7500000000000004E-2</v>
      </c>
      <c r="N276" s="96">
        <v>4.8899999999999999E-2</v>
      </c>
      <c r="O276" s="92">
        <v>5205000</v>
      </c>
      <c r="P276" s="94">
        <v>112.88979999999999</v>
      </c>
      <c r="Q276" s="82"/>
      <c r="R276" s="92">
        <v>21341.310530000002</v>
      </c>
      <c r="S276" s="93">
        <v>2.3133333333333335E-3</v>
      </c>
      <c r="T276" s="93">
        <f t="shared" si="6"/>
        <v>3.3687338487067503E-3</v>
      </c>
      <c r="U276" s="93">
        <f>R276/'סכום נכסי הקרן'!$C$42</f>
        <v>3.8935686287887912E-4</v>
      </c>
    </row>
    <row r="277" spans="2:21" s="132" customFormat="1">
      <c r="B277" s="85" t="s">
        <v>995</v>
      </c>
      <c r="C277" s="82" t="s">
        <v>996</v>
      </c>
      <c r="D277" s="95" t="s">
        <v>30</v>
      </c>
      <c r="E277" s="95" t="s">
        <v>951</v>
      </c>
      <c r="F277" s="82"/>
      <c r="G277" s="95" t="s">
        <v>997</v>
      </c>
      <c r="H277" s="82" t="s">
        <v>994</v>
      </c>
      <c r="I277" s="82" t="s">
        <v>955</v>
      </c>
      <c r="J277" s="82"/>
      <c r="K277" s="92">
        <v>4.3</v>
      </c>
      <c r="L277" s="95" t="s">
        <v>180</v>
      </c>
      <c r="M277" s="96">
        <v>2.589E-2</v>
      </c>
      <c r="N277" s="96">
        <v>3.0499999999999999E-2</v>
      </c>
      <c r="O277" s="92">
        <v>13800000</v>
      </c>
      <c r="P277" s="94">
        <v>98.839399999999998</v>
      </c>
      <c r="Q277" s="82"/>
      <c r="R277" s="92">
        <v>49539.872000000003</v>
      </c>
      <c r="S277" s="93">
        <v>9.1999999999999998E-3</v>
      </c>
      <c r="T277" s="93">
        <f t="shared" si="6"/>
        <v>7.8198873228709723E-3</v>
      </c>
      <c r="U277" s="93">
        <f>R277/'סכום נכסי הקרן'!$C$42</f>
        <v>9.038193377218631E-4</v>
      </c>
    </row>
    <row r="278" spans="2:21" s="132" customFormat="1">
      <c r="B278" s="85" t="s">
        <v>998</v>
      </c>
      <c r="C278" s="82" t="s">
        <v>999</v>
      </c>
      <c r="D278" s="95" t="s">
        <v>30</v>
      </c>
      <c r="E278" s="95" t="s">
        <v>951</v>
      </c>
      <c r="F278" s="82"/>
      <c r="G278" s="95" t="s">
        <v>1000</v>
      </c>
      <c r="H278" s="82" t="s">
        <v>994</v>
      </c>
      <c r="I278" s="82" t="s">
        <v>983</v>
      </c>
      <c r="J278" s="82"/>
      <c r="K278" s="92">
        <v>7.74</v>
      </c>
      <c r="L278" s="95" t="s">
        <v>180</v>
      </c>
      <c r="M278" s="96">
        <v>4.7500000000000001E-2</v>
      </c>
      <c r="N278" s="96">
        <v>4.2600000000000006E-2</v>
      </c>
      <c r="O278" s="92">
        <v>7083000</v>
      </c>
      <c r="P278" s="94">
        <v>103.65049999999999</v>
      </c>
      <c r="Q278" s="82"/>
      <c r="R278" s="92">
        <v>26664.5638</v>
      </c>
      <c r="S278" s="93">
        <v>7.0829999999999999E-3</v>
      </c>
      <c r="T278" s="93">
        <f t="shared" si="6"/>
        <v>4.2090113682470599E-3</v>
      </c>
      <c r="U278" s="93">
        <f>R278/'סכום נכסי הקרן'!$C$42</f>
        <v>4.8647579053814194E-4</v>
      </c>
    </row>
    <row r="279" spans="2:21" s="132" customFormat="1">
      <c r="B279" s="85" t="s">
        <v>1001</v>
      </c>
      <c r="C279" s="82" t="s">
        <v>1002</v>
      </c>
      <c r="D279" s="95" t="s">
        <v>30</v>
      </c>
      <c r="E279" s="95" t="s">
        <v>951</v>
      </c>
      <c r="F279" s="82"/>
      <c r="G279" s="95" t="s">
        <v>988</v>
      </c>
      <c r="H279" s="82" t="s">
        <v>994</v>
      </c>
      <c r="I279" s="82" t="s">
        <v>955</v>
      </c>
      <c r="J279" s="82"/>
      <c r="K279" s="92">
        <v>3.68</v>
      </c>
      <c r="L279" s="95" t="s">
        <v>180</v>
      </c>
      <c r="M279" s="96">
        <v>3.7499999999999999E-2</v>
      </c>
      <c r="N279" s="96">
        <v>3.4200000000000001E-2</v>
      </c>
      <c r="O279" s="92">
        <v>7400000</v>
      </c>
      <c r="P279" s="94">
        <v>101.3274</v>
      </c>
      <c r="Q279" s="82"/>
      <c r="R279" s="92">
        <v>27233.56711</v>
      </c>
      <c r="S279" s="93">
        <v>1.4800000000000001E-2</v>
      </c>
      <c r="T279" s="93">
        <f t="shared" si="6"/>
        <v>4.298828753535028E-3</v>
      </c>
      <c r="U279" s="93">
        <f>R279/'סכום נכסי הקרן'!$C$42</f>
        <v>4.9685684672669543E-4</v>
      </c>
    </row>
    <row r="280" spans="2:21" s="132" customFormat="1">
      <c r="B280" s="85" t="s">
        <v>1003</v>
      </c>
      <c r="C280" s="82" t="s">
        <v>1004</v>
      </c>
      <c r="D280" s="95" t="s">
        <v>30</v>
      </c>
      <c r="E280" s="95" t="s">
        <v>951</v>
      </c>
      <c r="F280" s="82"/>
      <c r="G280" s="95" t="s">
        <v>997</v>
      </c>
      <c r="H280" s="82" t="s">
        <v>1005</v>
      </c>
      <c r="I280" s="82" t="s">
        <v>960</v>
      </c>
      <c r="J280" s="82"/>
      <c r="K280" s="92">
        <v>15.31</v>
      </c>
      <c r="L280" s="95" t="s">
        <v>180</v>
      </c>
      <c r="M280" s="96">
        <v>5.5500000000000001E-2</v>
      </c>
      <c r="N280" s="96">
        <v>4.9000000000000002E-2</v>
      </c>
      <c r="O280" s="92">
        <v>8388000</v>
      </c>
      <c r="P280" s="94">
        <v>110.74590000000001</v>
      </c>
      <c r="Q280" s="82"/>
      <c r="R280" s="92">
        <v>33738.982729999996</v>
      </c>
      <c r="S280" s="93">
        <v>2.0969999999999999E-3</v>
      </c>
      <c r="T280" s="93">
        <f t="shared" si="6"/>
        <v>5.3257110421458011E-3</v>
      </c>
      <c r="U280" s="93">
        <f>R280/'סכום נכסי הקרן'!$C$42</f>
        <v>6.155434763020375E-4</v>
      </c>
    </row>
    <row r="281" spans="2:21" s="132" customFormat="1">
      <c r="B281" s="85" t="s">
        <v>1006</v>
      </c>
      <c r="C281" s="82" t="s">
        <v>1007</v>
      </c>
      <c r="D281" s="95" t="s">
        <v>30</v>
      </c>
      <c r="E281" s="95" t="s">
        <v>951</v>
      </c>
      <c r="F281" s="82"/>
      <c r="G281" s="95" t="s">
        <v>1008</v>
      </c>
      <c r="H281" s="82" t="s">
        <v>1005</v>
      </c>
      <c r="I281" s="82" t="s">
        <v>955</v>
      </c>
      <c r="J281" s="82"/>
      <c r="K281" s="92">
        <v>3.6999999999999997</v>
      </c>
      <c r="L281" s="95" t="s">
        <v>180</v>
      </c>
      <c r="M281" s="96">
        <v>4.4000000000000004E-2</v>
      </c>
      <c r="N281" s="96">
        <v>4.1399999999999999E-2</v>
      </c>
      <c r="O281" s="92">
        <v>10600000</v>
      </c>
      <c r="P281" s="94">
        <v>100.7907</v>
      </c>
      <c r="Q281" s="82"/>
      <c r="R281" s="92">
        <v>38803.600359999997</v>
      </c>
      <c r="S281" s="93">
        <v>7.0666666666666664E-3</v>
      </c>
      <c r="T281" s="93">
        <f t="shared" si="6"/>
        <v>6.125162829183641E-3</v>
      </c>
      <c r="U281" s="93">
        <f>R281/'סכום נכסי הקרן'!$C$42</f>
        <v>7.079437827089873E-4</v>
      </c>
    </row>
    <row r="282" spans="2:21" s="132" customFormat="1">
      <c r="B282" s="85" t="s">
        <v>1009</v>
      </c>
      <c r="C282" s="82" t="s">
        <v>1010</v>
      </c>
      <c r="D282" s="95" t="s">
        <v>30</v>
      </c>
      <c r="E282" s="95" t="s">
        <v>951</v>
      </c>
      <c r="F282" s="82"/>
      <c r="G282" s="95" t="s">
        <v>1011</v>
      </c>
      <c r="H282" s="82" t="s">
        <v>1005</v>
      </c>
      <c r="I282" s="82" t="s">
        <v>955</v>
      </c>
      <c r="J282" s="82"/>
      <c r="K282" s="92">
        <v>4.3299999999999992</v>
      </c>
      <c r="L282" s="95" t="s">
        <v>180</v>
      </c>
      <c r="M282" s="96">
        <v>3.9E-2</v>
      </c>
      <c r="N282" s="96">
        <v>3.2599999999999997E-2</v>
      </c>
      <c r="O282" s="92">
        <v>6020000</v>
      </c>
      <c r="P282" s="94">
        <v>102.7948</v>
      </c>
      <c r="Q282" s="82"/>
      <c r="R282" s="92">
        <v>22475.720260000002</v>
      </c>
      <c r="S282" s="93">
        <v>6.0200000000000002E-3</v>
      </c>
      <c r="T282" s="93">
        <f t="shared" si="6"/>
        <v>3.5478008488509672E-3</v>
      </c>
      <c r="U282" s="93">
        <f>R282/'סכום נכסי הקרן'!$C$42</f>
        <v>4.100533525846627E-4</v>
      </c>
    </row>
    <row r="283" spans="2:21" s="132" customFormat="1">
      <c r="B283" s="85" t="s">
        <v>1012</v>
      </c>
      <c r="C283" s="82" t="s">
        <v>1013</v>
      </c>
      <c r="D283" s="95" t="s">
        <v>30</v>
      </c>
      <c r="E283" s="95" t="s">
        <v>951</v>
      </c>
      <c r="F283" s="82"/>
      <c r="G283" s="95" t="s">
        <v>1014</v>
      </c>
      <c r="H283" s="82" t="s">
        <v>1005</v>
      </c>
      <c r="I283" s="82" t="s">
        <v>955</v>
      </c>
      <c r="J283" s="82"/>
      <c r="K283" s="92">
        <v>4.84</v>
      </c>
      <c r="L283" s="95" t="s">
        <v>180</v>
      </c>
      <c r="M283" s="96">
        <v>3.3750000000000002E-2</v>
      </c>
      <c r="N283" s="96">
        <v>3.85E-2</v>
      </c>
      <c r="O283" s="92">
        <v>7205000</v>
      </c>
      <c r="P283" s="94">
        <v>98.184100000000001</v>
      </c>
      <c r="Q283" s="82"/>
      <c r="R283" s="92">
        <v>25693.37167</v>
      </c>
      <c r="S283" s="93">
        <v>1.1821610987781327E-2</v>
      </c>
      <c r="T283" s="93">
        <f t="shared" si="6"/>
        <v>4.0557083273054309E-3</v>
      </c>
      <c r="U283" s="93">
        <f>R283/'סכום נכסי הקרן'!$C$42</f>
        <v>4.687570885653697E-4</v>
      </c>
    </row>
    <row r="284" spans="2:21" s="132" customFormat="1">
      <c r="B284" s="85" t="s">
        <v>1015</v>
      </c>
      <c r="C284" s="82" t="s">
        <v>1016</v>
      </c>
      <c r="D284" s="95" t="s">
        <v>30</v>
      </c>
      <c r="E284" s="95" t="s">
        <v>951</v>
      </c>
      <c r="F284" s="82"/>
      <c r="G284" s="95" t="s">
        <v>1008</v>
      </c>
      <c r="H284" s="82" t="s">
        <v>1005</v>
      </c>
      <c r="I284" s="82" t="s">
        <v>955</v>
      </c>
      <c r="J284" s="82"/>
      <c r="K284" s="92">
        <v>2.4299999999999993</v>
      </c>
      <c r="L284" s="95" t="s">
        <v>180</v>
      </c>
      <c r="M284" s="96">
        <v>3.3750000000000002E-2</v>
      </c>
      <c r="N284" s="96">
        <v>3.7799999999999986E-2</v>
      </c>
      <c r="O284" s="92">
        <v>6913000</v>
      </c>
      <c r="P284" s="94">
        <v>100.3964</v>
      </c>
      <c r="Q284" s="82"/>
      <c r="R284" s="92">
        <v>25207.537920000002</v>
      </c>
      <c r="S284" s="93">
        <v>9.2173333333333326E-3</v>
      </c>
      <c r="T284" s="93">
        <f t="shared" si="6"/>
        <v>3.9790192881684738E-3</v>
      </c>
      <c r="U284" s="93">
        <f>R284/'סכום נכסי הקרן'!$C$42</f>
        <v>4.5989340118709132E-4</v>
      </c>
    </row>
    <row r="285" spans="2:21" s="132" customFormat="1">
      <c r="B285" s="85" t="s">
        <v>1017</v>
      </c>
      <c r="C285" s="82" t="s">
        <v>1018</v>
      </c>
      <c r="D285" s="95" t="s">
        <v>30</v>
      </c>
      <c r="E285" s="95" t="s">
        <v>951</v>
      </c>
      <c r="F285" s="82"/>
      <c r="G285" s="95" t="s">
        <v>1019</v>
      </c>
      <c r="H285" s="82" t="s">
        <v>1005</v>
      </c>
      <c r="I285" s="82" t="s">
        <v>983</v>
      </c>
      <c r="J285" s="82"/>
      <c r="K285" s="92">
        <v>3.59</v>
      </c>
      <c r="L285" s="95" t="s">
        <v>180</v>
      </c>
      <c r="M285" s="96">
        <v>3.2500000000000001E-2</v>
      </c>
      <c r="N285" s="96">
        <v>3.0200000000000001E-2</v>
      </c>
      <c r="O285" s="92">
        <v>10130000</v>
      </c>
      <c r="P285" s="94">
        <v>100.9391</v>
      </c>
      <c r="Q285" s="82"/>
      <c r="R285" s="92">
        <v>37137.679270000001</v>
      </c>
      <c r="S285" s="93">
        <v>1.013E-2</v>
      </c>
      <c r="T285" s="93">
        <f t="shared" si="6"/>
        <v>5.8621965620807631E-3</v>
      </c>
      <c r="U285" s="93">
        <f>R285/'סכום נכסי הקרן'!$C$42</f>
        <v>6.7755025047982283E-4</v>
      </c>
    </row>
    <row r="286" spans="2:21" s="132" customFormat="1">
      <c r="B286" s="85" t="s">
        <v>1020</v>
      </c>
      <c r="C286" s="82" t="s">
        <v>1021</v>
      </c>
      <c r="D286" s="95" t="s">
        <v>30</v>
      </c>
      <c r="E286" s="95" t="s">
        <v>951</v>
      </c>
      <c r="F286" s="82"/>
      <c r="G286" s="95" t="s">
        <v>1000</v>
      </c>
      <c r="H286" s="82" t="s">
        <v>1005</v>
      </c>
      <c r="I286" s="82" t="s">
        <v>983</v>
      </c>
      <c r="J286" s="82"/>
      <c r="K286" s="92">
        <v>4.0999999999999996</v>
      </c>
      <c r="L286" s="95" t="s">
        <v>180</v>
      </c>
      <c r="M286" s="96">
        <v>4.2500000000000003E-2</v>
      </c>
      <c r="N286" s="96">
        <v>3.6599999999999994E-2</v>
      </c>
      <c r="O286" s="92">
        <v>3891000</v>
      </c>
      <c r="P286" s="94">
        <v>102.2659</v>
      </c>
      <c r="Q286" s="82"/>
      <c r="R286" s="92">
        <v>14452.329960000001</v>
      </c>
      <c r="S286" s="93">
        <v>3.1128000000000002E-3</v>
      </c>
      <c r="T286" s="93">
        <f t="shared" si="6"/>
        <v>2.2813056892870523E-3</v>
      </c>
      <c r="U286" s="93">
        <f>R286/'סכום נכסי הקרן'!$C$42</f>
        <v>2.6367236663399211E-4</v>
      </c>
    </row>
    <row r="287" spans="2:21" s="132" customFormat="1">
      <c r="B287" s="85" t="s">
        <v>1022</v>
      </c>
      <c r="C287" s="82" t="s">
        <v>1023</v>
      </c>
      <c r="D287" s="95" t="s">
        <v>30</v>
      </c>
      <c r="E287" s="95" t="s">
        <v>951</v>
      </c>
      <c r="F287" s="82"/>
      <c r="G287" s="95" t="s">
        <v>1000</v>
      </c>
      <c r="H287" s="82" t="s">
        <v>1005</v>
      </c>
      <c r="I287" s="82" t="s">
        <v>983</v>
      </c>
      <c r="J287" s="82"/>
      <c r="K287" s="92">
        <v>5.6500000000000012</v>
      </c>
      <c r="L287" s="95" t="s">
        <v>180</v>
      </c>
      <c r="M287" s="96">
        <v>4.6249999999999999E-2</v>
      </c>
      <c r="N287" s="96">
        <v>4.0099999999999997E-2</v>
      </c>
      <c r="O287" s="92">
        <v>3100000</v>
      </c>
      <c r="P287" s="94">
        <v>103.2856</v>
      </c>
      <c r="Q287" s="82"/>
      <c r="R287" s="92">
        <v>11629.127259999999</v>
      </c>
      <c r="S287" s="93">
        <v>2.0666666666666667E-3</v>
      </c>
      <c r="T287" s="93">
        <f t="shared" si="6"/>
        <v>1.8356620872279853E-3</v>
      </c>
      <c r="U287" s="93">
        <f>R287/'סכום נכסי הקרן'!$C$42</f>
        <v>2.1216506369690384E-4</v>
      </c>
    </row>
    <row r="288" spans="2:21" s="132" customFormat="1">
      <c r="B288" s="85" t="s">
        <v>1024</v>
      </c>
      <c r="C288" s="82" t="s">
        <v>1025</v>
      </c>
      <c r="D288" s="95" t="s">
        <v>30</v>
      </c>
      <c r="E288" s="95" t="s">
        <v>951</v>
      </c>
      <c r="F288" s="82"/>
      <c r="G288" s="95" t="s">
        <v>953</v>
      </c>
      <c r="H288" s="82" t="s">
        <v>1005</v>
      </c>
      <c r="I288" s="82" t="s">
        <v>955</v>
      </c>
      <c r="J288" s="82"/>
      <c r="K288" s="92">
        <v>5.46</v>
      </c>
      <c r="L288" s="95" t="s">
        <v>182</v>
      </c>
      <c r="M288" s="96">
        <v>3.2500000000000001E-2</v>
      </c>
      <c r="N288" s="96">
        <v>2.3E-2</v>
      </c>
      <c r="O288" s="92">
        <v>7213000</v>
      </c>
      <c r="P288" s="94">
        <v>105.45699999999999</v>
      </c>
      <c r="Q288" s="82"/>
      <c r="R288" s="92">
        <v>31021.306920000003</v>
      </c>
      <c r="S288" s="93">
        <v>7.2129999999999998E-3</v>
      </c>
      <c r="T288" s="93">
        <f t="shared" si="6"/>
        <v>4.896724899139779E-3</v>
      </c>
      <c r="U288" s="93">
        <f>R288/'סכום נכסי הקרן'!$C$42</f>
        <v>5.6596143558265656E-4</v>
      </c>
    </row>
    <row r="289" spans="2:21" s="132" customFormat="1">
      <c r="B289" s="85" t="s">
        <v>1026</v>
      </c>
      <c r="C289" s="82" t="s">
        <v>1027</v>
      </c>
      <c r="D289" s="95" t="s">
        <v>30</v>
      </c>
      <c r="E289" s="95" t="s">
        <v>951</v>
      </c>
      <c r="F289" s="82"/>
      <c r="G289" s="95" t="s">
        <v>1028</v>
      </c>
      <c r="H289" s="82" t="s">
        <v>1005</v>
      </c>
      <c r="I289" s="82" t="s">
        <v>955</v>
      </c>
      <c r="J289" s="82"/>
      <c r="K289" s="92">
        <v>5.3999999999999986</v>
      </c>
      <c r="L289" s="95" t="s">
        <v>180</v>
      </c>
      <c r="M289" s="96">
        <v>4.9000000000000002E-2</v>
      </c>
      <c r="N289" s="96">
        <v>3.7499999999999999E-2</v>
      </c>
      <c r="O289" s="92">
        <v>8747000</v>
      </c>
      <c r="P289" s="94">
        <v>108.41540000000001</v>
      </c>
      <c r="Q289" s="82"/>
      <c r="R289" s="92">
        <v>34442.615310000001</v>
      </c>
      <c r="S289" s="93">
        <v>3.5077841367309954E-3</v>
      </c>
      <c r="T289" s="93">
        <f t="shared" si="6"/>
        <v>5.4367797080539619E-3</v>
      </c>
      <c r="U289" s="93">
        <f>R289/'סכום נכסי הקרן'!$C$42</f>
        <v>6.2838074670223411E-4</v>
      </c>
    </row>
    <row r="290" spans="2:21" s="132" customFormat="1">
      <c r="B290" s="85" t="s">
        <v>1029</v>
      </c>
      <c r="C290" s="82" t="s">
        <v>1030</v>
      </c>
      <c r="D290" s="95" t="s">
        <v>30</v>
      </c>
      <c r="E290" s="95" t="s">
        <v>951</v>
      </c>
      <c r="F290" s="82"/>
      <c r="G290" s="95" t="s">
        <v>991</v>
      </c>
      <c r="H290" s="82" t="s">
        <v>1005</v>
      </c>
      <c r="I290" s="82" t="s">
        <v>960</v>
      </c>
      <c r="J290" s="82"/>
      <c r="K290" s="92">
        <v>7.0799999999999992</v>
      </c>
      <c r="L290" s="95" t="s">
        <v>180</v>
      </c>
      <c r="M290" s="96">
        <v>4.4999999999999998E-2</v>
      </c>
      <c r="N290" s="96">
        <v>5.0700000000000002E-2</v>
      </c>
      <c r="O290" s="92">
        <v>9462000</v>
      </c>
      <c r="P290" s="94">
        <v>95.787000000000006</v>
      </c>
      <c r="Q290" s="82"/>
      <c r="R290" s="92">
        <v>32918.145089999998</v>
      </c>
      <c r="S290" s="93">
        <v>1.2616E-2</v>
      </c>
      <c r="T290" s="93">
        <f t="shared" si="6"/>
        <v>5.1961415136825197E-3</v>
      </c>
      <c r="U290" s="93">
        <f>R290/'סכום נכסי הקרן'!$C$42</f>
        <v>6.0056788387091503E-4</v>
      </c>
    </row>
    <row r="291" spans="2:21" s="132" customFormat="1">
      <c r="B291" s="85" t="s">
        <v>1031</v>
      </c>
      <c r="C291" s="82" t="s">
        <v>1032</v>
      </c>
      <c r="D291" s="95" t="s">
        <v>30</v>
      </c>
      <c r="E291" s="95" t="s">
        <v>951</v>
      </c>
      <c r="F291" s="82"/>
      <c r="G291" s="95" t="s">
        <v>1011</v>
      </c>
      <c r="H291" s="82" t="s">
        <v>1005</v>
      </c>
      <c r="I291" s="82" t="s">
        <v>960</v>
      </c>
      <c r="J291" s="82"/>
      <c r="K291" s="92">
        <v>1.3</v>
      </c>
      <c r="L291" s="95" t="s">
        <v>180</v>
      </c>
      <c r="M291" s="96">
        <v>3.3599999999999998E-2</v>
      </c>
      <c r="N291" s="96">
        <v>3.4000000000000002E-2</v>
      </c>
      <c r="O291" s="92">
        <v>5529375</v>
      </c>
      <c r="P291" s="94">
        <v>99.866699999999994</v>
      </c>
      <c r="Q291" s="82"/>
      <c r="R291" s="92">
        <v>20055.913079999998</v>
      </c>
      <c r="S291" s="93">
        <v>2.5277142857142859E-3</v>
      </c>
      <c r="T291" s="93">
        <f t="shared" si="6"/>
        <v>3.165833380491861E-3</v>
      </c>
      <c r="U291" s="93">
        <f>R291/'סכום נכסי הקרן'!$C$42</f>
        <v>3.6590571080548709E-4</v>
      </c>
    </row>
    <row r="292" spans="2:21" s="132" customFormat="1">
      <c r="B292" s="85" t="s">
        <v>1033</v>
      </c>
      <c r="C292" s="82" t="s">
        <v>1034</v>
      </c>
      <c r="D292" s="95" t="s">
        <v>30</v>
      </c>
      <c r="E292" s="95" t="s">
        <v>951</v>
      </c>
      <c r="F292" s="82"/>
      <c r="G292" s="95" t="s">
        <v>991</v>
      </c>
      <c r="H292" s="82" t="s">
        <v>1005</v>
      </c>
      <c r="I292" s="82" t="s">
        <v>960</v>
      </c>
      <c r="J292" s="82"/>
      <c r="K292" s="92">
        <v>5.3600000000000012</v>
      </c>
      <c r="L292" s="95" t="s">
        <v>180</v>
      </c>
      <c r="M292" s="96">
        <v>5.7500000000000002E-2</v>
      </c>
      <c r="N292" s="96">
        <v>4.87E-2</v>
      </c>
      <c r="O292" s="92">
        <v>2874000</v>
      </c>
      <c r="P292" s="94">
        <v>107.8997</v>
      </c>
      <c r="Q292" s="82"/>
      <c r="R292" s="92">
        <v>11262.970090000001</v>
      </c>
      <c r="S292" s="93">
        <v>4.1057142857142855E-3</v>
      </c>
      <c r="T292" s="93">
        <f t="shared" si="6"/>
        <v>1.7778640410024864E-3</v>
      </c>
      <c r="U292" s="93">
        <f>R292/'סכום נכסי הקרן'!$C$42</f>
        <v>2.0548478945454183E-4</v>
      </c>
    </row>
    <row r="293" spans="2:21" s="132" customFormat="1">
      <c r="B293" s="85" t="s">
        <v>1035</v>
      </c>
      <c r="C293" s="82" t="s">
        <v>1036</v>
      </c>
      <c r="D293" s="95" t="s">
        <v>30</v>
      </c>
      <c r="E293" s="95" t="s">
        <v>951</v>
      </c>
      <c r="F293" s="82"/>
      <c r="G293" s="95" t="s">
        <v>1011</v>
      </c>
      <c r="H293" s="82" t="s">
        <v>1005</v>
      </c>
      <c r="I293" s="82" t="s">
        <v>955</v>
      </c>
      <c r="J293" s="82"/>
      <c r="K293" s="92">
        <v>7.32</v>
      </c>
      <c r="L293" s="95" t="s">
        <v>180</v>
      </c>
      <c r="M293" s="96">
        <v>4.0999999999999995E-2</v>
      </c>
      <c r="N293" s="96">
        <v>3.9299999999999995E-2</v>
      </c>
      <c r="O293" s="92">
        <v>5950000</v>
      </c>
      <c r="P293" s="94">
        <v>101.4079</v>
      </c>
      <c r="Q293" s="82"/>
      <c r="R293" s="92">
        <v>21914.650430000002</v>
      </c>
      <c r="S293" s="93">
        <v>2.4540960306337176E-3</v>
      </c>
      <c r="T293" s="93">
        <f t="shared" si="6"/>
        <v>3.459235766348082E-3</v>
      </c>
      <c r="U293" s="93">
        <f>R293/'סכום נכסי הקרן'!$C$42</f>
        <v>3.9981703703329598E-4</v>
      </c>
    </row>
    <row r="294" spans="2:21" s="132" customFormat="1">
      <c r="B294" s="85" t="s">
        <v>1037</v>
      </c>
      <c r="C294" s="82" t="s">
        <v>1038</v>
      </c>
      <c r="D294" s="95" t="s">
        <v>30</v>
      </c>
      <c r="E294" s="95" t="s">
        <v>951</v>
      </c>
      <c r="F294" s="82"/>
      <c r="G294" s="95" t="s">
        <v>1008</v>
      </c>
      <c r="H294" s="82" t="s">
        <v>954</v>
      </c>
      <c r="I294" s="82" t="s">
        <v>960</v>
      </c>
      <c r="J294" s="82"/>
      <c r="K294" s="92">
        <v>4.0200000000000005</v>
      </c>
      <c r="L294" s="95" t="s">
        <v>180</v>
      </c>
      <c r="M294" s="96">
        <v>7.8750000000000001E-2</v>
      </c>
      <c r="N294" s="96">
        <v>6.0299999999999999E-2</v>
      </c>
      <c r="O294" s="92">
        <v>6450000</v>
      </c>
      <c r="P294" s="94">
        <v>107.41</v>
      </c>
      <c r="Q294" s="82"/>
      <c r="R294" s="92">
        <v>25162.29624</v>
      </c>
      <c r="S294" s="93">
        <v>3.6857142857142857E-3</v>
      </c>
      <c r="T294" s="93">
        <f t="shared" si="6"/>
        <v>3.9718778720603054E-3</v>
      </c>
      <c r="U294" s="93">
        <f>R294/'סכום נכסי הקרן'!$C$42</f>
        <v>4.5906799927133692E-4</v>
      </c>
    </row>
    <row r="295" spans="2:21" s="132" customFormat="1">
      <c r="B295" s="85" t="s">
        <v>1039</v>
      </c>
      <c r="C295" s="82" t="s">
        <v>1040</v>
      </c>
      <c r="D295" s="95" t="s">
        <v>30</v>
      </c>
      <c r="E295" s="95" t="s">
        <v>951</v>
      </c>
      <c r="F295" s="82"/>
      <c r="G295" s="95" t="s">
        <v>1041</v>
      </c>
      <c r="H295" s="82" t="s">
        <v>954</v>
      </c>
      <c r="I295" s="82" t="s">
        <v>960</v>
      </c>
      <c r="J295" s="82"/>
      <c r="K295" s="92">
        <v>4.2300000000000004</v>
      </c>
      <c r="L295" s="95" t="s">
        <v>180</v>
      </c>
      <c r="M295" s="96">
        <v>4.8750000000000002E-2</v>
      </c>
      <c r="N295" s="96">
        <v>3.9599999999999996E-2</v>
      </c>
      <c r="O295" s="92">
        <v>6700000</v>
      </c>
      <c r="P295" s="94">
        <v>104.72410000000001</v>
      </c>
      <c r="Q295" s="82"/>
      <c r="R295" s="92">
        <v>25483.977320000002</v>
      </c>
      <c r="S295" s="93">
        <v>7.4444444444444445E-3</v>
      </c>
      <c r="T295" s="93">
        <f t="shared" si="6"/>
        <v>4.0226553508454638E-3</v>
      </c>
      <c r="U295" s="93">
        <f>R295/'סכום נכסי הקרן'!$C$42</f>
        <v>4.6493683923691563E-4</v>
      </c>
    </row>
    <row r="296" spans="2:21" s="132" customFormat="1">
      <c r="B296" s="85" t="s">
        <v>1042</v>
      </c>
      <c r="C296" s="82" t="s">
        <v>1043</v>
      </c>
      <c r="D296" s="95" t="s">
        <v>30</v>
      </c>
      <c r="E296" s="95" t="s">
        <v>951</v>
      </c>
      <c r="F296" s="82"/>
      <c r="G296" s="95" t="s">
        <v>1041</v>
      </c>
      <c r="H296" s="82" t="s">
        <v>954</v>
      </c>
      <c r="I296" s="82" t="s">
        <v>960</v>
      </c>
      <c r="J296" s="82"/>
      <c r="K296" s="92">
        <v>6.089999999999999</v>
      </c>
      <c r="L296" s="95" t="s">
        <v>180</v>
      </c>
      <c r="M296" s="96">
        <v>4.4500000000000005E-2</v>
      </c>
      <c r="N296" s="96">
        <v>4.4400000000000002E-2</v>
      </c>
      <c r="O296" s="92">
        <v>5050000</v>
      </c>
      <c r="P296" s="94">
        <v>99.968000000000004</v>
      </c>
      <c r="Q296" s="82"/>
      <c r="R296" s="92">
        <v>18335.73069</v>
      </c>
      <c r="S296" s="93">
        <v>1.01E-2</v>
      </c>
      <c r="T296" s="93">
        <f t="shared" si="6"/>
        <v>2.894301946890521E-3</v>
      </c>
      <c r="U296" s="93">
        <f>R296/'סכום נכסי הקרן'!$C$42</f>
        <v>3.3452222018018617E-4</v>
      </c>
    </row>
    <row r="297" spans="2:21" s="132" customFormat="1">
      <c r="B297" s="85" t="s">
        <v>1044</v>
      </c>
      <c r="C297" s="82" t="s">
        <v>1045</v>
      </c>
      <c r="D297" s="95" t="s">
        <v>30</v>
      </c>
      <c r="E297" s="95" t="s">
        <v>951</v>
      </c>
      <c r="F297" s="82"/>
      <c r="G297" s="95" t="s">
        <v>1014</v>
      </c>
      <c r="H297" s="82" t="s">
        <v>954</v>
      </c>
      <c r="I297" s="82" t="s">
        <v>960</v>
      </c>
      <c r="J297" s="82"/>
      <c r="K297" s="92">
        <v>2.68</v>
      </c>
      <c r="L297" s="95" t="s">
        <v>180</v>
      </c>
      <c r="M297" s="96">
        <v>3.4500000000000003E-2</v>
      </c>
      <c r="N297" s="96">
        <v>3.1200000000000002E-2</v>
      </c>
      <c r="O297" s="92">
        <v>13326000</v>
      </c>
      <c r="P297" s="94">
        <v>100.8708</v>
      </c>
      <c r="Q297" s="82"/>
      <c r="R297" s="92">
        <v>48821.475290000002</v>
      </c>
      <c r="S297" s="93">
        <v>4.5319162394685487E-3</v>
      </c>
      <c r="T297" s="93">
        <f t="shared" si="6"/>
        <v>7.7064881335205991E-3</v>
      </c>
      <c r="U297" s="93">
        <f>R297/'סכום נכסי הקרן'!$C$42</f>
        <v>8.907127063875357E-4</v>
      </c>
    </row>
    <row r="298" spans="2:21" s="132" customFormat="1">
      <c r="B298" s="85" t="s">
        <v>1046</v>
      </c>
      <c r="C298" s="82" t="s">
        <v>1047</v>
      </c>
      <c r="D298" s="95" t="s">
        <v>30</v>
      </c>
      <c r="E298" s="95" t="s">
        <v>951</v>
      </c>
      <c r="F298" s="82"/>
      <c r="G298" s="95" t="s">
        <v>1048</v>
      </c>
      <c r="H298" s="82" t="s">
        <v>954</v>
      </c>
      <c r="I298" s="82" t="s">
        <v>960</v>
      </c>
      <c r="J298" s="82"/>
      <c r="K298" s="92">
        <v>4.6900000000000004</v>
      </c>
      <c r="L298" s="95" t="s">
        <v>180</v>
      </c>
      <c r="M298" s="96">
        <v>5.2499999999999998E-2</v>
      </c>
      <c r="N298" s="96">
        <v>4.7299999999999995E-2</v>
      </c>
      <c r="O298" s="92">
        <v>5825000</v>
      </c>
      <c r="P298" s="94">
        <v>102.8994</v>
      </c>
      <c r="Q298" s="82"/>
      <c r="R298" s="92">
        <v>21769.812190000001</v>
      </c>
      <c r="S298" s="93">
        <v>9.7083333333333327E-3</v>
      </c>
      <c r="T298" s="93">
        <f t="shared" si="6"/>
        <v>3.436372995995285E-3</v>
      </c>
      <c r="U298" s="93">
        <f>R298/'סכום נכסי הקרן'!$C$42</f>
        <v>3.9717456750584947E-4</v>
      </c>
    </row>
    <row r="299" spans="2:21" s="132" customFormat="1">
      <c r="B299" s="85" t="s">
        <v>1049</v>
      </c>
      <c r="C299" s="82" t="s">
        <v>1050</v>
      </c>
      <c r="D299" s="95" t="s">
        <v>30</v>
      </c>
      <c r="E299" s="95" t="s">
        <v>951</v>
      </c>
      <c r="F299" s="82"/>
      <c r="G299" s="95" t="s">
        <v>1048</v>
      </c>
      <c r="H299" s="82" t="s">
        <v>954</v>
      </c>
      <c r="I299" s="82" t="s">
        <v>960</v>
      </c>
      <c r="J299" s="82"/>
      <c r="K299" s="92">
        <v>0.5</v>
      </c>
      <c r="L299" s="95" t="s">
        <v>180</v>
      </c>
      <c r="M299" s="96">
        <v>5.6250000000000001E-2</v>
      </c>
      <c r="N299" s="96">
        <v>3.4799999999999998E-2</v>
      </c>
      <c r="O299" s="92">
        <v>6706000</v>
      </c>
      <c r="P299" s="94">
        <v>106.60890000000001</v>
      </c>
      <c r="Q299" s="82"/>
      <c r="R299" s="92">
        <v>25965.862289999997</v>
      </c>
      <c r="S299" s="93">
        <v>1.3412E-2</v>
      </c>
      <c r="T299" s="93">
        <f t="shared" si="6"/>
        <v>4.0987210735825962E-3</v>
      </c>
      <c r="U299" s="93">
        <f>R299/'סכום נכסי הקרן'!$C$42</f>
        <v>4.7372848396388457E-4</v>
      </c>
    </row>
    <row r="300" spans="2:21" s="132" customFormat="1">
      <c r="B300" s="85" t="s">
        <v>1051</v>
      </c>
      <c r="C300" s="82" t="s">
        <v>1052</v>
      </c>
      <c r="D300" s="95" t="s">
        <v>30</v>
      </c>
      <c r="E300" s="95" t="s">
        <v>951</v>
      </c>
      <c r="F300" s="82"/>
      <c r="G300" s="95" t="s">
        <v>803</v>
      </c>
      <c r="H300" s="82" t="s">
        <v>954</v>
      </c>
      <c r="I300" s="82" t="s">
        <v>960</v>
      </c>
      <c r="J300" s="82"/>
      <c r="K300" s="92">
        <v>4.4799999999999995</v>
      </c>
      <c r="L300" s="95" t="s">
        <v>180</v>
      </c>
      <c r="M300" s="96">
        <v>4.2999999999999997E-2</v>
      </c>
      <c r="N300" s="96">
        <v>3.5099999999999999E-2</v>
      </c>
      <c r="O300" s="92">
        <v>11324000</v>
      </c>
      <c r="P300" s="94">
        <v>105.1632</v>
      </c>
      <c r="Q300" s="82"/>
      <c r="R300" s="92">
        <v>43252.337670000001</v>
      </c>
      <c r="S300" s="93">
        <v>1.1324000000000001E-2</v>
      </c>
      <c r="T300" s="93">
        <f t="shared" si="6"/>
        <v>6.8273976773732389E-3</v>
      </c>
      <c r="U300" s="93">
        <f>R300/'סכום נכסי הקרן'!$C$42</f>
        <v>7.8910779559183736E-4</v>
      </c>
    </row>
    <row r="301" spans="2:21" s="132" customFormat="1">
      <c r="B301" s="85" t="s">
        <v>1053</v>
      </c>
      <c r="C301" s="82" t="s">
        <v>1054</v>
      </c>
      <c r="D301" s="95" t="s">
        <v>30</v>
      </c>
      <c r="E301" s="95" t="s">
        <v>951</v>
      </c>
      <c r="F301" s="82"/>
      <c r="G301" s="95" t="s">
        <v>1055</v>
      </c>
      <c r="H301" s="82" t="s">
        <v>954</v>
      </c>
      <c r="I301" s="82" t="s">
        <v>955</v>
      </c>
      <c r="J301" s="82"/>
      <c r="K301" s="92">
        <v>4.0199999999999996</v>
      </c>
      <c r="L301" s="95" t="s">
        <v>180</v>
      </c>
      <c r="M301" s="96">
        <v>3.15E-2</v>
      </c>
      <c r="N301" s="96">
        <v>3.1599999999999996E-2</v>
      </c>
      <c r="O301" s="92">
        <v>13447000</v>
      </c>
      <c r="P301" s="94">
        <v>100.40819999999999</v>
      </c>
      <c r="Q301" s="82"/>
      <c r="R301" s="92">
        <v>49038.891280000003</v>
      </c>
      <c r="S301" s="93">
        <v>1.7929333333333332E-2</v>
      </c>
      <c r="T301" s="93">
        <f t="shared" si="6"/>
        <v>7.7408073288546212E-3</v>
      </c>
      <c r="U301" s="93">
        <f>R301/'סכום נכסי הקרן'!$C$42</f>
        <v>8.9467930476897569E-4</v>
      </c>
    </row>
    <row r="302" spans="2:21" s="132" customFormat="1">
      <c r="B302" s="85" t="s">
        <v>1056</v>
      </c>
      <c r="C302" s="82" t="s">
        <v>1057</v>
      </c>
      <c r="D302" s="95" t="s">
        <v>30</v>
      </c>
      <c r="E302" s="95" t="s">
        <v>951</v>
      </c>
      <c r="F302" s="82"/>
      <c r="G302" s="95" t="s">
        <v>1028</v>
      </c>
      <c r="H302" s="82" t="s">
        <v>954</v>
      </c>
      <c r="I302" s="82" t="s">
        <v>960</v>
      </c>
      <c r="J302" s="82"/>
      <c r="K302" s="92">
        <v>8.0400000000000009</v>
      </c>
      <c r="L302" s="95" t="s">
        <v>180</v>
      </c>
      <c r="M302" s="96">
        <v>5.2999999999999999E-2</v>
      </c>
      <c r="N302" s="96">
        <v>5.1800000000000006E-2</v>
      </c>
      <c r="O302" s="92">
        <v>11100000</v>
      </c>
      <c r="P302" s="94">
        <v>100.7852</v>
      </c>
      <c r="Q302" s="82"/>
      <c r="R302" s="92">
        <v>40631.763930000001</v>
      </c>
      <c r="S302" s="93">
        <v>6.3428571428571431E-3</v>
      </c>
      <c r="T302" s="93">
        <f t="shared" si="6"/>
        <v>6.4137391324324174E-3</v>
      </c>
      <c r="U302" s="93">
        <f>R302/'סכום נכסי הקרן'!$C$42</f>
        <v>7.4129731230802702E-4</v>
      </c>
    </row>
    <row r="303" spans="2:21" s="132" customFormat="1">
      <c r="B303" s="85" t="s">
        <v>1058</v>
      </c>
      <c r="C303" s="82" t="s">
        <v>1059</v>
      </c>
      <c r="D303" s="95" t="s">
        <v>30</v>
      </c>
      <c r="E303" s="95" t="s">
        <v>951</v>
      </c>
      <c r="F303" s="82"/>
      <c r="G303" s="95" t="s">
        <v>1060</v>
      </c>
      <c r="H303" s="82" t="s">
        <v>954</v>
      </c>
      <c r="I303" s="82" t="s">
        <v>960</v>
      </c>
      <c r="J303" s="82"/>
      <c r="K303" s="92">
        <v>3.77</v>
      </c>
      <c r="L303" s="95" t="s">
        <v>180</v>
      </c>
      <c r="M303" s="96">
        <v>2.9500000000000002E-2</v>
      </c>
      <c r="N303" s="96">
        <v>3.2300000000000002E-2</v>
      </c>
      <c r="O303" s="92">
        <v>15119000</v>
      </c>
      <c r="P303" s="94">
        <v>98.797899999999998</v>
      </c>
      <c r="Q303" s="82"/>
      <c r="R303" s="92">
        <v>54252.132749999997</v>
      </c>
      <c r="S303" s="93">
        <v>1.2599166666666667E-2</v>
      </c>
      <c r="T303" s="93">
        <f t="shared" si="6"/>
        <v>8.5637194446210527E-3</v>
      </c>
      <c r="U303" s="93">
        <f>R303/'סכום נכסי הקרן'!$C$42</f>
        <v>9.8979114625293322E-4</v>
      </c>
    </row>
    <row r="304" spans="2:21" s="132" customFormat="1">
      <c r="B304" s="85" t="s">
        <v>1061</v>
      </c>
      <c r="C304" s="82" t="s">
        <v>1062</v>
      </c>
      <c r="D304" s="95" t="s">
        <v>30</v>
      </c>
      <c r="E304" s="95" t="s">
        <v>951</v>
      </c>
      <c r="F304" s="82"/>
      <c r="G304" s="95" t="s">
        <v>953</v>
      </c>
      <c r="H304" s="82" t="s">
        <v>954</v>
      </c>
      <c r="I304" s="82" t="s">
        <v>955</v>
      </c>
      <c r="J304" s="82"/>
      <c r="K304" s="92">
        <v>4.01</v>
      </c>
      <c r="L304" s="95" t="s">
        <v>180</v>
      </c>
      <c r="M304" s="96">
        <v>5.8749999999999997E-2</v>
      </c>
      <c r="N304" s="96">
        <v>3.5499999999999997E-2</v>
      </c>
      <c r="O304" s="92">
        <v>6820000</v>
      </c>
      <c r="P304" s="94">
        <v>109.4188</v>
      </c>
      <c r="Q304" s="82"/>
      <c r="R304" s="92">
        <v>27103.3076</v>
      </c>
      <c r="S304" s="93">
        <v>3.7888888888888889E-3</v>
      </c>
      <c r="T304" s="93">
        <f t="shared" si="6"/>
        <v>4.2782672411651049E-3</v>
      </c>
      <c r="U304" s="93">
        <f>R304/'סכום נכסי הקרן'!$C$42</f>
        <v>4.9448035564371136E-4</v>
      </c>
    </row>
    <row r="305" spans="2:21" s="132" customFormat="1">
      <c r="B305" s="85" t="s">
        <v>1063</v>
      </c>
      <c r="C305" s="82" t="s">
        <v>1064</v>
      </c>
      <c r="D305" s="95" t="s">
        <v>30</v>
      </c>
      <c r="E305" s="95" t="s">
        <v>951</v>
      </c>
      <c r="F305" s="82"/>
      <c r="G305" s="95" t="s">
        <v>953</v>
      </c>
      <c r="H305" s="82" t="s">
        <v>954</v>
      </c>
      <c r="I305" s="82" t="s">
        <v>960</v>
      </c>
      <c r="J305" s="82"/>
      <c r="K305" s="92">
        <v>7.78</v>
      </c>
      <c r="L305" s="95" t="s">
        <v>180</v>
      </c>
      <c r="M305" s="96">
        <v>5.2499999999999998E-2</v>
      </c>
      <c r="N305" s="96">
        <v>4.3200000000000002E-2</v>
      </c>
      <c r="O305" s="92">
        <v>6816000</v>
      </c>
      <c r="P305" s="94">
        <v>108.17270000000001</v>
      </c>
      <c r="Q305" s="82"/>
      <c r="R305" s="92">
        <v>26778.934450000001</v>
      </c>
      <c r="S305" s="93">
        <v>4.5440000000000003E-3</v>
      </c>
      <c r="T305" s="93">
        <f t="shared" si="6"/>
        <v>4.2270648181236261E-3</v>
      </c>
      <c r="U305" s="93">
        <f>R305/'סכום נכסי הקרן'!$C$42</f>
        <v>4.8856240079700214E-4</v>
      </c>
    </row>
    <row r="306" spans="2:21" s="132" customFormat="1">
      <c r="B306" s="85" t="s">
        <v>1065</v>
      </c>
      <c r="C306" s="82" t="s">
        <v>1066</v>
      </c>
      <c r="D306" s="95" t="s">
        <v>30</v>
      </c>
      <c r="E306" s="95" t="s">
        <v>951</v>
      </c>
      <c r="F306" s="82"/>
      <c r="G306" s="95" t="s">
        <v>988</v>
      </c>
      <c r="H306" s="82" t="s">
        <v>954</v>
      </c>
      <c r="I306" s="82" t="s">
        <v>983</v>
      </c>
      <c r="J306" s="82"/>
      <c r="K306" s="92">
        <v>2.57</v>
      </c>
      <c r="L306" s="95" t="s">
        <v>180</v>
      </c>
      <c r="M306" s="96">
        <v>5.5960000000000003E-2</v>
      </c>
      <c r="N306" s="96">
        <v>4.3700000000000003E-2</v>
      </c>
      <c r="O306" s="92">
        <v>8396000</v>
      </c>
      <c r="P306" s="94">
        <v>104.2942</v>
      </c>
      <c r="Q306" s="82"/>
      <c r="R306" s="92">
        <v>31803.753639999999</v>
      </c>
      <c r="S306" s="93">
        <v>5.9971428571428571E-3</v>
      </c>
      <c r="T306" s="93">
        <f t="shared" si="6"/>
        <v>5.0202344065230428E-3</v>
      </c>
      <c r="U306" s="93">
        <f>R306/'סכום נכסי הקרן'!$C$42</f>
        <v>5.8023661328745644E-4</v>
      </c>
    </row>
    <row r="307" spans="2:21" s="132" customFormat="1">
      <c r="B307" s="85" t="s">
        <v>1067</v>
      </c>
      <c r="C307" s="82" t="s">
        <v>1068</v>
      </c>
      <c r="D307" s="95" t="s">
        <v>30</v>
      </c>
      <c r="E307" s="95" t="s">
        <v>951</v>
      </c>
      <c r="F307" s="82"/>
      <c r="G307" s="95" t="s">
        <v>1069</v>
      </c>
      <c r="H307" s="82" t="s">
        <v>954</v>
      </c>
      <c r="I307" s="82" t="s">
        <v>983</v>
      </c>
      <c r="J307" s="82"/>
      <c r="K307" s="92">
        <v>5.7</v>
      </c>
      <c r="L307" s="95" t="s">
        <v>180</v>
      </c>
      <c r="M307" s="96">
        <v>5.2499999999999998E-2</v>
      </c>
      <c r="N307" s="96">
        <v>4.6499999999999993E-2</v>
      </c>
      <c r="O307" s="92">
        <v>4877000</v>
      </c>
      <c r="P307" s="94">
        <v>103.4525</v>
      </c>
      <c r="Q307" s="82"/>
      <c r="R307" s="92">
        <v>18324.814460000001</v>
      </c>
      <c r="S307" s="93">
        <v>3.9015999999999999E-3</v>
      </c>
      <c r="T307" s="93">
        <f t="shared" si="6"/>
        <v>2.892578815902404E-3</v>
      </c>
      <c r="U307" s="93">
        <f>R307/'סכום נכסי הקרן'!$C$42</f>
        <v>3.3432306141431328E-4</v>
      </c>
    </row>
    <row r="308" spans="2:21" s="132" customFormat="1">
      <c r="B308" s="85" t="s">
        <v>1070</v>
      </c>
      <c r="C308" s="82" t="s">
        <v>1071</v>
      </c>
      <c r="D308" s="95" t="s">
        <v>30</v>
      </c>
      <c r="E308" s="95" t="s">
        <v>951</v>
      </c>
      <c r="F308" s="82"/>
      <c r="G308" s="95" t="s">
        <v>1000</v>
      </c>
      <c r="H308" s="82" t="s">
        <v>954</v>
      </c>
      <c r="I308" s="82" t="s">
        <v>955</v>
      </c>
      <c r="J308" s="82"/>
      <c r="K308" s="92">
        <v>5.4200000000000008</v>
      </c>
      <c r="L308" s="95" t="s">
        <v>182</v>
      </c>
      <c r="M308" s="96">
        <v>3.2500000000000001E-2</v>
      </c>
      <c r="N308" s="96">
        <v>2.3899999999999998E-2</v>
      </c>
      <c r="O308" s="92">
        <v>1500000</v>
      </c>
      <c r="P308" s="94">
        <v>104.7105</v>
      </c>
      <c r="Q308" s="82"/>
      <c r="R308" s="92">
        <v>6405.4550099999997</v>
      </c>
      <c r="S308" s="93">
        <v>1.8749999999999999E-3</v>
      </c>
      <c r="T308" s="93">
        <f t="shared" si="6"/>
        <v>1.0111034689374923E-3</v>
      </c>
      <c r="U308" s="93">
        <f>R308/'סכום נכסי הקרן'!$C$42</f>
        <v>1.1686292013320885E-4</v>
      </c>
    </row>
    <row r="309" spans="2:21" s="132" customFormat="1">
      <c r="B309" s="85" t="s">
        <v>1072</v>
      </c>
      <c r="C309" s="82" t="s">
        <v>1073</v>
      </c>
      <c r="D309" s="95" t="s">
        <v>30</v>
      </c>
      <c r="E309" s="95" t="s">
        <v>951</v>
      </c>
      <c r="F309" s="82"/>
      <c r="G309" s="95" t="s">
        <v>988</v>
      </c>
      <c r="H309" s="82" t="s">
        <v>954</v>
      </c>
      <c r="I309" s="82" t="s">
        <v>955</v>
      </c>
      <c r="J309" s="82"/>
      <c r="K309" s="92">
        <v>0.77</v>
      </c>
      <c r="L309" s="95" t="s">
        <v>180</v>
      </c>
      <c r="M309" s="96">
        <v>5.2499999999999998E-2</v>
      </c>
      <c r="N309" s="96">
        <v>3.0800000000000001E-2</v>
      </c>
      <c r="O309" s="92">
        <v>9964000</v>
      </c>
      <c r="P309" s="94">
        <v>105.3353</v>
      </c>
      <c r="Q309" s="82"/>
      <c r="R309" s="92">
        <v>38120.065000000002</v>
      </c>
      <c r="S309" s="93">
        <v>1.5329230769230769E-2</v>
      </c>
      <c r="T309" s="93">
        <f t="shared" si="6"/>
        <v>6.0172665169687441E-3</v>
      </c>
      <c r="U309" s="93">
        <f>R309/'סכום נכסי הקרן'!$C$42</f>
        <v>6.9547317163464557E-4</v>
      </c>
    </row>
    <row r="310" spans="2:21" s="132" customFormat="1">
      <c r="B310" s="85" t="s">
        <v>1074</v>
      </c>
      <c r="C310" s="82" t="s">
        <v>1075</v>
      </c>
      <c r="D310" s="95" t="s">
        <v>30</v>
      </c>
      <c r="E310" s="95" t="s">
        <v>951</v>
      </c>
      <c r="F310" s="82"/>
      <c r="G310" s="95" t="s">
        <v>1008</v>
      </c>
      <c r="H310" s="82" t="s">
        <v>954</v>
      </c>
      <c r="I310" s="82" t="s">
        <v>955</v>
      </c>
      <c r="J310" s="82"/>
      <c r="K310" s="92">
        <v>5.36</v>
      </c>
      <c r="L310" s="95" t="s">
        <v>180</v>
      </c>
      <c r="M310" s="96">
        <v>4.8750000000000002E-2</v>
      </c>
      <c r="N310" s="96">
        <v>4.1599999999999998E-2</v>
      </c>
      <c r="O310" s="92">
        <v>7670000</v>
      </c>
      <c r="P310" s="94">
        <v>104.9811</v>
      </c>
      <c r="Q310" s="82"/>
      <c r="R310" s="92">
        <v>29245.053909999999</v>
      </c>
      <c r="S310" s="93">
        <v>1.0226666666666667E-2</v>
      </c>
      <c r="T310" s="93">
        <f t="shared" si="6"/>
        <v>4.6163426972012991E-3</v>
      </c>
      <c r="U310" s="93">
        <f>R310/'סכום נכסי הקרן'!$C$42</f>
        <v>5.3355497681900307E-4</v>
      </c>
    </row>
    <row r="311" spans="2:21" s="132" customFormat="1">
      <c r="B311" s="85" t="s">
        <v>1076</v>
      </c>
      <c r="C311" s="82" t="s">
        <v>1077</v>
      </c>
      <c r="D311" s="95" t="s">
        <v>30</v>
      </c>
      <c r="E311" s="95" t="s">
        <v>951</v>
      </c>
      <c r="F311" s="82"/>
      <c r="G311" s="95" t="s">
        <v>1014</v>
      </c>
      <c r="H311" s="82" t="s">
        <v>954</v>
      </c>
      <c r="I311" s="82" t="s">
        <v>960</v>
      </c>
      <c r="J311" s="82"/>
      <c r="K311" s="92">
        <v>6.24</v>
      </c>
      <c r="L311" s="95" t="s">
        <v>180</v>
      </c>
      <c r="M311" s="96">
        <v>3.95E-2</v>
      </c>
      <c r="N311" s="96">
        <v>4.6300000000000001E-2</v>
      </c>
      <c r="O311" s="92">
        <v>8518000</v>
      </c>
      <c r="P311" s="94">
        <v>96.851100000000002</v>
      </c>
      <c r="Q311" s="82"/>
      <c r="R311" s="92">
        <v>29963.175199999998</v>
      </c>
      <c r="S311" s="93">
        <v>3.7903599017478909E-3</v>
      </c>
      <c r="T311" s="93">
        <f t="shared" si="6"/>
        <v>4.7296984114016654E-3</v>
      </c>
      <c r="U311" s="93">
        <f>R311/'סכום נכסי הקרן'!$C$42</f>
        <v>5.4665658331350044E-4</v>
      </c>
    </row>
    <row r="312" spans="2:21" s="132" customFormat="1">
      <c r="B312" s="85" t="s">
        <v>1078</v>
      </c>
      <c r="C312" s="82" t="s">
        <v>1079</v>
      </c>
      <c r="D312" s="95" t="s">
        <v>30</v>
      </c>
      <c r="E312" s="95" t="s">
        <v>951</v>
      </c>
      <c r="F312" s="82"/>
      <c r="G312" s="95" t="s">
        <v>1080</v>
      </c>
      <c r="H312" s="82" t="s">
        <v>954</v>
      </c>
      <c r="I312" s="82" t="s">
        <v>960</v>
      </c>
      <c r="J312" s="82"/>
      <c r="K312" s="92">
        <v>3.2199999999999993</v>
      </c>
      <c r="L312" s="95" t="s">
        <v>180</v>
      </c>
      <c r="M312" s="96">
        <v>3.875E-2</v>
      </c>
      <c r="N312" s="96">
        <v>3.4600000000000006E-2</v>
      </c>
      <c r="O312" s="92">
        <v>7599000</v>
      </c>
      <c r="P312" s="94">
        <v>101.4509</v>
      </c>
      <c r="Q312" s="82"/>
      <c r="R312" s="92">
        <v>28000.014739999999</v>
      </c>
      <c r="S312" s="93">
        <v>7.5989999999999999E-3</v>
      </c>
      <c r="T312" s="93">
        <f t="shared" si="6"/>
        <v>4.41981279857821E-3</v>
      </c>
      <c r="U312" s="93">
        <f>R312/'סכום נכסי הקרן'!$C$42</f>
        <v>5.1084013254029399E-4</v>
      </c>
    </row>
    <row r="313" spans="2:21" s="132" customFormat="1">
      <c r="B313" s="85" t="s">
        <v>1081</v>
      </c>
      <c r="C313" s="82" t="s">
        <v>1082</v>
      </c>
      <c r="D313" s="95" t="s">
        <v>30</v>
      </c>
      <c r="E313" s="95" t="s">
        <v>951</v>
      </c>
      <c r="F313" s="82"/>
      <c r="G313" s="95" t="s">
        <v>1080</v>
      </c>
      <c r="H313" s="82" t="s">
        <v>954</v>
      </c>
      <c r="I313" s="82" t="s">
        <v>960</v>
      </c>
      <c r="J313" s="82"/>
      <c r="K313" s="92">
        <v>4.3600000000000003</v>
      </c>
      <c r="L313" s="95" t="s">
        <v>180</v>
      </c>
      <c r="M313" s="96">
        <v>4.8750000000000002E-2</v>
      </c>
      <c r="N313" s="96">
        <v>3.6400000000000002E-2</v>
      </c>
      <c r="O313" s="92">
        <v>4018000</v>
      </c>
      <c r="P313" s="94">
        <v>105.5877</v>
      </c>
      <c r="Q313" s="82"/>
      <c r="R313" s="92">
        <v>15408.81129</v>
      </c>
      <c r="S313" s="93">
        <v>4.0179999999999999E-3</v>
      </c>
      <c r="T313" s="93">
        <f t="shared" si="6"/>
        <v>2.4322866249469133E-3</v>
      </c>
      <c r="U313" s="93">
        <f>R313/'סכום נכסי הקרן'!$C$42</f>
        <v>2.8112268064013098E-4</v>
      </c>
    </row>
    <row r="314" spans="2:21" s="132" customFormat="1">
      <c r="B314" s="85" t="s">
        <v>1083</v>
      </c>
      <c r="C314" s="82" t="s">
        <v>1084</v>
      </c>
      <c r="D314" s="95" t="s">
        <v>30</v>
      </c>
      <c r="E314" s="95" t="s">
        <v>951</v>
      </c>
      <c r="F314" s="82"/>
      <c r="G314" s="95" t="s">
        <v>1011</v>
      </c>
      <c r="H314" s="82" t="s">
        <v>954</v>
      </c>
      <c r="I314" s="82" t="s">
        <v>960</v>
      </c>
      <c r="J314" s="82"/>
      <c r="K314" s="92">
        <v>4.4099999999999993</v>
      </c>
      <c r="L314" s="95" t="s">
        <v>182</v>
      </c>
      <c r="M314" s="96">
        <v>5.2499999999999998E-2</v>
      </c>
      <c r="N314" s="96">
        <v>2.2499999999999999E-2</v>
      </c>
      <c r="O314" s="92">
        <v>9075000</v>
      </c>
      <c r="P314" s="94">
        <v>114.02330000000001</v>
      </c>
      <c r="Q314" s="82"/>
      <c r="R314" s="92">
        <v>42199.652020000001</v>
      </c>
      <c r="S314" s="93">
        <v>9.0749999999999997E-3</v>
      </c>
      <c r="T314" s="93">
        <f t="shared" si="6"/>
        <v>6.6612308538214308E-3</v>
      </c>
      <c r="U314" s="93">
        <f>R314/'סכום נכסי הקרן'!$C$42</f>
        <v>7.6990230295325508E-4</v>
      </c>
    </row>
    <row r="315" spans="2:21" s="132" customFormat="1">
      <c r="B315" s="85" t="s">
        <v>1085</v>
      </c>
      <c r="C315" s="82" t="s">
        <v>1086</v>
      </c>
      <c r="D315" s="95" t="s">
        <v>30</v>
      </c>
      <c r="E315" s="95" t="s">
        <v>951</v>
      </c>
      <c r="F315" s="82"/>
      <c r="G315" s="95" t="s">
        <v>953</v>
      </c>
      <c r="H315" s="82" t="s">
        <v>954</v>
      </c>
      <c r="I315" s="82" t="s">
        <v>960</v>
      </c>
      <c r="J315" s="82"/>
      <c r="K315" s="92">
        <v>4.55</v>
      </c>
      <c r="L315" s="95" t="s">
        <v>182</v>
      </c>
      <c r="M315" s="96">
        <v>3.7499999999999999E-2</v>
      </c>
      <c r="N315" s="96">
        <v>3.0899999999999997E-2</v>
      </c>
      <c r="O315" s="92">
        <v>1673000</v>
      </c>
      <c r="P315" s="94">
        <v>102.96939999999999</v>
      </c>
      <c r="Q315" s="82"/>
      <c r="R315" s="92">
        <v>7025.4264400000002</v>
      </c>
      <c r="S315" s="93">
        <v>1.3384E-3</v>
      </c>
      <c r="T315" s="93">
        <f t="shared" si="6"/>
        <v>1.1089661910292893E-3</v>
      </c>
      <c r="U315" s="93">
        <f>R315/'סכום נכסי הקרן'!$C$42</f>
        <v>1.2817385301711046E-4</v>
      </c>
    </row>
    <row r="316" spans="2:21" s="132" customFormat="1">
      <c r="B316" s="85" t="s">
        <v>1087</v>
      </c>
      <c r="C316" s="82" t="s">
        <v>1088</v>
      </c>
      <c r="D316" s="95" t="s">
        <v>30</v>
      </c>
      <c r="E316" s="95" t="s">
        <v>951</v>
      </c>
      <c r="F316" s="82"/>
      <c r="G316" s="95" t="s">
        <v>953</v>
      </c>
      <c r="H316" s="82" t="s">
        <v>954</v>
      </c>
      <c r="I316" s="82" t="s">
        <v>960</v>
      </c>
      <c r="J316" s="82"/>
      <c r="K316" s="92">
        <v>2.64</v>
      </c>
      <c r="L316" s="95" t="s">
        <v>180</v>
      </c>
      <c r="M316" s="96">
        <v>4.8750000000000002E-2</v>
      </c>
      <c r="N316" s="96">
        <v>4.5199999999999997E-2</v>
      </c>
      <c r="O316" s="92">
        <v>8000000</v>
      </c>
      <c r="P316" s="94">
        <v>101.5247</v>
      </c>
      <c r="Q316" s="82"/>
      <c r="R316" s="92">
        <v>29499.031360000001</v>
      </c>
      <c r="S316" s="93">
        <v>3.8148737157585278E-3</v>
      </c>
      <c r="T316" s="93">
        <f t="shared" si="6"/>
        <v>4.656433132670129E-3</v>
      </c>
      <c r="U316" s="93">
        <f>R316/'סכום נכסי הקרן'!$C$42</f>
        <v>5.3818861274473352E-4</v>
      </c>
    </row>
    <row r="317" spans="2:21" s="132" customFormat="1">
      <c r="B317" s="85" t="s">
        <v>1089</v>
      </c>
      <c r="C317" s="82" t="s">
        <v>1090</v>
      </c>
      <c r="D317" s="95" t="s">
        <v>30</v>
      </c>
      <c r="E317" s="95" t="s">
        <v>951</v>
      </c>
      <c r="F317" s="82"/>
      <c r="G317" s="95" t="s">
        <v>1000</v>
      </c>
      <c r="H317" s="82" t="s">
        <v>954</v>
      </c>
      <c r="I317" s="82" t="s">
        <v>960</v>
      </c>
      <c r="J317" s="82"/>
      <c r="K317" s="92">
        <v>3.2199999999999998</v>
      </c>
      <c r="L317" s="95" t="s">
        <v>180</v>
      </c>
      <c r="M317" s="96">
        <v>4.7500000000000001E-2</v>
      </c>
      <c r="N317" s="96">
        <v>5.5899999999999998E-2</v>
      </c>
      <c r="O317" s="92">
        <v>13327000</v>
      </c>
      <c r="P317" s="94">
        <v>97.0077</v>
      </c>
      <c r="Q317" s="82"/>
      <c r="R317" s="92">
        <v>46955.291920000003</v>
      </c>
      <c r="S317" s="93">
        <v>1.4807777777777777E-2</v>
      </c>
      <c r="T317" s="93">
        <f t="shared" si="6"/>
        <v>7.4119103906226036E-3</v>
      </c>
      <c r="U317" s="93">
        <f>R317/'סכום נכסי הקרן'!$C$42</f>
        <v>8.5666553287968021E-4</v>
      </c>
    </row>
    <row r="318" spans="2:21" s="132" customFormat="1">
      <c r="B318" s="85" t="s">
        <v>1091</v>
      </c>
      <c r="C318" s="82" t="s">
        <v>1092</v>
      </c>
      <c r="D318" s="95" t="s">
        <v>30</v>
      </c>
      <c r="E318" s="95" t="s">
        <v>951</v>
      </c>
      <c r="F318" s="82"/>
      <c r="G318" s="95" t="s">
        <v>1008</v>
      </c>
      <c r="H318" s="82" t="s">
        <v>954</v>
      </c>
      <c r="I318" s="82" t="s">
        <v>955</v>
      </c>
      <c r="J318" s="82"/>
      <c r="K318" s="92">
        <v>6.74</v>
      </c>
      <c r="L318" s="95" t="s">
        <v>180</v>
      </c>
      <c r="M318" s="96">
        <v>4.2999999999999997E-2</v>
      </c>
      <c r="N318" s="96">
        <v>4.2700000000000002E-2</v>
      </c>
      <c r="O318" s="92">
        <v>4502000</v>
      </c>
      <c r="P318" s="94">
        <v>100.30070000000001</v>
      </c>
      <c r="Q318" s="82"/>
      <c r="R318" s="92">
        <v>16400.435869999998</v>
      </c>
      <c r="S318" s="93">
        <v>3.6015999999999999E-3</v>
      </c>
      <c r="T318" s="93">
        <f t="shared" si="6"/>
        <v>2.5888149357626788E-3</v>
      </c>
      <c r="U318" s="93">
        <f>R318/'סכום נכסי הקרן'!$C$42</f>
        <v>2.9921415796902513E-4</v>
      </c>
    </row>
    <row r="319" spans="2:21" s="132" customFormat="1">
      <c r="B319" s="85" t="s">
        <v>1093</v>
      </c>
      <c r="C319" s="82" t="s">
        <v>1094</v>
      </c>
      <c r="D319" s="95" t="s">
        <v>30</v>
      </c>
      <c r="E319" s="95" t="s">
        <v>951</v>
      </c>
      <c r="F319" s="82"/>
      <c r="G319" s="95" t="s">
        <v>997</v>
      </c>
      <c r="H319" s="82" t="s">
        <v>954</v>
      </c>
      <c r="I319" s="82" t="s">
        <v>983</v>
      </c>
      <c r="J319" s="82"/>
      <c r="K319" s="92">
        <v>3.58</v>
      </c>
      <c r="L319" s="95" t="s">
        <v>180</v>
      </c>
      <c r="M319" s="96">
        <v>3.2000000000000001E-2</v>
      </c>
      <c r="N319" s="96">
        <v>3.0400000000000003E-2</v>
      </c>
      <c r="O319" s="92">
        <v>14800000</v>
      </c>
      <c r="P319" s="94">
        <v>100.777</v>
      </c>
      <c r="Q319" s="82"/>
      <c r="R319" s="92">
        <v>54171.265469999998</v>
      </c>
      <c r="S319" s="93">
        <v>2.4666666666666667E-2</v>
      </c>
      <c r="T319" s="93">
        <f t="shared" si="6"/>
        <v>8.5509545142290824E-3</v>
      </c>
      <c r="U319" s="93">
        <f>R319/'סכום נכסי הקרן'!$C$42</f>
        <v>9.8831578088555872E-4</v>
      </c>
    </row>
    <row r="320" spans="2:21" s="132" customFormat="1">
      <c r="B320" s="85" t="s">
        <v>1095</v>
      </c>
      <c r="C320" s="82" t="s">
        <v>1096</v>
      </c>
      <c r="D320" s="95" t="s">
        <v>30</v>
      </c>
      <c r="E320" s="95" t="s">
        <v>951</v>
      </c>
      <c r="F320" s="82"/>
      <c r="G320" s="95" t="s">
        <v>1008</v>
      </c>
      <c r="H320" s="82" t="s">
        <v>954</v>
      </c>
      <c r="I320" s="82" t="s">
        <v>983</v>
      </c>
      <c r="J320" s="82"/>
      <c r="K320" s="92">
        <v>4.3600000000000003</v>
      </c>
      <c r="L320" s="95" t="s">
        <v>180</v>
      </c>
      <c r="M320" s="96">
        <v>6.25E-2</v>
      </c>
      <c r="N320" s="96">
        <v>6.1100000000000015E-2</v>
      </c>
      <c r="O320" s="92">
        <v>6000000</v>
      </c>
      <c r="P320" s="94">
        <v>100.9637</v>
      </c>
      <c r="Q320" s="82"/>
      <c r="R320" s="92">
        <v>22002.014329999998</v>
      </c>
      <c r="S320" s="93">
        <v>1.2E-2</v>
      </c>
      <c r="T320" s="93">
        <f t="shared" si="6"/>
        <v>3.4730261906367548E-3</v>
      </c>
      <c r="U320" s="93">
        <f>R320/'סכום נכסי הקרן'!$C$42</f>
        <v>4.0141092856048436E-4</v>
      </c>
    </row>
    <row r="321" spans="2:21" s="132" customFormat="1">
      <c r="B321" s="85" t="s">
        <v>1097</v>
      </c>
      <c r="C321" s="82" t="s">
        <v>1098</v>
      </c>
      <c r="D321" s="95" t="s">
        <v>30</v>
      </c>
      <c r="E321" s="95" t="s">
        <v>951</v>
      </c>
      <c r="F321" s="82"/>
      <c r="G321" s="95" t="s">
        <v>1000</v>
      </c>
      <c r="H321" s="82" t="s">
        <v>954</v>
      </c>
      <c r="I321" s="82" t="s">
        <v>955</v>
      </c>
      <c r="J321" s="82"/>
      <c r="K321" s="92">
        <v>6.52</v>
      </c>
      <c r="L321" s="95" t="s">
        <v>180</v>
      </c>
      <c r="M321" s="96">
        <v>5.2999999999999999E-2</v>
      </c>
      <c r="N321" s="96">
        <v>6.3399999999999998E-2</v>
      </c>
      <c r="O321" s="92">
        <v>10310000</v>
      </c>
      <c r="P321" s="94">
        <v>93.020799999999994</v>
      </c>
      <c r="Q321" s="82"/>
      <c r="R321" s="92">
        <v>34832.506849999998</v>
      </c>
      <c r="S321" s="93">
        <v>6.8733333333333337E-3</v>
      </c>
      <c r="T321" s="93">
        <f t="shared" si="6"/>
        <v>5.4983242334604989E-3</v>
      </c>
      <c r="U321" s="93">
        <f>R321/'סכום נכסי הקרן'!$C$42</f>
        <v>6.3549403745652097E-4</v>
      </c>
    </row>
    <row r="322" spans="2:21" s="132" customFormat="1">
      <c r="B322" s="85" t="s">
        <v>1099</v>
      </c>
      <c r="C322" s="82" t="s">
        <v>1100</v>
      </c>
      <c r="D322" s="95" t="s">
        <v>30</v>
      </c>
      <c r="E322" s="95" t="s">
        <v>951</v>
      </c>
      <c r="F322" s="82"/>
      <c r="G322" s="95" t="s">
        <v>1000</v>
      </c>
      <c r="H322" s="82" t="s">
        <v>954</v>
      </c>
      <c r="I322" s="82" t="s">
        <v>955</v>
      </c>
      <c r="J322" s="82"/>
      <c r="K322" s="92">
        <v>6.05</v>
      </c>
      <c r="L322" s="95" t="s">
        <v>180</v>
      </c>
      <c r="M322" s="96">
        <v>5.8749999999999997E-2</v>
      </c>
      <c r="N322" s="96">
        <v>5.7200000000000001E-2</v>
      </c>
      <c r="O322" s="92">
        <v>2200000</v>
      </c>
      <c r="P322" s="94">
        <v>101.1054</v>
      </c>
      <c r="Q322" s="82"/>
      <c r="R322" s="92">
        <v>8078.7238799999996</v>
      </c>
      <c r="S322" s="93">
        <v>1.8333333333333333E-3</v>
      </c>
      <c r="T322" s="93">
        <f t="shared" si="6"/>
        <v>1.2752295858614044E-3</v>
      </c>
      <c r="U322" s="93">
        <f>R322/'סכום נכסי הקרן'!$C$42</f>
        <v>1.4739050732427001E-4</v>
      </c>
    </row>
    <row r="323" spans="2:21" s="132" customFormat="1">
      <c r="B323" s="85" t="s">
        <v>1101</v>
      </c>
      <c r="C323" s="82" t="s">
        <v>1102</v>
      </c>
      <c r="D323" s="95" t="s">
        <v>30</v>
      </c>
      <c r="E323" s="95" t="s">
        <v>951</v>
      </c>
      <c r="F323" s="82"/>
      <c r="G323" s="95" t="s">
        <v>1011</v>
      </c>
      <c r="H323" s="82" t="s">
        <v>954</v>
      </c>
      <c r="I323" s="82" t="s">
        <v>960</v>
      </c>
      <c r="J323" s="82"/>
      <c r="K323" s="82">
        <v>14.59</v>
      </c>
      <c r="L323" s="95" t="s">
        <v>180</v>
      </c>
      <c r="M323" s="96">
        <v>7.0000000000000007E-2</v>
      </c>
      <c r="N323" s="93">
        <v>7.1099999999999997E-2</v>
      </c>
      <c r="O323" s="92">
        <v>2000000</v>
      </c>
      <c r="P323" s="94">
        <v>100</v>
      </c>
      <c r="Q323" s="82"/>
      <c r="R323" s="92">
        <v>7264</v>
      </c>
      <c r="S323" s="138" t="e">
        <f>O323/#REF!</f>
        <v>#REF!</v>
      </c>
      <c r="T323" s="93">
        <f t="shared" si="6"/>
        <v>1.1466251167006392E-3</v>
      </c>
      <c r="U323" s="93">
        <f>R323/'סכום נכסי הקרן'!$C$42</f>
        <v>1.3252645604759763E-4</v>
      </c>
    </row>
    <row r="324" spans="2:21" s="132" customFormat="1">
      <c r="B324" s="85" t="s">
        <v>1103</v>
      </c>
      <c r="C324" s="82" t="s">
        <v>1104</v>
      </c>
      <c r="D324" s="95" t="s">
        <v>30</v>
      </c>
      <c r="E324" s="95" t="s">
        <v>951</v>
      </c>
      <c r="F324" s="82"/>
      <c r="G324" s="95" t="s">
        <v>988</v>
      </c>
      <c r="H324" s="82" t="s">
        <v>954</v>
      </c>
      <c r="I324" s="82" t="s">
        <v>955</v>
      </c>
      <c r="J324" s="82"/>
      <c r="K324" s="92">
        <v>7.4700000000000006</v>
      </c>
      <c r="L324" s="95" t="s">
        <v>182</v>
      </c>
      <c r="M324" s="96">
        <v>4.6249999999999999E-2</v>
      </c>
      <c r="N324" s="96">
        <v>4.590000000000001E-2</v>
      </c>
      <c r="O324" s="92">
        <v>9500000</v>
      </c>
      <c r="P324" s="94">
        <v>103.3879</v>
      </c>
      <c r="Q324" s="82"/>
      <c r="R324" s="92">
        <v>40055.482899999995</v>
      </c>
      <c r="S324" s="93">
        <v>6.3333333333333332E-3</v>
      </c>
      <c r="T324" s="93">
        <f t="shared" si="6"/>
        <v>6.3227729563206164E-3</v>
      </c>
      <c r="U324" s="93">
        <f>R324/'סכום נכסי הקרן'!$C$42</f>
        <v>7.3078347935189264E-4</v>
      </c>
    </row>
    <row r="325" spans="2:21" s="132" customFormat="1">
      <c r="B325" s="85" t="s">
        <v>1105</v>
      </c>
      <c r="C325" s="82" t="s">
        <v>1106</v>
      </c>
      <c r="D325" s="95" t="s">
        <v>30</v>
      </c>
      <c r="E325" s="95" t="s">
        <v>951</v>
      </c>
      <c r="F325" s="82"/>
      <c r="G325" s="95" t="s">
        <v>991</v>
      </c>
      <c r="H325" s="82" t="s">
        <v>1107</v>
      </c>
      <c r="I325" s="82" t="s">
        <v>960</v>
      </c>
      <c r="J325" s="82"/>
      <c r="K325" s="94">
        <v>8.1</v>
      </c>
      <c r="L325" s="95" t="s">
        <v>182</v>
      </c>
      <c r="M325" s="96">
        <v>5.6250000000000001E-2</v>
      </c>
      <c r="N325" s="93">
        <v>5.6899999999999999E-2</v>
      </c>
      <c r="O325" s="92">
        <v>5300000</v>
      </c>
      <c r="P325" s="94">
        <v>100</v>
      </c>
      <c r="Q325" s="82"/>
      <c r="R325" s="92">
        <v>21614.46</v>
      </c>
      <c r="S325" s="138" t="e">
        <f>O325/#REF!</f>
        <v>#REF!</v>
      </c>
      <c r="T325" s="93">
        <f t="shared" si="6"/>
        <v>3.4118505947028218E-3</v>
      </c>
      <c r="U325" s="93">
        <f>R325/'סכום נכסי הקרן'!$C$42</f>
        <v>3.943402785218278E-4</v>
      </c>
    </row>
    <row r="326" spans="2:21" s="132" customFormat="1">
      <c r="B326" s="85" t="s">
        <v>1108</v>
      </c>
      <c r="C326" s="82" t="s">
        <v>1109</v>
      </c>
      <c r="D326" s="95" t="s">
        <v>30</v>
      </c>
      <c r="E326" s="95" t="s">
        <v>951</v>
      </c>
      <c r="F326" s="82"/>
      <c r="G326" s="95" t="s">
        <v>1019</v>
      </c>
      <c r="H326" s="82" t="s">
        <v>1107</v>
      </c>
      <c r="I326" s="82" t="s">
        <v>983</v>
      </c>
      <c r="J326" s="82"/>
      <c r="K326" s="92">
        <v>3.0300000000000002</v>
      </c>
      <c r="L326" s="95" t="s">
        <v>180</v>
      </c>
      <c r="M326" s="96">
        <v>2.894E-2</v>
      </c>
      <c r="N326" s="96">
        <v>3.0499999999999999E-2</v>
      </c>
      <c r="O326" s="92">
        <v>9350000</v>
      </c>
      <c r="P326" s="94">
        <v>100.24939999999999</v>
      </c>
      <c r="Q326" s="82"/>
      <c r="R326" s="92">
        <v>34043.905579999999</v>
      </c>
      <c r="S326" s="93">
        <v>5.1944444444444442E-3</v>
      </c>
      <c r="T326" s="93">
        <f t="shared" si="6"/>
        <v>5.3738432280579628E-3</v>
      </c>
      <c r="U326" s="93">
        <f>R326/'סכום נכסי הקרן'!$C$42</f>
        <v>6.2110657441305527E-4</v>
      </c>
    </row>
    <row r="327" spans="2:21" s="132" customFormat="1">
      <c r="B327" s="85" t="s">
        <v>1110</v>
      </c>
      <c r="C327" s="82" t="s">
        <v>1111</v>
      </c>
      <c r="D327" s="95" t="s">
        <v>30</v>
      </c>
      <c r="E327" s="95" t="s">
        <v>951</v>
      </c>
      <c r="F327" s="82"/>
      <c r="G327" s="95" t="s">
        <v>1008</v>
      </c>
      <c r="H327" s="82" t="s">
        <v>1107</v>
      </c>
      <c r="I327" s="82" t="s">
        <v>983</v>
      </c>
      <c r="J327" s="82"/>
      <c r="K327" s="92">
        <v>6.97</v>
      </c>
      <c r="L327" s="95" t="s">
        <v>180</v>
      </c>
      <c r="M327" s="96">
        <v>7.0000000000000007E-2</v>
      </c>
      <c r="N327" s="96">
        <v>6.9199999999999984E-2</v>
      </c>
      <c r="O327" s="92">
        <v>6835000</v>
      </c>
      <c r="P327" s="94">
        <v>101.0196</v>
      </c>
      <c r="Q327" s="82"/>
      <c r="R327" s="92">
        <v>25077.821809999998</v>
      </c>
      <c r="S327" s="93">
        <v>9.1133333333333327E-3</v>
      </c>
      <c r="T327" s="93">
        <f t="shared" si="6"/>
        <v>3.9585435516917792E-3</v>
      </c>
      <c r="U327" s="93">
        <f>R327/'סכום נכסי הקרן'!$C$42</f>
        <v>4.5752682404631749E-4</v>
      </c>
    </row>
    <row r="328" spans="2:21" s="132" customFormat="1">
      <c r="B328" s="85" t="s">
        <v>1112</v>
      </c>
      <c r="C328" s="82" t="s">
        <v>1113</v>
      </c>
      <c r="D328" s="95" t="s">
        <v>30</v>
      </c>
      <c r="E328" s="95" t="s">
        <v>951</v>
      </c>
      <c r="F328" s="82"/>
      <c r="G328" s="95" t="s">
        <v>953</v>
      </c>
      <c r="H328" s="82" t="s">
        <v>1107</v>
      </c>
      <c r="I328" s="82" t="s">
        <v>983</v>
      </c>
      <c r="J328" s="82"/>
      <c r="K328" s="92">
        <v>0.08</v>
      </c>
      <c r="L328" s="95" t="s">
        <v>180</v>
      </c>
      <c r="M328" s="96">
        <v>0.05</v>
      </c>
      <c r="N328" s="96">
        <v>3.5900000000000001E-2</v>
      </c>
      <c r="O328" s="92">
        <v>5602000</v>
      </c>
      <c r="P328" s="94">
        <v>100.9602</v>
      </c>
      <c r="Q328" s="82"/>
      <c r="R328" s="92">
        <v>20541.835280000003</v>
      </c>
      <c r="S328" s="93">
        <v>3.5034396497811131E-3</v>
      </c>
      <c r="T328" s="93">
        <f t="shared" si="6"/>
        <v>3.2425363814943989E-3</v>
      </c>
      <c r="U328" s="93">
        <f>R328/'סכום נכסי הקרן'!$C$42</f>
        <v>3.7477101189040623E-4</v>
      </c>
    </row>
    <row r="329" spans="2:21" s="132" customFormat="1">
      <c r="B329" s="85" t="s">
        <v>1114</v>
      </c>
      <c r="C329" s="82" t="s">
        <v>1115</v>
      </c>
      <c r="D329" s="95" t="s">
        <v>30</v>
      </c>
      <c r="E329" s="95" t="s">
        <v>951</v>
      </c>
      <c r="F329" s="82"/>
      <c r="G329" s="95" t="s">
        <v>981</v>
      </c>
      <c r="H329" s="82" t="s">
        <v>1107</v>
      </c>
      <c r="I329" s="82" t="s">
        <v>983</v>
      </c>
      <c r="J329" s="82"/>
      <c r="K329" s="92">
        <v>7.1500000000000012</v>
      </c>
      <c r="L329" s="95" t="s">
        <v>180</v>
      </c>
      <c r="M329" s="96">
        <v>4.4999999999999998E-2</v>
      </c>
      <c r="N329" s="96">
        <v>4.6500000000000007E-2</v>
      </c>
      <c r="O329" s="92">
        <v>10154000</v>
      </c>
      <c r="P329" s="94">
        <v>99.879000000000005</v>
      </c>
      <c r="Q329" s="82"/>
      <c r="R329" s="92">
        <v>36834.704010000001</v>
      </c>
      <c r="S329" s="93">
        <v>1.3538666666666666E-2</v>
      </c>
      <c r="T329" s="93">
        <f t="shared" si="6"/>
        <v>5.814371803978491E-3</v>
      </c>
      <c r="U329" s="93">
        <f>R329/'סכום נכסי הקרן'!$C$42</f>
        <v>6.7202268474773322E-4</v>
      </c>
    </row>
    <row r="330" spans="2:21" s="132" customFormat="1">
      <c r="B330" s="85" t="s">
        <v>1116</v>
      </c>
      <c r="C330" s="82" t="s">
        <v>1117</v>
      </c>
      <c r="D330" s="95" t="s">
        <v>30</v>
      </c>
      <c r="E330" s="95" t="s">
        <v>951</v>
      </c>
      <c r="F330" s="82"/>
      <c r="G330" s="95" t="s">
        <v>1000</v>
      </c>
      <c r="H330" s="82" t="s">
        <v>1107</v>
      </c>
      <c r="I330" s="82" t="s">
        <v>983</v>
      </c>
      <c r="J330" s="82"/>
      <c r="K330" s="92">
        <v>6.629999999999999</v>
      </c>
      <c r="L330" s="95" t="s">
        <v>180</v>
      </c>
      <c r="M330" s="96">
        <v>5.5E-2</v>
      </c>
      <c r="N330" s="96">
        <v>6.3899999999999998E-2</v>
      </c>
      <c r="O330" s="92">
        <v>3000000</v>
      </c>
      <c r="P330" s="94">
        <v>95.049099999999996</v>
      </c>
      <c r="Q330" s="82"/>
      <c r="R330" s="92">
        <v>10356.551130000002</v>
      </c>
      <c r="S330" s="93">
        <v>3.0000000000000001E-3</v>
      </c>
      <c r="T330" s="93">
        <f t="shared" si="6"/>
        <v>1.6347854691702078E-3</v>
      </c>
      <c r="U330" s="93">
        <f>R330/'סכום נכסי הקרן'!$C$42</f>
        <v>1.8894782738637704E-4</v>
      </c>
    </row>
    <row r="331" spans="2:21" s="132" customFormat="1">
      <c r="B331" s="85" t="s">
        <v>1118</v>
      </c>
      <c r="C331" s="82" t="s">
        <v>1119</v>
      </c>
      <c r="D331" s="95" t="s">
        <v>30</v>
      </c>
      <c r="E331" s="95" t="s">
        <v>951</v>
      </c>
      <c r="F331" s="82"/>
      <c r="G331" s="95" t="s">
        <v>1000</v>
      </c>
      <c r="H331" s="82" t="s">
        <v>1107</v>
      </c>
      <c r="I331" s="82" t="s">
        <v>983</v>
      </c>
      <c r="J331" s="82"/>
      <c r="K331" s="92">
        <v>6.2399999999999993</v>
      </c>
      <c r="L331" s="95" t="s">
        <v>180</v>
      </c>
      <c r="M331" s="96">
        <v>0.06</v>
      </c>
      <c r="N331" s="96">
        <v>6.2299999999999994E-2</v>
      </c>
      <c r="O331" s="92">
        <v>10376000</v>
      </c>
      <c r="P331" s="94">
        <v>99.343699999999998</v>
      </c>
      <c r="Q331" s="82"/>
      <c r="R331" s="92">
        <v>37438.288630000003</v>
      </c>
      <c r="S331" s="93">
        <v>1.3834666666666667E-2</v>
      </c>
      <c r="T331" s="93">
        <f t="shared" ref="T331:T366" si="7">R331/$R$11</f>
        <v>5.9096478619832006E-3</v>
      </c>
      <c r="U331" s="93">
        <f>R331/'סכום נכסי הקרן'!$C$42</f>
        <v>6.8303465206786477E-4</v>
      </c>
    </row>
    <row r="332" spans="2:21" s="132" customFormat="1">
      <c r="B332" s="85" t="s">
        <v>1120</v>
      </c>
      <c r="C332" s="82" t="s">
        <v>1121</v>
      </c>
      <c r="D332" s="95" t="s">
        <v>30</v>
      </c>
      <c r="E332" s="95" t="s">
        <v>951</v>
      </c>
      <c r="F332" s="82"/>
      <c r="G332" s="95" t="s">
        <v>1069</v>
      </c>
      <c r="H332" s="82" t="s">
        <v>1107</v>
      </c>
      <c r="I332" s="82" t="s">
        <v>983</v>
      </c>
      <c r="J332" s="82"/>
      <c r="K332" s="92">
        <v>4.4800000000000004</v>
      </c>
      <c r="L332" s="95" t="s">
        <v>180</v>
      </c>
      <c r="M332" s="96">
        <v>5.2499999999999998E-2</v>
      </c>
      <c r="N332" s="96">
        <v>4.1100000000000005E-2</v>
      </c>
      <c r="O332" s="92">
        <v>5165000</v>
      </c>
      <c r="P332" s="94">
        <v>106.89449999999999</v>
      </c>
      <c r="Q332" s="82"/>
      <c r="R332" s="92">
        <v>20052.638579999999</v>
      </c>
      <c r="S332" s="93">
        <v>8.6083333333333342E-3</v>
      </c>
      <c r="T332" s="93">
        <f t="shared" si="7"/>
        <v>3.1653164994422138E-3</v>
      </c>
      <c r="U332" s="93">
        <f>R332/'סכום נכסי הקרן'!$C$42</f>
        <v>3.6584596990786491E-4</v>
      </c>
    </row>
    <row r="333" spans="2:21" s="132" customFormat="1">
      <c r="B333" s="85" t="s">
        <v>1122</v>
      </c>
      <c r="C333" s="82" t="s">
        <v>1123</v>
      </c>
      <c r="D333" s="95" t="s">
        <v>30</v>
      </c>
      <c r="E333" s="95" t="s">
        <v>951</v>
      </c>
      <c r="F333" s="82"/>
      <c r="G333" s="95" t="s">
        <v>1008</v>
      </c>
      <c r="H333" s="82" t="s">
        <v>1107</v>
      </c>
      <c r="I333" s="82" t="s">
        <v>983</v>
      </c>
      <c r="J333" s="82"/>
      <c r="K333" s="92">
        <v>4.32</v>
      </c>
      <c r="L333" s="95" t="s">
        <v>180</v>
      </c>
      <c r="M333" s="96">
        <v>6.7500000000000004E-2</v>
      </c>
      <c r="N333" s="96">
        <v>6.9199999999999998E-2</v>
      </c>
      <c r="O333" s="92">
        <v>3800000</v>
      </c>
      <c r="P333" s="94">
        <v>99.676500000000004</v>
      </c>
      <c r="Q333" s="82"/>
      <c r="R333" s="92">
        <v>13756.95182</v>
      </c>
      <c r="S333" s="93">
        <v>3.0400000000000002E-3</v>
      </c>
      <c r="T333" s="93">
        <f t="shared" si="7"/>
        <v>2.171539989820013E-3</v>
      </c>
      <c r="U333" s="93">
        <f>R333/'סכום נכסי הקרן'!$C$42</f>
        <v>2.5098569255536181E-4</v>
      </c>
    </row>
    <row r="334" spans="2:21" s="132" customFormat="1">
      <c r="B334" s="85" t="s">
        <v>1124</v>
      </c>
      <c r="C334" s="82" t="s">
        <v>1125</v>
      </c>
      <c r="D334" s="95" t="s">
        <v>30</v>
      </c>
      <c r="E334" s="95" t="s">
        <v>951</v>
      </c>
      <c r="F334" s="82"/>
      <c r="G334" s="95" t="s">
        <v>1126</v>
      </c>
      <c r="H334" s="82" t="s">
        <v>1107</v>
      </c>
      <c r="I334" s="82" t="s">
        <v>955</v>
      </c>
      <c r="J334" s="82"/>
      <c r="K334" s="92">
        <v>2.41</v>
      </c>
      <c r="L334" s="95" t="s">
        <v>180</v>
      </c>
      <c r="M334" s="96">
        <v>4.1250000000000002E-2</v>
      </c>
      <c r="N334" s="96">
        <v>3.6000000000000004E-2</v>
      </c>
      <c r="O334" s="92">
        <v>6328000</v>
      </c>
      <c r="P334" s="94">
        <v>101.6238</v>
      </c>
      <c r="Q334" s="82"/>
      <c r="R334" s="92">
        <v>23356.506410000002</v>
      </c>
      <c r="S334" s="93">
        <v>1.0546666666666666E-2</v>
      </c>
      <c r="T334" s="93">
        <f t="shared" si="7"/>
        <v>3.6868332720381997E-3</v>
      </c>
      <c r="U334" s="93">
        <f>R334/'סכום נכסי הקרן'!$C$42</f>
        <v>4.2612266246837798E-4</v>
      </c>
    </row>
    <row r="335" spans="2:21" s="132" customFormat="1">
      <c r="B335" s="85" t="s">
        <v>1127</v>
      </c>
      <c r="C335" s="82" t="s">
        <v>1128</v>
      </c>
      <c r="D335" s="95" t="s">
        <v>30</v>
      </c>
      <c r="E335" s="95" t="s">
        <v>951</v>
      </c>
      <c r="F335" s="82"/>
      <c r="G335" s="95" t="s">
        <v>1028</v>
      </c>
      <c r="H335" s="82" t="s">
        <v>1107</v>
      </c>
      <c r="I335" s="82" t="s">
        <v>955</v>
      </c>
      <c r="J335" s="82"/>
      <c r="K335" s="92">
        <v>6.879999999999999</v>
      </c>
      <c r="L335" s="95" t="s">
        <v>180</v>
      </c>
      <c r="M335" s="96">
        <v>4.3749999999999997E-2</v>
      </c>
      <c r="N335" s="96">
        <v>4.3799999999999999E-2</v>
      </c>
      <c r="O335" s="92">
        <v>3618000</v>
      </c>
      <c r="P335" s="94">
        <v>100.58750000000001</v>
      </c>
      <c r="Q335" s="82"/>
      <c r="R335" s="92">
        <v>13217.776890000001</v>
      </c>
      <c r="S335" s="93">
        <v>7.2360000000000002E-3</v>
      </c>
      <c r="T335" s="93">
        <f t="shared" si="7"/>
        <v>2.0864310254707138E-3</v>
      </c>
      <c r="U335" s="93">
        <f>R335/'סכום נכסי הקרן'!$C$42</f>
        <v>2.4114883370863669E-4</v>
      </c>
    </row>
    <row r="336" spans="2:21" s="132" customFormat="1">
      <c r="B336" s="85" t="s">
        <v>1129</v>
      </c>
      <c r="C336" s="82" t="s">
        <v>1130</v>
      </c>
      <c r="D336" s="95" t="s">
        <v>30</v>
      </c>
      <c r="E336" s="95" t="s">
        <v>951</v>
      </c>
      <c r="F336" s="82"/>
      <c r="G336" s="95" t="s">
        <v>953</v>
      </c>
      <c r="H336" s="82" t="s">
        <v>1107</v>
      </c>
      <c r="I336" s="82" t="s">
        <v>960</v>
      </c>
      <c r="J336" s="82"/>
      <c r="K336" s="92">
        <v>5.4000000000000012</v>
      </c>
      <c r="L336" s="95" t="s">
        <v>182</v>
      </c>
      <c r="M336" s="96">
        <v>4.4999999999999998E-2</v>
      </c>
      <c r="N336" s="96">
        <v>2.7300000000000001E-2</v>
      </c>
      <c r="O336" s="92">
        <v>7843000</v>
      </c>
      <c r="P336" s="94">
        <v>109.3601</v>
      </c>
      <c r="Q336" s="82"/>
      <c r="R336" s="92">
        <v>34979.169759999997</v>
      </c>
      <c r="S336" s="93">
        <v>7.8429999999999993E-3</v>
      </c>
      <c r="T336" s="93">
        <f t="shared" si="7"/>
        <v>5.5214750286552133E-3</v>
      </c>
      <c r="U336" s="93">
        <f>R336/'סכום נכסי הקרן'!$C$42</f>
        <v>6.3816979677589424E-4</v>
      </c>
    </row>
    <row r="337" spans="2:21" s="132" customFormat="1">
      <c r="B337" s="85" t="s">
        <v>1131</v>
      </c>
      <c r="C337" s="82" t="s">
        <v>1132</v>
      </c>
      <c r="D337" s="95" t="s">
        <v>30</v>
      </c>
      <c r="E337" s="95" t="s">
        <v>951</v>
      </c>
      <c r="F337" s="82"/>
      <c r="G337" s="95" t="s">
        <v>1069</v>
      </c>
      <c r="H337" s="82" t="s">
        <v>1107</v>
      </c>
      <c r="I337" s="82" t="s">
        <v>955</v>
      </c>
      <c r="J337" s="82"/>
      <c r="K337" s="92">
        <v>4.54</v>
      </c>
      <c r="L337" s="95" t="s">
        <v>182</v>
      </c>
      <c r="M337" s="96">
        <v>4.2500000000000003E-2</v>
      </c>
      <c r="N337" s="96">
        <v>2.6200000000000001E-2</v>
      </c>
      <c r="O337" s="92">
        <v>6300000</v>
      </c>
      <c r="P337" s="94">
        <v>107.3895</v>
      </c>
      <c r="Q337" s="82"/>
      <c r="R337" s="92">
        <v>27591.225429999999</v>
      </c>
      <c r="S337" s="93">
        <v>2.1000000000000001E-2</v>
      </c>
      <c r="T337" s="93">
        <f t="shared" si="7"/>
        <v>4.3552852531094982E-3</v>
      </c>
      <c r="U337" s="93">
        <f>R337/'סכום נכסי הקרן'!$C$42</f>
        <v>5.033820655628102E-4</v>
      </c>
    </row>
    <row r="338" spans="2:21" s="132" customFormat="1">
      <c r="B338" s="85" t="s">
        <v>1133</v>
      </c>
      <c r="C338" s="82" t="s">
        <v>1134</v>
      </c>
      <c r="D338" s="95" t="s">
        <v>30</v>
      </c>
      <c r="E338" s="95" t="s">
        <v>951</v>
      </c>
      <c r="F338" s="82"/>
      <c r="G338" s="95" t="s">
        <v>1069</v>
      </c>
      <c r="H338" s="82" t="s">
        <v>1107</v>
      </c>
      <c r="I338" s="82" t="s">
        <v>983</v>
      </c>
      <c r="J338" s="82"/>
      <c r="K338" s="92">
        <v>3.5700000000000003</v>
      </c>
      <c r="L338" s="95" t="s">
        <v>182</v>
      </c>
      <c r="M338" s="96">
        <v>3.7499999999999999E-2</v>
      </c>
      <c r="N338" s="96">
        <v>1.9099999999999999E-2</v>
      </c>
      <c r="O338" s="92">
        <v>4900000</v>
      </c>
      <c r="P338" s="94">
        <v>107.0252</v>
      </c>
      <c r="Q338" s="82"/>
      <c r="R338" s="92">
        <v>21387.03673</v>
      </c>
      <c r="S338" s="93">
        <v>6.5333333333333337E-3</v>
      </c>
      <c r="T338" s="93">
        <f t="shared" si="7"/>
        <v>3.3759517464781261E-3</v>
      </c>
      <c r="U338" s="93">
        <f>R338/'סכום נכסי הקרן'!$C$42</f>
        <v>3.9019110451358774E-4</v>
      </c>
    </row>
    <row r="339" spans="2:21" s="132" customFormat="1">
      <c r="B339" s="85" t="s">
        <v>1135</v>
      </c>
      <c r="C339" s="82" t="s">
        <v>1136</v>
      </c>
      <c r="D339" s="95" t="s">
        <v>30</v>
      </c>
      <c r="E339" s="95" t="s">
        <v>951</v>
      </c>
      <c r="F339" s="82"/>
      <c r="G339" s="95" t="s">
        <v>1011</v>
      </c>
      <c r="H339" s="82" t="s">
        <v>1107</v>
      </c>
      <c r="I339" s="82" t="s">
        <v>983</v>
      </c>
      <c r="J339" s="82"/>
      <c r="K339" s="92">
        <v>4.68</v>
      </c>
      <c r="L339" s="95" t="s">
        <v>180</v>
      </c>
      <c r="M339" s="96">
        <v>6.25E-2</v>
      </c>
      <c r="N339" s="96">
        <v>6.4199999999999993E-2</v>
      </c>
      <c r="O339" s="92">
        <v>11250000</v>
      </c>
      <c r="P339" s="94">
        <v>101.8869</v>
      </c>
      <c r="Q339" s="82"/>
      <c r="R339" s="92">
        <v>41630.994170000005</v>
      </c>
      <c r="S339" s="93">
        <v>8.6538461538461543E-3</v>
      </c>
      <c r="T339" s="93">
        <f t="shared" si="7"/>
        <v>6.5714679995236636E-3</v>
      </c>
      <c r="U339" s="93">
        <f>R339/'סכום נכסי הקרן'!$C$42</f>
        <v>7.5952754943396194E-4</v>
      </c>
    </row>
    <row r="340" spans="2:21" s="132" customFormat="1">
      <c r="B340" s="85" t="s">
        <v>1137</v>
      </c>
      <c r="C340" s="82" t="s">
        <v>1138</v>
      </c>
      <c r="D340" s="95" t="s">
        <v>30</v>
      </c>
      <c r="E340" s="95" t="s">
        <v>951</v>
      </c>
      <c r="F340" s="82"/>
      <c r="G340" s="95" t="s">
        <v>1139</v>
      </c>
      <c r="H340" s="82" t="s">
        <v>964</v>
      </c>
      <c r="I340" s="82" t="s">
        <v>960</v>
      </c>
      <c r="J340" s="82"/>
      <c r="K340" s="92">
        <v>4.6399999999999997</v>
      </c>
      <c r="L340" s="95" t="s">
        <v>182</v>
      </c>
      <c r="M340" s="96">
        <v>4.3749999999999997E-2</v>
      </c>
      <c r="N340" s="96">
        <v>3.4000000000000002E-2</v>
      </c>
      <c r="O340" s="92">
        <v>8400000</v>
      </c>
      <c r="P340" s="94">
        <v>104.8912</v>
      </c>
      <c r="Q340" s="82"/>
      <c r="R340" s="92">
        <v>35932.449700000005</v>
      </c>
      <c r="S340" s="93">
        <v>1.6799999999999999E-2</v>
      </c>
      <c r="T340" s="93">
        <f t="shared" si="7"/>
        <v>5.6719506237062718E-3</v>
      </c>
      <c r="U340" s="93">
        <f>R340/'סכום נכסי הקרן'!$C$42</f>
        <v>6.5556170372378349E-4</v>
      </c>
    </row>
    <row r="341" spans="2:21" s="132" customFormat="1">
      <c r="B341" s="85" t="s">
        <v>1140</v>
      </c>
      <c r="C341" s="82" t="s">
        <v>1141</v>
      </c>
      <c r="D341" s="95" t="s">
        <v>30</v>
      </c>
      <c r="E341" s="95" t="s">
        <v>951</v>
      </c>
      <c r="F341" s="82"/>
      <c r="G341" s="95" t="s">
        <v>953</v>
      </c>
      <c r="H341" s="82" t="s">
        <v>964</v>
      </c>
      <c r="I341" s="82" t="s">
        <v>955</v>
      </c>
      <c r="J341" s="82"/>
      <c r="K341" s="92">
        <v>4.46</v>
      </c>
      <c r="L341" s="95" t="s">
        <v>180</v>
      </c>
      <c r="M341" s="96">
        <v>7.0000000000000007E-2</v>
      </c>
      <c r="N341" s="96">
        <v>4.0800000000000003E-2</v>
      </c>
      <c r="O341" s="92">
        <v>9559000</v>
      </c>
      <c r="P341" s="94">
        <v>113.67700000000001</v>
      </c>
      <c r="Q341" s="82"/>
      <c r="R341" s="92">
        <v>39466.708250000003</v>
      </c>
      <c r="S341" s="93">
        <v>7.6476282671829625E-3</v>
      </c>
      <c r="T341" s="93">
        <f t="shared" si="7"/>
        <v>6.2298346576192647E-3</v>
      </c>
      <c r="U341" s="93">
        <f>R341/'סכום נכסי הקרן'!$C$42</f>
        <v>7.2004170928372587E-4</v>
      </c>
    </row>
    <row r="342" spans="2:21" s="132" customFormat="1">
      <c r="B342" s="85" t="s">
        <v>1142</v>
      </c>
      <c r="C342" s="82" t="s">
        <v>1143</v>
      </c>
      <c r="D342" s="95" t="s">
        <v>30</v>
      </c>
      <c r="E342" s="95" t="s">
        <v>951</v>
      </c>
      <c r="F342" s="82"/>
      <c r="G342" s="95" t="s">
        <v>953</v>
      </c>
      <c r="H342" s="82" t="s">
        <v>964</v>
      </c>
      <c r="I342" s="82" t="s">
        <v>955</v>
      </c>
      <c r="J342" s="82"/>
      <c r="K342" s="92">
        <v>6.4499999999999993</v>
      </c>
      <c r="L342" s="95" t="s">
        <v>180</v>
      </c>
      <c r="M342" s="96">
        <v>5.1249999999999997E-2</v>
      </c>
      <c r="N342" s="96">
        <v>4.3400000000000001E-2</v>
      </c>
      <c r="O342" s="92">
        <v>4544000</v>
      </c>
      <c r="P342" s="94">
        <v>105.83929999999999</v>
      </c>
      <c r="Q342" s="82"/>
      <c r="R342" s="92">
        <v>17467.50661</v>
      </c>
      <c r="S342" s="93">
        <v>3.0293333333333335E-3</v>
      </c>
      <c r="T342" s="93">
        <f t="shared" si="7"/>
        <v>2.7572524511509417E-3</v>
      </c>
      <c r="U342" s="93">
        <f>R342/'סכום נכסי הקרן'!$C$42</f>
        <v>3.1868209622952731E-4</v>
      </c>
    </row>
    <row r="343" spans="2:21" s="132" customFormat="1">
      <c r="B343" s="85" t="s">
        <v>1144</v>
      </c>
      <c r="C343" s="82" t="s">
        <v>1145</v>
      </c>
      <c r="D343" s="95" t="s">
        <v>30</v>
      </c>
      <c r="E343" s="95" t="s">
        <v>951</v>
      </c>
      <c r="F343" s="82"/>
      <c r="G343" s="95" t="s">
        <v>1000</v>
      </c>
      <c r="H343" s="82" t="s">
        <v>964</v>
      </c>
      <c r="I343" s="82" t="s">
        <v>955</v>
      </c>
      <c r="J343" s="82"/>
      <c r="K343" s="92">
        <v>5.6599999999999993</v>
      </c>
      <c r="L343" s="95" t="s">
        <v>183</v>
      </c>
      <c r="M343" s="96">
        <v>0.06</v>
      </c>
      <c r="N343" s="96">
        <v>5.5300000000000002E-2</v>
      </c>
      <c r="O343" s="92">
        <v>7600000</v>
      </c>
      <c r="P343" s="94">
        <v>103.19929999999999</v>
      </c>
      <c r="Q343" s="82"/>
      <c r="R343" s="92">
        <v>37118.488520000006</v>
      </c>
      <c r="S343" s="93">
        <v>6.0800000000000003E-3</v>
      </c>
      <c r="T343" s="93">
        <f t="shared" si="7"/>
        <v>5.859167295016017E-3</v>
      </c>
      <c r="U343" s="93">
        <f>R343/'סכום נכסי הקרן'!$C$42</f>
        <v>6.7720012904722449E-4</v>
      </c>
    </row>
    <row r="344" spans="2:21" s="132" customFormat="1">
      <c r="B344" s="85" t="s">
        <v>1146</v>
      </c>
      <c r="C344" s="82" t="s">
        <v>1147</v>
      </c>
      <c r="D344" s="95" t="s">
        <v>30</v>
      </c>
      <c r="E344" s="95" t="s">
        <v>951</v>
      </c>
      <c r="F344" s="82"/>
      <c r="G344" s="95" t="s">
        <v>1000</v>
      </c>
      <c r="H344" s="82" t="s">
        <v>964</v>
      </c>
      <c r="I344" s="82" t="s">
        <v>955</v>
      </c>
      <c r="J344" s="82"/>
      <c r="K344" s="92">
        <v>5.91</v>
      </c>
      <c r="L344" s="95" t="s">
        <v>182</v>
      </c>
      <c r="M344" s="96">
        <v>0.05</v>
      </c>
      <c r="N344" s="96">
        <v>0.04</v>
      </c>
      <c r="O344" s="92">
        <v>3344000</v>
      </c>
      <c r="P344" s="94">
        <v>106.37949999999999</v>
      </c>
      <c r="Q344" s="82"/>
      <c r="R344" s="92">
        <v>14507.506100000001</v>
      </c>
      <c r="S344" s="93">
        <v>3.3440000000000002E-3</v>
      </c>
      <c r="T344" s="93">
        <f t="shared" si="7"/>
        <v>2.2900152636216599E-3</v>
      </c>
      <c r="U344" s="93">
        <f>R344/'סכום נכסי הקרן'!$C$42</f>
        <v>2.6467901562801552E-4</v>
      </c>
    </row>
    <row r="345" spans="2:21" s="132" customFormat="1">
      <c r="B345" s="85" t="s">
        <v>1148</v>
      </c>
      <c r="C345" s="82" t="s">
        <v>1149</v>
      </c>
      <c r="D345" s="95" t="s">
        <v>30</v>
      </c>
      <c r="E345" s="95" t="s">
        <v>951</v>
      </c>
      <c r="F345" s="82"/>
      <c r="G345" s="95" t="s">
        <v>1055</v>
      </c>
      <c r="H345" s="82" t="s">
        <v>964</v>
      </c>
      <c r="I345" s="82" t="s">
        <v>983</v>
      </c>
      <c r="J345" s="82"/>
      <c r="K345" s="92">
        <v>7.9999999999999988E-2</v>
      </c>
      <c r="L345" s="95" t="s">
        <v>180</v>
      </c>
      <c r="M345" s="96">
        <v>5.3749999999999999E-2</v>
      </c>
      <c r="N345" s="96">
        <v>2.2599999999999999E-2</v>
      </c>
      <c r="O345" s="92">
        <v>6897000</v>
      </c>
      <c r="P345" s="94">
        <v>104.14360000000001</v>
      </c>
      <c r="Q345" s="82"/>
      <c r="R345" s="92">
        <v>26087.86419</v>
      </c>
      <c r="S345" s="93">
        <v>6.8970000000000004E-3</v>
      </c>
      <c r="T345" s="93">
        <f t="shared" si="7"/>
        <v>4.1179791191257127E-3</v>
      </c>
      <c r="U345" s="93">
        <f>R345/'סכום נכסי הקרן'!$C$42</f>
        <v>4.7595432089093221E-4</v>
      </c>
    </row>
    <row r="346" spans="2:21" s="132" customFormat="1">
      <c r="B346" s="85" t="s">
        <v>1150</v>
      </c>
      <c r="C346" s="82" t="s">
        <v>1151</v>
      </c>
      <c r="D346" s="95" t="s">
        <v>30</v>
      </c>
      <c r="E346" s="95" t="s">
        <v>951</v>
      </c>
      <c r="F346" s="82"/>
      <c r="G346" s="95" t="s">
        <v>969</v>
      </c>
      <c r="H346" s="82" t="s">
        <v>964</v>
      </c>
      <c r="I346" s="82" t="s">
        <v>955</v>
      </c>
      <c r="J346" s="82"/>
      <c r="K346" s="92">
        <v>3.97</v>
      </c>
      <c r="L346" s="95" t="s">
        <v>180</v>
      </c>
      <c r="M346" s="96">
        <v>5.6250000000000001E-2</v>
      </c>
      <c r="N346" s="96">
        <v>5.0300000000000004E-2</v>
      </c>
      <c r="O346" s="92">
        <v>4839000</v>
      </c>
      <c r="P346" s="94">
        <v>104.38979999999999</v>
      </c>
      <c r="Q346" s="82"/>
      <c r="R346" s="92">
        <v>18346.75747</v>
      </c>
      <c r="S346" s="93">
        <v>9.6780000000000008E-3</v>
      </c>
      <c r="T346" s="93">
        <f t="shared" si="7"/>
        <v>2.896042528237483E-3</v>
      </c>
      <c r="U346" s="93">
        <f>R346/'סכום נכסי הקרן'!$C$42</f>
        <v>3.3472339585130626E-4</v>
      </c>
    </row>
    <row r="347" spans="2:21" s="132" customFormat="1">
      <c r="B347" s="85" t="s">
        <v>1152</v>
      </c>
      <c r="C347" s="82" t="s">
        <v>1153</v>
      </c>
      <c r="D347" s="95" t="s">
        <v>30</v>
      </c>
      <c r="E347" s="95" t="s">
        <v>951</v>
      </c>
      <c r="F347" s="82"/>
      <c r="G347" s="95" t="s">
        <v>1069</v>
      </c>
      <c r="H347" s="82" t="s">
        <v>964</v>
      </c>
      <c r="I347" s="82" t="s">
        <v>983</v>
      </c>
      <c r="J347" s="82"/>
      <c r="K347" s="92">
        <v>7.0299999999999994</v>
      </c>
      <c r="L347" s="95" t="s">
        <v>180</v>
      </c>
      <c r="M347" s="96">
        <v>5.1820000000000005E-2</v>
      </c>
      <c r="N347" s="96">
        <v>5.0700000000000002E-2</v>
      </c>
      <c r="O347" s="92">
        <v>6560000</v>
      </c>
      <c r="P347" s="94">
        <v>103.0645</v>
      </c>
      <c r="Q347" s="82"/>
      <c r="R347" s="92">
        <v>24556.073270000001</v>
      </c>
      <c r="S347" s="93">
        <v>6.5599999999999999E-3</v>
      </c>
      <c r="T347" s="93">
        <f t="shared" si="7"/>
        <v>3.8761853495213657E-3</v>
      </c>
      <c r="U347" s="93">
        <f>R347/'סכום נכסי הקרן'!$C$42</f>
        <v>4.4800789715284176E-4</v>
      </c>
    </row>
    <row r="348" spans="2:21" s="132" customFormat="1">
      <c r="B348" s="85" t="s">
        <v>1154</v>
      </c>
      <c r="C348" s="82" t="s">
        <v>1155</v>
      </c>
      <c r="D348" s="95" t="s">
        <v>30</v>
      </c>
      <c r="E348" s="95" t="s">
        <v>951</v>
      </c>
      <c r="F348" s="82"/>
      <c r="G348" s="95" t="s">
        <v>1008</v>
      </c>
      <c r="H348" s="82" t="s">
        <v>964</v>
      </c>
      <c r="I348" s="82" t="s">
        <v>955</v>
      </c>
      <c r="J348" s="82"/>
      <c r="K348" s="92">
        <v>3.5300000000000007</v>
      </c>
      <c r="L348" s="95" t="s">
        <v>180</v>
      </c>
      <c r="M348" s="96">
        <v>0.05</v>
      </c>
      <c r="N348" s="96">
        <v>9.0400000000000022E-2</v>
      </c>
      <c r="O348" s="92">
        <v>8265000</v>
      </c>
      <c r="P348" s="94">
        <v>87.794300000000007</v>
      </c>
      <c r="Q348" s="82"/>
      <c r="R348" s="92">
        <v>26354.524399999998</v>
      </c>
      <c r="S348" s="93">
        <v>4.1324999999999999E-3</v>
      </c>
      <c r="T348" s="93">
        <f t="shared" si="7"/>
        <v>4.1600715330038333E-3</v>
      </c>
      <c r="U348" s="93">
        <f>R348/'סכום נכסי הקרן'!$C$42</f>
        <v>4.8081934465197401E-4</v>
      </c>
    </row>
    <row r="349" spans="2:21" s="132" customFormat="1">
      <c r="B349" s="85" t="s">
        <v>1156</v>
      </c>
      <c r="C349" s="82" t="s">
        <v>1157</v>
      </c>
      <c r="D349" s="95" t="s">
        <v>30</v>
      </c>
      <c r="E349" s="95" t="s">
        <v>951</v>
      </c>
      <c r="F349" s="82"/>
      <c r="G349" s="95" t="s">
        <v>1008</v>
      </c>
      <c r="H349" s="82" t="s">
        <v>964</v>
      </c>
      <c r="I349" s="82" t="s">
        <v>955</v>
      </c>
      <c r="J349" s="82"/>
      <c r="K349" s="92">
        <v>4.1400000000000006</v>
      </c>
      <c r="L349" s="95" t="s">
        <v>180</v>
      </c>
      <c r="M349" s="96">
        <v>7.0000000000000007E-2</v>
      </c>
      <c r="N349" s="96">
        <v>6.6900000000000015E-2</v>
      </c>
      <c r="O349" s="92">
        <v>6309000</v>
      </c>
      <c r="P349" s="94">
        <v>102.0517</v>
      </c>
      <c r="Q349" s="82"/>
      <c r="R349" s="92">
        <v>23384.412809999998</v>
      </c>
      <c r="S349" s="93">
        <v>2.5236E-3</v>
      </c>
      <c r="T349" s="93">
        <f t="shared" si="7"/>
        <v>3.6912383077150569E-3</v>
      </c>
      <c r="U349" s="93">
        <f>R349/'סכום נכסי הקרן'!$C$42</f>
        <v>4.2663179466731054E-4</v>
      </c>
    </row>
    <row r="350" spans="2:21" s="132" customFormat="1">
      <c r="B350" s="85" t="s">
        <v>1158</v>
      </c>
      <c r="C350" s="82" t="s">
        <v>1159</v>
      </c>
      <c r="D350" s="95" t="s">
        <v>30</v>
      </c>
      <c r="E350" s="95" t="s">
        <v>951</v>
      </c>
      <c r="F350" s="82"/>
      <c r="G350" s="95" t="s">
        <v>981</v>
      </c>
      <c r="H350" s="82" t="s">
        <v>964</v>
      </c>
      <c r="I350" s="82" t="s">
        <v>983</v>
      </c>
      <c r="J350" s="82"/>
      <c r="K350" s="92">
        <v>0.08</v>
      </c>
      <c r="L350" s="95" t="s">
        <v>180</v>
      </c>
      <c r="M350" s="96">
        <v>4.6249999999999999E-2</v>
      </c>
      <c r="N350" s="96">
        <v>2.3199999999999998E-2</v>
      </c>
      <c r="O350" s="92">
        <v>6860000</v>
      </c>
      <c r="P350" s="94">
        <v>103.3152</v>
      </c>
      <c r="Q350" s="82"/>
      <c r="R350" s="92">
        <v>25741.52248</v>
      </c>
      <c r="S350" s="93">
        <v>9.1466666666666675E-3</v>
      </c>
      <c r="T350" s="93">
        <f t="shared" si="7"/>
        <v>4.0633089506720991E-3</v>
      </c>
      <c r="U350" s="93">
        <f>R350/'סכום נכסי הקרן'!$C$42</f>
        <v>4.6963556546585441E-4</v>
      </c>
    </row>
    <row r="351" spans="2:21" s="132" customFormat="1">
      <c r="B351" s="85" t="s">
        <v>1160</v>
      </c>
      <c r="C351" s="82" t="s">
        <v>1161</v>
      </c>
      <c r="D351" s="95" t="s">
        <v>30</v>
      </c>
      <c r="E351" s="95" t="s">
        <v>951</v>
      </c>
      <c r="F351" s="82"/>
      <c r="G351" s="95" t="s">
        <v>988</v>
      </c>
      <c r="H351" s="82" t="s">
        <v>1162</v>
      </c>
      <c r="I351" s="82" t="s">
        <v>983</v>
      </c>
      <c r="J351" s="82"/>
      <c r="K351" s="92">
        <v>2.38</v>
      </c>
      <c r="L351" s="95" t="s">
        <v>180</v>
      </c>
      <c r="M351" s="96">
        <v>0.05</v>
      </c>
      <c r="N351" s="96">
        <v>4.9200000000000008E-2</v>
      </c>
      <c r="O351" s="92">
        <v>7150000</v>
      </c>
      <c r="P351" s="94">
        <v>102.30110000000001</v>
      </c>
      <c r="Q351" s="82"/>
      <c r="R351" s="92">
        <v>26566.370930000001</v>
      </c>
      <c r="S351" s="93">
        <v>7.1500000000000001E-3</v>
      </c>
      <c r="T351" s="93">
        <f t="shared" si="7"/>
        <v>4.1935115869939045E-3</v>
      </c>
      <c r="U351" s="93">
        <f>R351/'סכום נכסי הקרן'!$C$42</f>
        <v>4.846843322410271E-4</v>
      </c>
    </row>
    <row r="352" spans="2:21" s="132" customFormat="1">
      <c r="B352" s="85" t="s">
        <v>1163</v>
      </c>
      <c r="C352" s="82" t="s">
        <v>1164</v>
      </c>
      <c r="D352" s="95" t="s">
        <v>30</v>
      </c>
      <c r="E352" s="95" t="s">
        <v>951</v>
      </c>
      <c r="F352" s="82"/>
      <c r="G352" s="95" t="s">
        <v>1008</v>
      </c>
      <c r="H352" s="82" t="s">
        <v>1162</v>
      </c>
      <c r="I352" s="82" t="s">
        <v>955</v>
      </c>
      <c r="J352" s="82"/>
      <c r="K352" s="92">
        <v>5.2399999999999993</v>
      </c>
      <c r="L352" s="95" t="s">
        <v>180</v>
      </c>
      <c r="M352" s="96">
        <v>7.2499999999999995E-2</v>
      </c>
      <c r="N352" s="96">
        <v>7.1700000000000014E-2</v>
      </c>
      <c r="O352" s="92">
        <v>4275000</v>
      </c>
      <c r="P352" s="94">
        <v>100.4365</v>
      </c>
      <c r="Q352" s="82"/>
      <c r="R352" s="92">
        <v>15594.574500000001</v>
      </c>
      <c r="S352" s="93">
        <v>2.8500000000000001E-3</v>
      </c>
      <c r="T352" s="93">
        <f t="shared" si="7"/>
        <v>2.4616094171199497E-3</v>
      </c>
      <c r="U352" s="93">
        <f>R352/'סכום נכסי הקרן'!$C$42</f>
        <v>2.8451179681377164E-4</v>
      </c>
    </row>
    <row r="353" spans="2:21" s="132" customFormat="1">
      <c r="B353" s="85" t="s">
        <v>1165</v>
      </c>
      <c r="C353" s="82" t="s">
        <v>1166</v>
      </c>
      <c r="D353" s="95" t="s">
        <v>30</v>
      </c>
      <c r="E353" s="95" t="s">
        <v>951</v>
      </c>
      <c r="F353" s="82"/>
      <c r="G353" s="95" t="s">
        <v>1167</v>
      </c>
      <c r="H353" s="82" t="s">
        <v>1162</v>
      </c>
      <c r="I353" s="82" t="s">
        <v>955</v>
      </c>
      <c r="J353" s="82"/>
      <c r="K353" s="92">
        <v>3.6999999999999997</v>
      </c>
      <c r="L353" s="95" t="s">
        <v>180</v>
      </c>
      <c r="M353" s="96">
        <v>7.4999999999999997E-2</v>
      </c>
      <c r="N353" s="96">
        <v>6.7099999999999993E-2</v>
      </c>
      <c r="O353" s="92">
        <v>2695000</v>
      </c>
      <c r="P353" s="94">
        <v>104.1358</v>
      </c>
      <c r="Q353" s="82"/>
      <c r="R353" s="92">
        <v>10193.0653</v>
      </c>
      <c r="S353" s="93">
        <v>1.3475E-3</v>
      </c>
      <c r="T353" s="93">
        <f t="shared" si="7"/>
        <v>1.6089791697618031E-3</v>
      </c>
      <c r="U353" s="93">
        <f>R353/'סכום נכסי הקרן'!$C$42</f>
        <v>1.8596514598991502E-4</v>
      </c>
    </row>
    <row r="354" spans="2:21" s="132" customFormat="1">
      <c r="B354" s="85" t="s">
        <v>1168</v>
      </c>
      <c r="C354" s="82" t="s">
        <v>1169</v>
      </c>
      <c r="D354" s="95" t="s">
        <v>30</v>
      </c>
      <c r="E354" s="95" t="s">
        <v>951</v>
      </c>
      <c r="F354" s="82"/>
      <c r="G354" s="95" t="s">
        <v>1019</v>
      </c>
      <c r="H354" s="82" t="s">
        <v>1162</v>
      </c>
      <c r="I354" s="82" t="s">
        <v>955</v>
      </c>
      <c r="J354" s="82"/>
      <c r="K354" s="92">
        <v>7.330000000000001</v>
      </c>
      <c r="L354" s="95" t="s">
        <v>180</v>
      </c>
      <c r="M354" s="96">
        <v>5.8749999999999997E-2</v>
      </c>
      <c r="N354" s="96">
        <v>4.8700000000000007E-2</v>
      </c>
      <c r="O354" s="92">
        <v>6685000</v>
      </c>
      <c r="P354" s="94">
        <v>108.03019999999999</v>
      </c>
      <c r="Q354" s="82"/>
      <c r="R354" s="92">
        <v>26229.638039999998</v>
      </c>
      <c r="S354" s="93">
        <v>6.685E-3</v>
      </c>
      <c r="T354" s="93">
        <f t="shared" si="7"/>
        <v>4.1403581743709424E-3</v>
      </c>
      <c r="U354" s="93">
        <f>R354/'סכום נכסי הקרן'!$C$42</f>
        <v>4.7854088282660447E-4</v>
      </c>
    </row>
    <row r="355" spans="2:21" s="132" customFormat="1">
      <c r="B355" s="85" t="s">
        <v>1170</v>
      </c>
      <c r="C355" s="82" t="s">
        <v>1171</v>
      </c>
      <c r="D355" s="95" t="s">
        <v>30</v>
      </c>
      <c r="E355" s="95" t="s">
        <v>951</v>
      </c>
      <c r="F355" s="82"/>
      <c r="G355" s="95" t="s">
        <v>1055</v>
      </c>
      <c r="H355" s="82" t="s">
        <v>1162</v>
      </c>
      <c r="I355" s="82" t="s">
        <v>955</v>
      </c>
      <c r="J355" s="82"/>
      <c r="K355" s="92">
        <v>6.9799999999999986</v>
      </c>
      <c r="L355" s="95" t="s">
        <v>180</v>
      </c>
      <c r="M355" s="96">
        <v>4.8750000000000002E-2</v>
      </c>
      <c r="N355" s="96">
        <v>5.4800000000000001E-2</v>
      </c>
      <c r="O355" s="92">
        <v>2204000</v>
      </c>
      <c r="P355" s="94">
        <v>95.716099999999997</v>
      </c>
      <c r="Q355" s="82"/>
      <c r="R355" s="92">
        <v>7662.0069100000001</v>
      </c>
      <c r="S355" s="93">
        <v>2.2039999999999998E-3</v>
      </c>
      <c r="T355" s="93">
        <f t="shared" si="7"/>
        <v>1.2094506562967862E-3</v>
      </c>
      <c r="U355" s="93">
        <f>R355/'סכום נכסי הקרן'!$C$42</f>
        <v>1.3978780589131394E-4</v>
      </c>
    </row>
    <row r="356" spans="2:21" s="132" customFormat="1">
      <c r="B356" s="85" t="s">
        <v>1172</v>
      </c>
      <c r="C356" s="82" t="s">
        <v>1173</v>
      </c>
      <c r="D356" s="95" t="s">
        <v>30</v>
      </c>
      <c r="E356" s="95" t="s">
        <v>951</v>
      </c>
      <c r="F356" s="82"/>
      <c r="G356" s="95" t="s">
        <v>1055</v>
      </c>
      <c r="H356" s="82" t="s">
        <v>1162</v>
      </c>
      <c r="I356" s="82" t="s">
        <v>955</v>
      </c>
      <c r="J356" s="82"/>
      <c r="K356" s="92">
        <v>7.21</v>
      </c>
      <c r="L356" s="95" t="s">
        <v>180</v>
      </c>
      <c r="M356" s="96">
        <v>5.2499999999999998E-2</v>
      </c>
      <c r="N356" s="96">
        <v>5.7000000000000002E-2</v>
      </c>
      <c r="O356" s="92">
        <v>6659000</v>
      </c>
      <c r="P356" s="94">
        <v>96.441699999999997</v>
      </c>
      <c r="Q356" s="82"/>
      <c r="R356" s="92">
        <v>23324.907859999999</v>
      </c>
      <c r="S356" s="93">
        <v>8.0715151515151507E-3</v>
      </c>
      <c r="T356" s="93">
        <f t="shared" si="7"/>
        <v>3.6818454291029953E-3</v>
      </c>
      <c r="U356" s="93">
        <f>R356/'סכום נכסי הקרן'!$C$42</f>
        <v>4.255461696479288E-4</v>
      </c>
    </row>
    <row r="357" spans="2:21" s="132" customFormat="1">
      <c r="B357" s="85" t="s">
        <v>1174</v>
      </c>
      <c r="C357" s="82" t="s">
        <v>1175</v>
      </c>
      <c r="D357" s="95" t="s">
        <v>30</v>
      </c>
      <c r="E357" s="95" t="s">
        <v>951</v>
      </c>
      <c r="F357" s="82"/>
      <c r="G357" s="95" t="s">
        <v>1008</v>
      </c>
      <c r="H357" s="82" t="s">
        <v>1162</v>
      </c>
      <c r="I357" s="82" t="s">
        <v>955</v>
      </c>
      <c r="J357" s="82"/>
      <c r="K357" s="92">
        <v>5.2</v>
      </c>
      <c r="L357" s="95" t="s">
        <v>180</v>
      </c>
      <c r="M357" s="96">
        <v>7.4999999999999997E-2</v>
      </c>
      <c r="N357" s="96">
        <v>7.1900000000000006E-2</v>
      </c>
      <c r="O357" s="92">
        <v>7849000</v>
      </c>
      <c r="P357" s="94">
        <v>101.3925</v>
      </c>
      <c r="Q357" s="82"/>
      <c r="R357" s="92">
        <v>28904.535909999999</v>
      </c>
      <c r="S357" s="93">
        <v>5.2326666666666667E-3</v>
      </c>
      <c r="T357" s="93">
        <f t="shared" si="7"/>
        <v>4.5625918035492249E-3</v>
      </c>
      <c r="U357" s="93">
        <f>R357/'סכום נכסי הקרן'!$C$42</f>
        <v>5.2734247079471678E-4</v>
      </c>
    </row>
    <row r="358" spans="2:21" s="132" customFormat="1">
      <c r="B358" s="85" t="s">
        <v>1176</v>
      </c>
      <c r="C358" s="82" t="s">
        <v>1177</v>
      </c>
      <c r="D358" s="95" t="s">
        <v>30</v>
      </c>
      <c r="E358" s="95" t="s">
        <v>951</v>
      </c>
      <c r="F358" s="82"/>
      <c r="G358" s="95" t="s">
        <v>1080</v>
      </c>
      <c r="H358" s="82" t="s">
        <v>1162</v>
      </c>
      <c r="I358" s="82" t="s">
        <v>955</v>
      </c>
      <c r="J358" s="82"/>
      <c r="K358" s="82">
        <v>6.47</v>
      </c>
      <c r="L358" s="95" t="s">
        <v>180</v>
      </c>
      <c r="M358" s="96">
        <v>5.5E-2</v>
      </c>
      <c r="N358" s="138">
        <v>5.3499999999999999E-2</v>
      </c>
      <c r="O358" s="92">
        <v>6400000</v>
      </c>
      <c r="P358" s="94">
        <v>101.21299999999999</v>
      </c>
      <c r="Q358" s="82"/>
      <c r="R358" s="92">
        <v>23526.759420000002</v>
      </c>
      <c r="S358" s="138" t="e">
        <f>O358/#REF!</f>
        <v>#REF!</v>
      </c>
      <c r="T358" s="93">
        <f t="shared" si="7"/>
        <v>3.7137077733404968E-3</v>
      </c>
      <c r="U358" s="93">
        <f>R358/'סכום נכסי הקרן'!$C$42</f>
        <v>4.2922880619727889E-4</v>
      </c>
    </row>
    <row r="359" spans="2:21" s="132" customFormat="1">
      <c r="B359" s="85" t="s">
        <v>1178</v>
      </c>
      <c r="C359" s="82" t="s">
        <v>1179</v>
      </c>
      <c r="D359" s="95" t="s">
        <v>30</v>
      </c>
      <c r="E359" s="95" t="s">
        <v>951</v>
      </c>
      <c r="F359" s="82"/>
      <c r="G359" s="95" t="s">
        <v>1167</v>
      </c>
      <c r="H359" s="82" t="s">
        <v>1162</v>
      </c>
      <c r="I359" s="82" t="s">
        <v>983</v>
      </c>
      <c r="J359" s="82"/>
      <c r="K359" s="92">
        <v>5.24</v>
      </c>
      <c r="L359" s="95" t="s">
        <v>180</v>
      </c>
      <c r="M359" s="96">
        <v>6.5000000000000002E-2</v>
      </c>
      <c r="N359" s="96">
        <v>4.9800000000000011E-2</v>
      </c>
      <c r="O359" s="92">
        <v>668000</v>
      </c>
      <c r="P359" s="94">
        <v>109.1181</v>
      </c>
      <c r="Q359" s="82"/>
      <c r="R359" s="92">
        <v>2647.3960699999998</v>
      </c>
      <c r="S359" s="93">
        <v>8.9066666666666667E-4</v>
      </c>
      <c r="T359" s="93">
        <f t="shared" si="7"/>
        <v>4.178924597627428E-4</v>
      </c>
      <c r="U359" s="93">
        <f>R359/'סכום נכסי הקרן'!$C$42</f>
        <v>4.8299837405208936E-5</v>
      </c>
    </row>
    <row r="360" spans="2:21" s="132" customFormat="1">
      <c r="B360" s="85" t="s">
        <v>1180</v>
      </c>
      <c r="C360" s="82" t="s">
        <v>1181</v>
      </c>
      <c r="D360" s="95" t="s">
        <v>30</v>
      </c>
      <c r="E360" s="95" t="s">
        <v>951</v>
      </c>
      <c r="F360" s="82"/>
      <c r="G360" s="95" t="s">
        <v>1167</v>
      </c>
      <c r="H360" s="82" t="s">
        <v>1162</v>
      </c>
      <c r="I360" s="82" t="s">
        <v>983</v>
      </c>
      <c r="J360" s="82"/>
      <c r="K360" s="92">
        <v>4.1399999999999997</v>
      </c>
      <c r="L360" s="95" t="s">
        <v>180</v>
      </c>
      <c r="M360" s="96">
        <v>6.8750000000000006E-2</v>
      </c>
      <c r="N360" s="96">
        <v>5.3899999999999997E-2</v>
      </c>
      <c r="O360" s="92">
        <v>7716000</v>
      </c>
      <c r="P360" s="94">
        <v>109.8871</v>
      </c>
      <c r="Q360" s="82"/>
      <c r="R360" s="92">
        <v>30795.322749999999</v>
      </c>
      <c r="S360" s="93">
        <v>1.0288E-2</v>
      </c>
      <c r="T360" s="93">
        <f t="shared" si="7"/>
        <v>4.8610532133882989E-3</v>
      </c>
      <c r="U360" s="93">
        <f>R360/'סכום נכסי הקרן'!$C$42</f>
        <v>5.6183851691897838E-4</v>
      </c>
    </row>
    <row r="361" spans="2:21" s="132" customFormat="1">
      <c r="B361" s="85" t="s">
        <v>1182</v>
      </c>
      <c r="C361" s="82" t="s">
        <v>1183</v>
      </c>
      <c r="D361" s="95" t="s">
        <v>30</v>
      </c>
      <c r="E361" s="95" t="s">
        <v>951</v>
      </c>
      <c r="F361" s="82"/>
      <c r="G361" s="95" t="s">
        <v>1041</v>
      </c>
      <c r="H361" s="82" t="s">
        <v>1162</v>
      </c>
      <c r="I361" s="82" t="s">
        <v>983</v>
      </c>
      <c r="J361" s="82"/>
      <c r="K361" s="92">
        <v>0.28999999999999998</v>
      </c>
      <c r="L361" s="95" t="s">
        <v>180</v>
      </c>
      <c r="M361" s="96">
        <v>0.06</v>
      </c>
      <c r="N361" s="96">
        <v>3.0600000000000002E-2</v>
      </c>
      <c r="O361" s="92">
        <v>4747000</v>
      </c>
      <c r="P361" s="94">
        <v>104.70269999999999</v>
      </c>
      <c r="Q361" s="82"/>
      <c r="R361" s="92">
        <v>18051.895660000002</v>
      </c>
      <c r="S361" s="93">
        <v>3.1646666666666668E-3</v>
      </c>
      <c r="T361" s="93">
        <f t="shared" si="7"/>
        <v>2.8494984812521018E-3</v>
      </c>
      <c r="U361" s="93">
        <f>R361/'סכום נכסי הקרן'!$C$42</f>
        <v>3.2934385417962678E-4</v>
      </c>
    </row>
    <row r="362" spans="2:21" s="132" customFormat="1">
      <c r="B362" s="85" t="s">
        <v>1184</v>
      </c>
      <c r="C362" s="82" t="s">
        <v>1185</v>
      </c>
      <c r="D362" s="95" t="s">
        <v>30</v>
      </c>
      <c r="E362" s="95" t="s">
        <v>951</v>
      </c>
      <c r="F362" s="82"/>
      <c r="G362" s="95" t="s">
        <v>1041</v>
      </c>
      <c r="H362" s="82" t="s">
        <v>1162</v>
      </c>
      <c r="I362" s="82" t="s">
        <v>983</v>
      </c>
      <c r="J362" s="82"/>
      <c r="K362" s="92">
        <v>2.0100000000000002</v>
      </c>
      <c r="L362" s="95" t="s">
        <v>180</v>
      </c>
      <c r="M362" s="96">
        <v>4.6249999999999999E-2</v>
      </c>
      <c r="N362" s="96">
        <v>3.9699999999999999E-2</v>
      </c>
      <c r="O362" s="92">
        <v>1287000</v>
      </c>
      <c r="P362" s="94">
        <v>102.4652</v>
      </c>
      <c r="Q362" s="82"/>
      <c r="R362" s="92">
        <v>4789.6179599999996</v>
      </c>
      <c r="S362" s="93">
        <v>2.5739999999999999E-3</v>
      </c>
      <c r="T362" s="93">
        <f t="shared" si="7"/>
        <v>7.5604298627980138E-4</v>
      </c>
      <c r="U362" s="93">
        <f>R362/'סכום נכסי הקרן'!$C$42</f>
        <v>8.7383135195584274E-5</v>
      </c>
    </row>
    <row r="363" spans="2:21" s="132" customFormat="1">
      <c r="B363" s="85" t="s">
        <v>1186</v>
      </c>
      <c r="C363" s="82" t="s">
        <v>1187</v>
      </c>
      <c r="D363" s="95" t="s">
        <v>30</v>
      </c>
      <c r="E363" s="95" t="s">
        <v>951</v>
      </c>
      <c r="F363" s="82"/>
      <c r="G363" s="95" t="s">
        <v>1008</v>
      </c>
      <c r="H363" s="82" t="s">
        <v>1188</v>
      </c>
      <c r="I363" s="82" t="s">
        <v>955</v>
      </c>
      <c r="J363" s="82"/>
      <c r="K363" s="92">
        <v>4.32</v>
      </c>
      <c r="L363" s="95" t="s">
        <v>180</v>
      </c>
      <c r="M363" s="96">
        <v>0.08</v>
      </c>
      <c r="N363" s="96">
        <v>7.4799999999999991E-2</v>
      </c>
      <c r="O363" s="92">
        <v>2700000</v>
      </c>
      <c r="P363" s="94">
        <v>102.0367</v>
      </c>
      <c r="Q363" s="82"/>
      <c r="R363" s="92">
        <v>10006.123680000001</v>
      </c>
      <c r="S363" s="93">
        <v>1.3500000000000001E-3</v>
      </c>
      <c r="T363" s="93">
        <f t="shared" si="7"/>
        <v>1.5794703651295472E-3</v>
      </c>
      <c r="U363" s="93">
        <f>R363/'סכום נכסי הקרן'!$C$42</f>
        <v>1.8255453057328553E-4</v>
      </c>
    </row>
    <row r="364" spans="2:21" s="132" customFormat="1">
      <c r="B364" s="85" t="s">
        <v>1189</v>
      </c>
      <c r="C364" s="82" t="s">
        <v>1190</v>
      </c>
      <c r="D364" s="95" t="s">
        <v>30</v>
      </c>
      <c r="E364" s="95" t="s">
        <v>951</v>
      </c>
      <c r="F364" s="82"/>
      <c r="G364" s="95" t="s">
        <v>1008</v>
      </c>
      <c r="H364" s="82" t="s">
        <v>1188</v>
      </c>
      <c r="I364" s="82" t="s">
        <v>955</v>
      </c>
      <c r="J364" s="82"/>
      <c r="K364" s="92">
        <v>3.7900000000000005</v>
      </c>
      <c r="L364" s="95" t="s">
        <v>180</v>
      </c>
      <c r="M364" s="96">
        <v>7.7499999999999999E-2</v>
      </c>
      <c r="N364" s="96">
        <v>7.8200000000000006E-2</v>
      </c>
      <c r="O364" s="92">
        <v>6937000</v>
      </c>
      <c r="P364" s="94">
        <v>99.7179</v>
      </c>
      <c r="Q364" s="82"/>
      <c r="R364" s="92">
        <v>25124.112590000001</v>
      </c>
      <c r="S364" s="93">
        <v>2.7748E-3</v>
      </c>
      <c r="T364" s="93">
        <f t="shared" si="7"/>
        <v>3.9658505686273058E-3</v>
      </c>
      <c r="U364" s="93">
        <f>R364/'סכום נכסי הקרן'!$C$42</f>
        <v>4.5837136603710482E-4</v>
      </c>
    </row>
    <row r="365" spans="2:21" s="132" customFormat="1">
      <c r="B365" s="85" t="s">
        <v>1191</v>
      </c>
      <c r="C365" s="82" t="s">
        <v>1192</v>
      </c>
      <c r="D365" s="95" t="s">
        <v>30</v>
      </c>
      <c r="E365" s="95" t="s">
        <v>951</v>
      </c>
      <c r="F365" s="82"/>
      <c r="G365" s="95" t="s">
        <v>953</v>
      </c>
      <c r="H365" s="82" t="s">
        <v>1188</v>
      </c>
      <c r="I365" s="82" t="s">
        <v>955</v>
      </c>
      <c r="J365" s="82"/>
      <c r="K365" s="92">
        <v>2.9599999999999995</v>
      </c>
      <c r="L365" s="95" t="s">
        <v>180</v>
      </c>
      <c r="M365" s="96">
        <v>7.7499999999999999E-2</v>
      </c>
      <c r="N365" s="96">
        <v>5.9199999999999989E-2</v>
      </c>
      <c r="O365" s="92">
        <v>6140000</v>
      </c>
      <c r="P365" s="94">
        <v>109.0736</v>
      </c>
      <c r="Q365" s="82"/>
      <c r="R365" s="92">
        <v>24323.938819999999</v>
      </c>
      <c r="S365" s="93">
        <v>1.2791666666666666E-2</v>
      </c>
      <c r="T365" s="93">
        <f t="shared" si="7"/>
        <v>3.839542839771711E-3</v>
      </c>
      <c r="U365" s="93">
        <f>R365/'סכום נכסי הקרן'!$C$42</f>
        <v>4.437727710535771E-4</v>
      </c>
    </row>
    <row r="366" spans="2:21" s="132" customFormat="1">
      <c r="B366" s="85" t="s">
        <v>1193</v>
      </c>
      <c r="C366" s="82" t="s">
        <v>1194</v>
      </c>
      <c r="D366" s="95" t="s">
        <v>30</v>
      </c>
      <c r="E366" s="95" t="s">
        <v>951</v>
      </c>
      <c r="F366" s="82"/>
      <c r="G366" s="95" t="s">
        <v>1008</v>
      </c>
      <c r="H366" s="82" t="s">
        <v>1195</v>
      </c>
      <c r="I366" s="82" t="s">
        <v>955</v>
      </c>
      <c r="J366" s="82"/>
      <c r="K366" s="92">
        <v>5.0199999999999996</v>
      </c>
      <c r="L366" s="95" t="s">
        <v>180</v>
      </c>
      <c r="M366" s="96">
        <v>0.08</v>
      </c>
      <c r="N366" s="96">
        <v>6.6600000000000006E-2</v>
      </c>
      <c r="O366" s="92">
        <v>6040000</v>
      </c>
      <c r="P366" s="94">
        <v>106.571</v>
      </c>
      <c r="Q366" s="82"/>
      <c r="R366" s="92">
        <v>23378.778670000003</v>
      </c>
      <c r="S366" s="93">
        <v>5.2521739130434782E-3</v>
      </c>
      <c r="T366" s="93">
        <f t="shared" si="7"/>
        <v>3.6903489566089166E-3</v>
      </c>
      <c r="U366" s="93">
        <f>R366/'סכום נכסי הקרן'!$C$42</f>
        <v>4.2652900383483873E-4</v>
      </c>
    </row>
    <row r="367" spans="2:21" s="132" customFormat="1">
      <c r="B367" s="135"/>
    </row>
    <row r="368" spans="2:21" s="132" customFormat="1">
      <c r="B368" s="135"/>
    </row>
    <row r="369" spans="2:11" s="132" customFormat="1">
      <c r="B369" s="135"/>
    </row>
    <row r="370" spans="2:11">
      <c r="B370" s="97" t="s">
        <v>275</v>
      </c>
      <c r="C370" s="98"/>
      <c r="D370" s="98"/>
      <c r="E370" s="98"/>
      <c r="F370" s="134"/>
      <c r="G370" s="98"/>
      <c r="H370" s="98"/>
      <c r="I370" s="98"/>
      <c r="J370" s="134"/>
      <c r="K370" s="98"/>
    </row>
    <row r="371" spans="2:11">
      <c r="B371" s="97" t="s">
        <v>131</v>
      </c>
      <c r="C371" s="98"/>
      <c r="D371" s="98"/>
      <c r="E371" s="98"/>
      <c r="F371" s="134"/>
      <c r="G371" s="98"/>
      <c r="H371" s="98"/>
      <c r="I371" s="98"/>
      <c r="J371" s="134"/>
      <c r="K371" s="98"/>
    </row>
    <row r="372" spans="2:11">
      <c r="B372" s="97" t="s">
        <v>257</v>
      </c>
      <c r="C372" s="98"/>
      <c r="D372" s="98"/>
      <c r="E372" s="98"/>
      <c r="F372" s="134"/>
      <c r="G372" s="98"/>
      <c r="H372" s="98"/>
      <c r="I372" s="98"/>
      <c r="J372" s="134"/>
      <c r="K372" s="98"/>
    </row>
    <row r="373" spans="2:11">
      <c r="B373" s="97" t="s">
        <v>265</v>
      </c>
      <c r="C373" s="98"/>
      <c r="D373" s="98"/>
      <c r="E373" s="98"/>
      <c r="F373" s="134"/>
      <c r="G373" s="98"/>
      <c r="H373" s="98"/>
      <c r="I373" s="98"/>
      <c r="J373" s="134"/>
      <c r="K373" s="98"/>
    </row>
    <row r="374" spans="2:11">
      <c r="B374" s="218" t="s">
        <v>271</v>
      </c>
      <c r="C374" s="218"/>
      <c r="D374" s="218"/>
      <c r="E374" s="218"/>
      <c r="F374" s="218"/>
      <c r="G374" s="218"/>
      <c r="H374" s="218"/>
      <c r="I374" s="218"/>
      <c r="J374" s="218"/>
      <c r="K374" s="218"/>
    </row>
    <row r="375" spans="2:11">
      <c r="C375" s="1"/>
      <c r="D375" s="1"/>
      <c r="E375" s="1"/>
      <c r="F375" s="132"/>
    </row>
    <row r="376" spans="2:11">
      <c r="C376" s="1"/>
      <c r="D376" s="1"/>
      <c r="E376" s="1"/>
      <c r="F376" s="132"/>
    </row>
    <row r="377" spans="2:11">
      <c r="C377" s="1"/>
      <c r="D377" s="1"/>
      <c r="E377" s="1"/>
      <c r="F377" s="132"/>
    </row>
    <row r="378" spans="2:11">
      <c r="C378" s="1"/>
      <c r="D378" s="1"/>
      <c r="E378" s="1"/>
      <c r="F378" s="132"/>
    </row>
    <row r="379" spans="2:11">
      <c r="C379" s="1"/>
      <c r="D379" s="1"/>
      <c r="E379" s="1"/>
      <c r="F379" s="132"/>
    </row>
    <row r="380" spans="2:11">
      <c r="C380" s="1"/>
      <c r="D380" s="1"/>
      <c r="E380" s="1"/>
      <c r="F380" s="132"/>
    </row>
    <row r="381" spans="2:11">
      <c r="C381" s="1"/>
      <c r="D381" s="1"/>
      <c r="E381" s="1"/>
      <c r="F381" s="132"/>
    </row>
    <row r="382" spans="2:11">
      <c r="C382" s="1"/>
      <c r="D382" s="1"/>
      <c r="E382" s="1"/>
      <c r="F382" s="132"/>
    </row>
    <row r="383" spans="2:11">
      <c r="C383" s="1"/>
      <c r="D383" s="1"/>
      <c r="E383" s="1"/>
      <c r="F383" s="132"/>
    </row>
    <row r="384" spans="2:11">
      <c r="C384" s="1"/>
      <c r="D384" s="1"/>
      <c r="E384" s="1"/>
      <c r="F384" s="132"/>
    </row>
    <row r="385" spans="3:6">
      <c r="C385" s="1"/>
      <c r="D385" s="1"/>
      <c r="E385" s="1"/>
      <c r="F385" s="132"/>
    </row>
    <row r="386" spans="3:6">
      <c r="C386" s="1"/>
      <c r="D386" s="1"/>
      <c r="E386" s="1"/>
      <c r="F386" s="132"/>
    </row>
    <row r="387" spans="3:6">
      <c r="C387" s="1"/>
      <c r="D387" s="1"/>
      <c r="E387" s="1"/>
      <c r="F387" s="132"/>
    </row>
    <row r="388" spans="3:6">
      <c r="C388" s="1"/>
      <c r="D388" s="1"/>
      <c r="E388" s="1"/>
      <c r="F388" s="132"/>
    </row>
    <row r="389" spans="3:6">
      <c r="C389" s="1"/>
      <c r="D389" s="1"/>
      <c r="E389" s="1"/>
      <c r="F389" s="132"/>
    </row>
    <row r="390" spans="3:6">
      <c r="C390" s="1"/>
      <c r="D390" s="1"/>
      <c r="E390" s="1"/>
      <c r="F390" s="132"/>
    </row>
    <row r="391" spans="3:6">
      <c r="C391" s="1"/>
      <c r="D391" s="1"/>
      <c r="E391" s="1"/>
      <c r="F391" s="132"/>
    </row>
    <row r="392" spans="3:6">
      <c r="C392" s="1"/>
      <c r="D392" s="1"/>
      <c r="E392" s="1"/>
      <c r="F392" s="132"/>
    </row>
    <row r="393" spans="3:6">
      <c r="C393" s="1"/>
      <c r="D393" s="1"/>
      <c r="E393" s="1"/>
      <c r="F393" s="132"/>
    </row>
    <row r="394" spans="3:6">
      <c r="C394" s="1"/>
      <c r="D394" s="1"/>
      <c r="E394" s="1"/>
      <c r="F394" s="132"/>
    </row>
    <row r="395" spans="3:6">
      <c r="C395" s="1"/>
      <c r="D395" s="1"/>
      <c r="E395" s="1"/>
      <c r="F395" s="132"/>
    </row>
    <row r="396" spans="3:6">
      <c r="C396" s="1"/>
      <c r="D396" s="1"/>
      <c r="E396" s="1"/>
      <c r="F396" s="132"/>
    </row>
    <row r="397" spans="3:6">
      <c r="C397" s="1"/>
      <c r="D397" s="1"/>
      <c r="E397" s="1"/>
      <c r="F397" s="132"/>
    </row>
    <row r="398" spans="3:6">
      <c r="C398" s="1"/>
      <c r="D398" s="1"/>
      <c r="E398" s="1"/>
      <c r="F398" s="132"/>
    </row>
    <row r="399" spans="3:6">
      <c r="C399" s="1"/>
      <c r="D399" s="1"/>
      <c r="E399" s="1"/>
      <c r="F399" s="132"/>
    </row>
    <row r="400" spans="3:6">
      <c r="C400" s="1"/>
      <c r="D400" s="1"/>
      <c r="E400" s="1"/>
      <c r="F400" s="132"/>
    </row>
    <row r="401" spans="3:6">
      <c r="C401" s="1"/>
      <c r="D401" s="1"/>
      <c r="E401" s="1"/>
      <c r="F401" s="132"/>
    </row>
    <row r="402" spans="3:6">
      <c r="C402" s="1"/>
      <c r="D402" s="1"/>
      <c r="E402" s="1"/>
      <c r="F402" s="132"/>
    </row>
    <row r="403" spans="3:6">
      <c r="C403" s="1"/>
      <c r="D403" s="1"/>
      <c r="E403" s="1"/>
      <c r="F403" s="132"/>
    </row>
    <row r="404" spans="3:6">
      <c r="C404" s="1"/>
      <c r="D404" s="1"/>
      <c r="E404" s="1"/>
      <c r="F404" s="132"/>
    </row>
    <row r="405" spans="3:6">
      <c r="C405" s="1"/>
      <c r="D405" s="1"/>
      <c r="E405" s="1"/>
      <c r="F405" s="132"/>
    </row>
    <row r="406" spans="3:6">
      <c r="C406" s="1"/>
      <c r="D406" s="1"/>
      <c r="E406" s="1"/>
      <c r="F406" s="132"/>
    </row>
    <row r="407" spans="3:6">
      <c r="C407" s="1"/>
      <c r="D407" s="1"/>
      <c r="E407" s="1"/>
      <c r="F407" s="132"/>
    </row>
    <row r="408" spans="3:6">
      <c r="C408" s="1"/>
      <c r="D408" s="1"/>
      <c r="E408" s="1"/>
      <c r="F408" s="132"/>
    </row>
    <row r="409" spans="3:6">
      <c r="C409" s="1"/>
      <c r="D409" s="1"/>
      <c r="E409" s="1"/>
      <c r="F409" s="132"/>
    </row>
    <row r="410" spans="3:6">
      <c r="C410" s="1"/>
      <c r="D410" s="1"/>
      <c r="E410" s="1"/>
      <c r="F410" s="132"/>
    </row>
    <row r="411" spans="3:6">
      <c r="C411" s="1"/>
      <c r="D411" s="1"/>
      <c r="E411" s="1"/>
      <c r="F411" s="132"/>
    </row>
    <row r="412" spans="3:6">
      <c r="C412" s="1"/>
      <c r="D412" s="1"/>
      <c r="E412" s="1"/>
      <c r="F412" s="132"/>
    </row>
    <row r="413" spans="3:6">
      <c r="C413" s="1"/>
      <c r="D413" s="1"/>
      <c r="E413" s="1"/>
      <c r="F413" s="132"/>
    </row>
    <row r="414" spans="3:6">
      <c r="C414" s="1"/>
      <c r="D414" s="1"/>
      <c r="E414" s="1"/>
      <c r="F414" s="132"/>
    </row>
    <row r="415" spans="3:6">
      <c r="C415" s="1"/>
      <c r="D415" s="1"/>
      <c r="E415" s="1"/>
      <c r="F415" s="132"/>
    </row>
    <row r="416" spans="3:6">
      <c r="C416" s="1"/>
      <c r="D416" s="1"/>
      <c r="E416" s="1"/>
      <c r="F416" s="132"/>
    </row>
    <row r="417" spans="3:6">
      <c r="C417" s="1"/>
      <c r="D417" s="1"/>
      <c r="E417" s="1"/>
      <c r="F417" s="132"/>
    </row>
    <row r="418" spans="3:6">
      <c r="C418" s="1"/>
      <c r="D418" s="1"/>
      <c r="E418" s="1"/>
      <c r="F418" s="132"/>
    </row>
    <row r="419" spans="3:6">
      <c r="C419" s="1"/>
      <c r="D419" s="1"/>
      <c r="E419" s="1"/>
      <c r="F419" s="132"/>
    </row>
    <row r="420" spans="3:6">
      <c r="C420" s="1"/>
      <c r="D420" s="1"/>
      <c r="E420" s="1"/>
      <c r="F420" s="132"/>
    </row>
    <row r="421" spans="3:6">
      <c r="C421" s="1"/>
      <c r="D421" s="1"/>
      <c r="E421" s="1"/>
      <c r="F421" s="132"/>
    </row>
    <row r="422" spans="3:6">
      <c r="C422" s="1"/>
      <c r="D422" s="1"/>
      <c r="E422" s="1"/>
      <c r="F422" s="132"/>
    </row>
    <row r="423" spans="3:6">
      <c r="C423" s="1"/>
      <c r="D423" s="1"/>
      <c r="E423" s="1"/>
      <c r="F423" s="132"/>
    </row>
    <row r="424" spans="3:6">
      <c r="C424" s="1"/>
      <c r="D424" s="1"/>
      <c r="E424" s="1"/>
      <c r="F424" s="132"/>
    </row>
    <row r="425" spans="3:6">
      <c r="C425" s="1"/>
      <c r="D425" s="1"/>
      <c r="E425" s="1"/>
      <c r="F425" s="132"/>
    </row>
    <row r="426" spans="3:6">
      <c r="C426" s="1"/>
      <c r="D426" s="1"/>
      <c r="E426" s="1"/>
      <c r="F426" s="132"/>
    </row>
    <row r="427" spans="3:6">
      <c r="C427" s="1"/>
      <c r="D427" s="1"/>
      <c r="E427" s="1"/>
      <c r="F427" s="132"/>
    </row>
    <row r="428" spans="3:6">
      <c r="C428" s="1"/>
      <c r="D428" s="1"/>
      <c r="E428" s="1"/>
      <c r="F428" s="132"/>
    </row>
    <row r="429" spans="3:6">
      <c r="C429" s="1"/>
      <c r="D429" s="1"/>
      <c r="E429" s="1"/>
      <c r="F429" s="132"/>
    </row>
    <row r="430" spans="3:6">
      <c r="C430" s="1"/>
      <c r="D430" s="1"/>
      <c r="E430" s="1"/>
      <c r="F430" s="132"/>
    </row>
    <row r="431" spans="3:6">
      <c r="C431" s="1"/>
      <c r="D431" s="1"/>
      <c r="E431" s="1"/>
      <c r="F431" s="132"/>
    </row>
    <row r="432" spans="3:6">
      <c r="C432" s="1"/>
      <c r="D432" s="1"/>
      <c r="E432" s="1"/>
      <c r="F432" s="132"/>
    </row>
    <row r="433" spans="3:6">
      <c r="C433" s="1"/>
      <c r="D433" s="1"/>
      <c r="E433" s="1"/>
      <c r="F433" s="132"/>
    </row>
    <row r="434" spans="3:6">
      <c r="C434" s="1"/>
      <c r="D434" s="1"/>
      <c r="E434" s="1"/>
      <c r="F434" s="132"/>
    </row>
    <row r="435" spans="3:6">
      <c r="C435" s="1"/>
      <c r="D435" s="1"/>
      <c r="E435" s="1"/>
      <c r="F435" s="132"/>
    </row>
    <row r="436" spans="3:6">
      <c r="C436" s="1"/>
      <c r="D436" s="1"/>
      <c r="E436" s="1"/>
      <c r="F436" s="132"/>
    </row>
    <row r="437" spans="3:6">
      <c r="C437" s="1"/>
      <c r="D437" s="1"/>
      <c r="E437" s="1"/>
      <c r="F437" s="132"/>
    </row>
    <row r="438" spans="3:6">
      <c r="C438" s="1"/>
      <c r="D438" s="1"/>
      <c r="E438" s="1"/>
      <c r="F438" s="132"/>
    </row>
    <row r="439" spans="3:6">
      <c r="C439" s="1"/>
      <c r="D439" s="1"/>
      <c r="E439" s="1"/>
      <c r="F439" s="132"/>
    </row>
    <row r="440" spans="3:6">
      <c r="C440" s="1"/>
      <c r="D440" s="1"/>
      <c r="E440" s="1"/>
      <c r="F440" s="132"/>
    </row>
    <row r="441" spans="3:6">
      <c r="C441" s="1"/>
      <c r="D441" s="1"/>
      <c r="E441" s="1"/>
      <c r="F441" s="132"/>
    </row>
    <row r="442" spans="3:6">
      <c r="C442" s="1"/>
      <c r="D442" s="1"/>
      <c r="E442" s="1"/>
      <c r="F442" s="132"/>
    </row>
    <row r="443" spans="3:6">
      <c r="C443" s="1"/>
      <c r="D443" s="1"/>
      <c r="E443" s="1"/>
      <c r="F443" s="132"/>
    </row>
    <row r="444" spans="3:6">
      <c r="C444" s="1"/>
      <c r="D444" s="1"/>
      <c r="E444" s="1"/>
      <c r="F444" s="132"/>
    </row>
    <row r="445" spans="3:6">
      <c r="C445" s="1"/>
      <c r="D445" s="1"/>
      <c r="E445" s="1"/>
      <c r="F445" s="132"/>
    </row>
    <row r="446" spans="3:6">
      <c r="C446" s="1"/>
      <c r="D446" s="1"/>
      <c r="E446" s="1"/>
      <c r="F446" s="132"/>
    </row>
    <row r="447" spans="3:6">
      <c r="C447" s="1"/>
      <c r="D447" s="1"/>
      <c r="E447" s="1"/>
      <c r="F447" s="132"/>
    </row>
    <row r="448" spans="3:6">
      <c r="C448" s="1"/>
      <c r="D448" s="1"/>
      <c r="E448" s="1"/>
      <c r="F448" s="132"/>
    </row>
    <row r="449" spans="3:6">
      <c r="C449" s="1"/>
      <c r="D449" s="1"/>
      <c r="E449" s="1"/>
      <c r="F449" s="132"/>
    </row>
    <row r="450" spans="3:6">
      <c r="C450" s="1"/>
      <c r="D450" s="1"/>
      <c r="E450" s="1"/>
      <c r="F450" s="132"/>
    </row>
    <row r="451" spans="3:6">
      <c r="C451" s="1"/>
      <c r="D451" s="1"/>
      <c r="E451" s="1"/>
      <c r="F451" s="132"/>
    </row>
    <row r="452" spans="3:6">
      <c r="C452" s="1"/>
      <c r="D452" s="1"/>
      <c r="E452" s="1"/>
      <c r="F452" s="132"/>
    </row>
    <row r="453" spans="3:6">
      <c r="C453" s="1"/>
      <c r="D453" s="1"/>
      <c r="E453" s="1"/>
      <c r="F453" s="132"/>
    </row>
    <row r="454" spans="3:6">
      <c r="C454" s="1"/>
      <c r="D454" s="1"/>
      <c r="E454" s="1"/>
      <c r="F454" s="132"/>
    </row>
    <row r="455" spans="3:6">
      <c r="C455" s="1"/>
      <c r="D455" s="1"/>
      <c r="E455" s="1"/>
      <c r="F455" s="132"/>
    </row>
    <row r="456" spans="3:6">
      <c r="C456" s="1"/>
      <c r="D456" s="1"/>
      <c r="E456" s="1"/>
      <c r="F456" s="132"/>
    </row>
    <row r="457" spans="3:6">
      <c r="C457" s="1"/>
      <c r="D457" s="1"/>
      <c r="E457" s="1"/>
      <c r="F457" s="132"/>
    </row>
    <row r="458" spans="3:6">
      <c r="C458" s="1"/>
      <c r="D458" s="1"/>
      <c r="E458" s="1"/>
      <c r="F458" s="132"/>
    </row>
    <row r="459" spans="3:6">
      <c r="C459" s="1"/>
      <c r="D459" s="1"/>
      <c r="E459" s="1"/>
      <c r="F459" s="132"/>
    </row>
    <row r="460" spans="3:6">
      <c r="C460" s="1"/>
      <c r="D460" s="1"/>
      <c r="E460" s="1"/>
      <c r="F460" s="132"/>
    </row>
    <row r="461" spans="3:6">
      <c r="C461" s="1"/>
      <c r="D461" s="1"/>
      <c r="E461" s="1"/>
      <c r="F461" s="132"/>
    </row>
    <row r="462" spans="3:6">
      <c r="C462" s="1"/>
      <c r="D462" s="1"/>
      <c r="E462" s="1"/>
      <c r="F462" s="132"/>
    </row>
    <row r="463" spans="3:6">
      <c r="C463" s="1"/>
      <c r="D463" s="1"/>
      <c r="E463" s="1"/>
      <c r="F463" s="132"/>
    </row>
    <row r="464" spans="3:6">
      <c r="C464" s="1"/>
      <c r="D464" s="1"/>
      <c r="E464" s="1"/>
      <c r="F464" s="132"/>
    </row>
    <row r="465" spans="3:6">
      <c r="C465" s="1"/>
      <c r="D465" s="1"/>
      <c r="E465" s="1"/>
      <c r="F465" s="132"/>
    </row>
    <row r="466" spans="3:6">
      <c r="C466" s="1"/>
      <c r="D466" s="1"/>
      <c r="E466" s="1"/>
      <c r="F466" s="132"/>
    </row>
    <row r="467" spans="3:6">
      <c r="C467" s="1"/>
      <c r="D467" s="1"/>
      <c r="E467" s="1"/>
      <c r="F467" s="132"/>
    </row>
    <row r="468" spans="3:6">
      <c r="C468" s="1"/>
      <c r="D468" s="1"/>
      <c r="E468" s="1"/>
      <c r="F468" s="132"/>
    </row>
    <row r="469" spans="3:6">
      <c r="C469" s="1"/>
      <c r="D469" s="1"/>
      <c r="E469" s="1"/>
      <c r="F469" s="132"/>
    </row>
    <row r="470" spans="3:6">
      <c r="C470" s="1"/>
      <c r="D470" s="1"/>
      <c r="E470" s="1"/>
      <c r="F470" s="132"/>
    </row>
    <row r="471" spans="3:6">
      <c r="C471" s="1"/>
      <c r="D471" s="1"/>
      <c r="E471" s="1"/>
      <c r="F471" s="132"/>
    </row>
    <row r="472" spans="3:6">
      <c r="C472" s="1"/>
      <c r="D472" s="1"/>
      <c r="E472" s="1"/>
      <c r="F472" s="132"/>
    </row>
    <row r="473" spans="3:6">
      <c r="C473" s="1"/>
      <c r="D473" s="1"/>
      <c r="E473" s="1"/>
      <c r="F473" s="132"/>
    </row>
    <row r="474" spans="3:6">
      <c r="C474" s="1"/>
      <c r="D474" s="1"/>
      <c r="E474" s="1"/>
      <c r="F474" s="132"/>
    </row>
    <row r="475" spans="3:6">
      <c r="C475" s="1"/>
      <c r="D475" s="1"/>
      <c r="E475" s="1"/>
      <c r="F475" s="132"/>
    </row>
    <row r="476" spans="3:6">
      <c r="C476" s="1"/>
      <c r="D476" s="1"/>
      <c r="E476" s="1"/>
      <c r="F476" s="132"/>
    </row>
    <row r="477" spans="3:6">
      <c r="C477" s="1"/>
      <c r="D477" s="1"/>
      <c r="E477" s="1"/>
      <c r="F477" s="132"/>
    </row>
    <row r="478" spans="3:6">
      <c r="C478" s="1"/>
      <c r="D478" s="1"/>
      <c r="E478" s="1"/>
      <c r="F478" s="132"/>
    </row>
    <row r="479" spans="3:6">
      <c r="C479" s="1"/>
      <c r="D479" s="1"/>
      <c r="E479" s="1"/>
      <c r="F479" s="132"/>
    </row>
    <row r="480" spans="3:6">
      <c r="C480" s="1"/>
      <c r="D480" s="1"/>
      <c r="E480" s="1"/>
      <c r="F480" s="132"/>
    </row>
    <row r="481" spans="3:6">
      <c r="C481" s="1"/>
      <c r="D481" s="1"/>
      <c r="E481" s="1"/>
      <c r="F481" s="132"/>
    </row>
    <row r="482" spans="3:6">
      <c r="C482" s="1"/>
      <c r="D482" s="1"/>
      <c r="E482" s="1"/>
      <c r="F482" s="132"/>
    </row>
    <row r="483" spans="3:6">
      <c r="C483" s="1"/>
      <c r="D483" s="1"/>
      <c r="E483" s="1"/>
      <c r="F483" s="132"/>
    </row>
    <row r="484" spans="3:6">
      <c r="C484" s="1"/>
      <c r="D484" s="1"/>
      <c r="E484" s="1"/>
      <c r="F484" s="132"/>
    </row>
    <row r="485" spans="3:6">
      <c r="C485" s="1"/>
      <c r="D485" s="1"/>
      <c r="E485" s="1"/>
      <c r="F485" s="132"/>
    </row>
    <row r="486" spans="3:6">
      <c r="C486" s="1"/>
      <c r="D486" s="1"/>
      <c r="E486" s="1"/>
      <c r="F486" s="132"/>
    </row>
    <row r="487" spans="3:6">
      <c r="C487" s="1"/>
      <c r="D487" s="1"/>
      <c r="E487" s="1"/>
      <c r="F487" s="132"/>
    </row>
    <row r="488" spans="3:6">
      <c r="C488" s="1"/>
      <c r="D488" s="1"/>
      <c r="E488" s="1"/>
      <c r="F488" s="132"/>
    </row>
    <row r="489" spans="3:6">
      <c r="C489" s="1"/>
      <c r="D489" s="1"/>
      <c r="E489" s="1"/>
      <c r="F489" s="132"/>
    </row>
    <row r="490" spans="3:6">
      <c r="C490" s="1"/>
      <c r="D490" s="1"/>
      <c r="E490" s="1"/>
      <c r="F490" s="132"/>
    </row>
    <row r="491" spans="3:6">
      <c r="C491" s="1"/>
      <c r="D491" s="1"/>
      <c r="E491" s="1"/>
      <c r="F491" s="132"/>
    </row>
    <row r="492" spans="3:6">
      <c r="C492" s="1"/>
      <c r="D492" s="1"/>
      <c r="E492" s="1"/>
      <c r="F492" s="132"/>
    </row>
    <row r="493" spans="3:6">
      <c r="C493" s="1"/>
      <c r="D493" s="1"/>
      <c r="E493" s="1"/>
      <c r="F493" s="132"/>
    </row>
    <row r="494" spans="3:6">
      <c r="C494" s="1"/>
      <c r="D494" s="1"/>
      <c r="E494" s="1"/>
      <c r="F494" s="132"/>
    </row>
    <row r="495" spans="3:6">
      <c r="C495" s="1"/>
      <c r="D495" s="1"/>
      <c r="E495" s="1"/>
      <c r="F495" s="132"/>
    </row>
    <row r="496" spans="3:6">
      <c r="C496" s="1"/>
      <c r="D496" s="1"/>
      <c r="E496" s="1"/>
      <c r="F496" s="132"/>
    </row>
    <row r="497" spans="3:6">
      <c r="C497" s="1"/>
      <c r="D497" s="1"/>
      <c r="E497" s="1"/>
      <c r="F497" s="132"/>
    </row>
    <row r="498" spans="3:6">
      <c r="C498" s="1"/>
      <c r="D498" s="1"/>
      <c r="E498" s="1"/>
      <c r="F498" s="132"/>
    </row>
    <row r="499" spans="3:6">
      <c r="C499" s="1"/>
      <c r="D499" s="1"/>
      <c r="E499" s="1"/>
      <c r="F499" s="132"/>
    </row>
    <row r="500" spans="3:6">
      <c r="C500" s="1"/>
      <c r="D500" s="1"/>
      <c r="E500" s="1"/>
      <c r="F500" s="132"/>
    </row>
    <row r="501" spans="3:6">
      <c r="C501" s="1"/>
      <c r="D501" s="1"/>
      <c r="E501" s="1"/>
      <c r="F501" s="132"/>
    </row>
    <row r="502" spans="3:6">
      <c r="C502" s="1"/>
      <c r="D502" s="1"/>
      <c r="E502" s="1"/>
      <c r="F502" s="132"/>
    </row>
    <row r="503" spans="3:6">
      <c r="C503" s="1"/>
      <c r="D503" s="1"/>
      <c r="E503" s="1"/>
      <c r="F503" s="132"/>
    </row>
    <row r="504" spans="3:6">
      <c r="C504" s="1"/>
      <c r="D504" s="1"/>
      <c r="E504" s="1"/>
      <c r="F504" s="132"/>
    </row>
    <row r="505" spans="3:6">
      <c r="C505" s="1"/>
      <c r="D505" s="1"/>
      <c r="E505" s="1"/>
      <c r="F505" s="132"/>
    </row>
    <row r="506" spans="3:6">
      <c r="C506" s="1"/>
      <c r="D506" s="1"/>
      <c r="E506" s="1"/>
      <c r="F506" s="132"/>
    </row>
    <row r="507" spans="3:6">
      <c r="C507" s="1"/>
      <c r="D507" s="1"/>
      <c r="E507" s="1"/>
      <c r="F507" s="132"/>
    </row>
    <row r="508" spans="3:6">
      <c r="C508" s="1"/>
      <c r="D508" s="1"/>
      <c r="E508" s="1"/>
      <c r="F508" s="132"/>
    </row>
    <row r="509" spans="3:6">
      <c r="C509" s="1"/>
      <c r="D509" s="1"/>
      <c r="E509" s="1"/>
      <c r="F509" s="132"/>
    </row>
    <row r="510" spans="3:6">
      <c r="C510" s="1"/>
      <c r="D510" s="1"/>
      <c r="E510" s="1"/>
      <c r="F510" s="132"/>
    </row>
    <row r="511" spans="3:6">
      <c r="C511" s="1"/>
      <c r="D511" s="1"/>
      <c r="E511" s="1"/>
      <c r="F511" s="132"/>
    </row>
    <row r="512" spans="3:6">
      <c r="C512" s="1"/>
      <c r="D512" s="1"/>
      <c r="E512" s="1"/>
      <c r="F512" s="132"/>
    </row>
    <row r="513" spans="3:6">
      <c r="C513" s="1"/>
      <c r="D513" s="1"/>
      <c r="E513" s="1"/>
      <c r="F513" s="132"/>
    </row>
    <row r="514" spans="3:6">
      <c r="C514" s="1"/>
      <c r="D514" s="1"/>
      <c r="E514" s="1"/>
      <c r="F514" s="132"/>
    </row>
    <row r="515" spans="3:6">
      <c r="C515" s="1"/>
      <c r="D515" s="1"/>
      <c r="E515" s="1"/>
      <c r="F515" s="132"/>
    </row>
    <row r="516" spans="3:6">
      <c r="C516" s="1"/>
      <c r="D516" s="1"/>
      <c r="E516" s="1"/>
      <c r="F516" s="132"/>
    </row>
    <row r="517" spans="3:6">
      <c r="C517" s="1"/>
      <c r="D517" s="1"/>
      <c r="E517" s="1"/>
      <c r="F517" s="132"/>
    </row>
    <row r="518" spans="3:6">
      <c r="C518" s="1"/>
      <c r="D518" s="1"/>
      <c r="E518" s="1"/>
      <c r="F518" s="132"/>
    </row>
    <row r="519" spans="3:6">
      <c r="C519" s="1"/>
      <c r="D519" s="1"/>
      <c r="E519" s="1"/>
      <c r="F519" s="132"/>
    </row>
    <row r="520" spans="3:6">
      <c r="C520" s="1"/>
      <c r="D520" s="1"/>
      <c r="E520" s="1"/>
      <c r="F520" s="132"/>
    </row>
    <row r="521" spans="3:6">
      <c r="C521" s="1"/>
      <c r="D521" s="1"/>
      <c r="E521" s="1"/>
      <c r="F521" s="132"/>
    </row>
    <row r="522" spans="3:6">
      <c r="C522" s="1"/>
      <c r="D522" s="1"/>
      <c r="E522" s="1"/>
      <c r="F522" s="132"/>
    </row>
    <row r="523" spans="3:6">
      <c r="C523" s="1"/>
      <c r="D523" s="1"/>
      <c r="E523" s="1"/>
      <c r="F523" s="132"/>
    </row>
    <row r="524" spans="3:6">
      <c r="C524" s="1"/>
      <c r="D524" s="1"/>
      <c r="E524" s="1"/>
      <c r="F524" s="132"/>
    </row>
    <row r="525" spans="3:6">
      <c r="C525" s="1"/>
      <c r="D525" s="1"/>
      <c r="E525" s="1"/>
      <c r="F525" s="132"/>
    </row>
    <row r="526" spans="3:6">
      <c r="C526" s="1"/>
      <c r="D526" s="1"/>
      <c r="E526" s="1"/>
      <c r="F526" s="132"/>
    </row>
    <row r="527" spans="3:6">
      <c r="C527" s="1"/>
      <c r="D527" s="1"/>
      <c r="E527" s="1"/>
      <c r="F527" s="132"/>
    </row>
    <row r="528" spans="3:6">
      <c r="C528" s="1"/>
      <c r="D528" s="1"/>
      <c r="E528" s="1"/>
      <c r="F528" s="132"/>
    </row>
    <row r="529" spans="3:6">
      <c r="C529" s="1"/>
      <c r="D529" s="1"/>
      <c r="E529" s="1"/>
      <c r="F529" s="132"/>
    </row>
    <row r="530" spans="3:6">
      <c r="C530" s="1"/>
      <c r="D530" s="1"/>
      <c r="E530" s="1"/>
      <c r="F530" s="132"/>
    </row>
    <row r="531" spans="3:6">
      <c r="C531" s="1"/>
      <c r="D531" s="1"/>
      <c r="E531" s="1"/>
      <c r="F531" s="132"/>
    </row>
    <row r="532" spans="3:6">
      <c r="C532" s="1"/>
      <c r="D532" s="1"/>
      <c r="E532" s="1"/>
      <c r="F532" s="132"/>
    </row>
    <row r="533" spans="3:6">
      <c r="C533" s="1"/>
      <c r="D533" s="1"/>
      <c r="E533" s="1"/>
      <c r="F533" s="132"/>
    </row>
    <row r="534" spans="3:6">
      <c r="C534" s="1"/>
      <c r="D534" s="1"/>
      <c r="E534" s="1"/>
      <c r="F534" s="132"/>
    </row>
    <row r="535" spans="3:6">
      <c r="C535" s="1"/>
      <c r="D535" s="1"/>
      <c r="E535" s="1"/>
      <c r="F535" s="132"/>
    </row>
    <row r="536" spans="3:6">
      <c r="C536" s="1"/>
      <c r="D536" s="1"/>
      <c r="E536" s="1"/>
      <c r="F536" s="132"/>
    </row>
    <row r="537" spans="3:6">
      <c r="C537" s="1"/>
      <c r="D537" s="1"/>
      <c r="E537" s="1"/>
      <c r="F537" s="132"/>
    </row>
    <row r="538" spans="3:6">
      <c r="C538" s="1"/>
      <c r="D538" s="1"/>
      <c r="E538" s="1"/>
      <c r="F538" s="132"/>
    </row>
    <row r="539" spans="3:6">
      <c r="C539" s="1"/>
      <c r="D539" s="1"/>
      <c r="E539" s="1"/>
      <c r="F539" s="132"/>
    </row>
    <row r="540" spans="3:6">
      <c r="C540" s="1"/>
      <c r="D540" s="1"/>
      <c r="E540" s="1"/>
      <c r="F540" s="132"/>
    </row>
    <row r="541" spans="3:6">
      <c r="C541" s="1"/>
      <c r="D541" s="1"/>
      <c r="E541" s="1"/>
      <c r="F541" s="132"/>
    </row>
    <row r="542" spans="3:6">
      <c r="C542" s="1"/>
      <c r="D542" s="1"/>
      <c r="E542" s="1"/>
      <c r="F542" s="132"/>
    </row>
    <row r="543" spans="3:6">
      <c r="C543" s="1"/>
      <c r="D543" s="1"/>
      <c r="E543" s="1"/>
      <c r="F543" s="132"/>
    </row>
    <row r="544" spans="3:6">
      <c r="C544" s="1"/>
      <c r="D544" s="1"/>
      <c r="E544" s="1"/>
      <c r="F544" s="132"/>
    </row>
    <row r="545" spans="3:6">
      <c r="C545" s="1"/>
      <c r="D545" s="1"/>
      <c r="E545" s="1"/>
      <c r="F545" s="132"/>
    </row>
    <row r="546" spans="3:6">
      <c r="C546" s="1"/>
      <c r="D546" s="1"/>
      <c r="E546" s="1"/>
      <c r="F546" s="132"/>
    </row>
    <row r="547" spans="3:6">
      <c r="C547" s="1"/>
      <c r="D547" s="1"/>
      <c r="E547" s="1"/>
      <c r="F547" s="132"/>
    </row>
    <row r="548" spans="3:6">
      <c r="C548" s="1"/>
      <c r="D548" s="1"/>
      <c r="E548" s="1"/>
      <c r="F548" s="132"/>
    </row>
    <row r="549" spans="3:6">
      <c r="C549" s="1"/>
      <c r="D549" s="1"/>
      <c r="E549" s="1"/>
      <c r="F549" s="132"/>
    </row>
    <row r="550" spans="3:6">
      <c r="C550" s="1"/>
      <c r="D550" s="1"/>
      <c r="E550" s="1"/>
      <c r="F550" s="132"/>
    </row>
    <row r="551" spans="3:6">
      <c r="C551" s="1"/>
      <c r="D551" s="1"/>
      <c r="E551" s="1"/>
      <c r="F551" s="132"/>
    </row>
    <row r="552" spans="3:6">
      <c r="C552" s="1"/>
      <c r="D552" s="1"/>
      <c r="E552" s="1"/>
      <c r="F552" s="132"/>
    </row>
    <row r="553" spans="3:6">
      <c r="C553" s="1"/>
      <c r="D553" s="1"/>
      <c r="E553" s="1"/>
      <c r="F553" s="132"/>
    </row>
    <row r="554" spans="3:6">
      <c r="C554" s="1"/>
      <c r="D554" s="1"/>
      <c r="E554" s="1"/>
      <c r="F554" s="132"/>
    </row>
    <row r="555" spans="3:6">
      <c r="C555" s="1"/>
      <c r="D555" s="1"/>
      <c r="E555" s="1"/>
      <c r="F555" s="132"/>
    </row>
    <row r="556" spans="3:6">
      <c r="C556" s="1"/>
      <c r="D556" s="1"/>
      <c r="E556" s="1"/>
      <c r="F556" s="132"/>
    </row>
    <row r="557" spans="3:6">
      <c r="C557" s="1"/>
      <c r="D557" s="1"/>
      <c r="E557" s="1"/>
      <c r="F557" s="132"/>
    </row>
    <row r="558" spans="3:6">
      <c r="C558" s="1"/>
      <c r="D558" s="1"/>
      <c r="E558" s="1"/>
      <c r="F558" s="132"/>
    </row>
    <row r="559" spans="3:6">
      <c r="C559" s="1"/>
      <c r="D559" s="1"/>
      <c r="E559" s="1"/>
      <c r="F559" s="132"/>
    </row>
    <row r="560" spans="3:6">
      <c r="C560" s="1"/>
      <c r="D560" s="1"/>
      <c r="E560" s="1"/>
      <c r="F560" s="132"/>
    </row>
    <row r="561" spans="3:6">
      <c r="C561" s="1"/>
      <c r="D561" s="1"/>
      <c r="E561" s="1"/>
      <c r="F561" s="132"/>
    </row>
    <row r="562" spans="3:6">
      <c r="C562" s="1"/>
      <c r="D562" s="1"/>
      <c r="E562" s="1"/>
      <c r="F562" s="132"/>
    </row>
    <row r="563" spans="3:6">
      <c r="C563" s="1"/>
      <c r="D563" s="1"/>
      <c r="E563" s="1"/>
      <c r="F563" s="132"/>
    </row>
    <row r="564" spans="3:6">
      <c r="C564" s="1"/>
      <c r="D564" s="1"/>
      <c r="E564" s="1"/>
      <c r="F564" s="132"/>
    </row>
    <row r="565" spans="3:6">
      <c r="C565" s="1"/>
      <c r="D565" s="1"/>
      <c r="E565" s="1"/>
      <c r="F565" s="132"/>
    </row>
    <row r="566" spans="3:6">
      <c r="C566" s="1"/>
      <c r="D566" s="1"/>
      <c r="E566" s="1"/>
      <c r="F566" s="132"/>
    </row>
    <row r="567" spans="3:6">
      <c r="C567" s="1"/>
      <c r="D567" s="1"/>
      <c r="E567" s="1"/>
      <c r="F567" s="132"/>
    </row>
    <row r="568" spans="3:6">
      <c r="C568" s="1"/>
      <c r="D568" s="1"/>
      <c r="E568" s="1"/>
      <c r="F568" s="132"/>
    </row>
    <row r="569" spans="3:6">
      <c r="C569" s="1"/>
      <c r="D569" s="1"/>
      <c r="E569" s="1"/>
      <c r="F569" s="132"/>
    </row>
    <row r="570" spans="3:6">
      <c r="C570" s="1"/>
      <c r="D570" s="1"/>
      <c r="E570" s="1"/>
      <c r="F570" s="132"/>
    </row>
    <row r="571" spans="3:6">
      <c r="C571" s="1"/>
      <c r="D571" s="1"/>
      <c r="E571" s="1"/>
      <c r="F571" s="132"/>
    </row>
    <row r="572" spans="3:6">
      <c r="C572" s="1"/>
      <c r="D572" s="1"/>
      <c r="E572" s="1"/>
      <c r="F572" s="132"/>
    </row>
    <row r="573" spans="3:6">
      <c r="C573" s="1"/>
      <c r="D573" s="1"/>
      <c r="E573" s="1"/>
      <c r="F573" s="132"/>
    </row>
    <row r="574" spans="3:6">
      <c r="C574" s="1"/>
      <c r="D574" s="1"/>
      <c r="E574" s="1"/>
      <c r="F574" s="132"/>
    </row>
    <row r="575" spans="3:6">
      <c r="C575" s="1"/>
      <c r="D575" s="1"/>
      <c r="E575" s="1"/>
      <c r="F575" s="132"/>
    </row>
    <row r="576" spans="3:6">
      <c r="C576" s="1"/>
      <c r="D576" s="1"/>
      <c r="E576" s="1"/>
      <c r="F576" s="132"/>
    </row>
    <row r="577" spans="3:6">
      <c r="C577" s="1"/>
      <c r="D577" s="1"/>
      <c r="E577" s="1"/>
      <c r="F577" s="132"/>
    </row>
    <row r="578" spans="3:6">
      <c r="C578" s="1"/>
      <c r="D578" s="1"/>
      <c r="E578" s="1"/>
      <c r="F578" s="132"/>
    </row>
    <row r="579" spans="3:6">
      <c r="C579" s="1"/>
      <c r="D579" s="1"/>
      <c r="E579" s="1"/>
      <c r="F579" s="132"/>
    </row>
    <row r="580" spans="3:6">
      <c r="C580" s="1"/>
      <c r="D580" s="1"/>
      <c r="E580" s="1"/>
      <c r="F580" s="132"/>
    </row>
    <row r="581" spans="3:6">
      <c r="C581" s="1"/>
      <c r="D581" s="1"/>
      <c r="E581" s="1"/>
      <c r="F581" s="132"/>
    </row>
    <row r="582" spans="3:6">
      <c r="C582" s="1"/>
      <c r="D582" s="1"/>
      <c r="E582" s="1"/>
      <c r="F582" s="132"/>
    </row>
    <row r="583" spans="3:6">
      <c r="C583" s="1"/>
      <c r="D583" s="1"/>
      <c r="E583" s="1"/>
      <c r="F583" s="132"/>
    </row>
    <row r="584" spans="3:6">
      <c r="C584" s="1"/>
      <c r="D584" s="1"/>
      <c r="E584" s="1"/>
      <c r="F584" s="132"/>
    </row>
    <row r="585" spans="3:6">
      <c r="C585" s="1"/>
      <c r="D585" s="1"/>
      <c r="E585" s="1"/>
      <c r="F585" s="132"/>
    </row>
    <row r="586" spans="3:6">
      <c r="C586" s="1"/>
      <c r="D586" s="1"/>
      <c r="E586" s="1"/>
      <c r="F586" s="132"/>
    </row>
    <row r="587" spans="3:6">
      <c r="C587" s="1"/>
      <c r="D587" s="1"/>
      <c r="E587" s="1"/>
      <c r="F587" s="132"/>
    </row>
    <row r="588" spans="3:6">
      <c r="C588" s="1"/>
      <c r="D588" s="1"/>
      <c r="E588" s="1"/>
      <c r="F588" s="132"/>
    </row>
    <row r="589" spans="3:6">
      <c r="C589" s="1"/>
      <c r="D589" s="1"/>
      <c r="E589" s="1"/>
      <c r="F589" s="132"/>
    </row>
    <row r="590" spans="3:6">
      <c r="C590" s="1"/>
      <c r="D590" s="1"/>
      <c r="E590" s="1"/>
      <c r="F590" s="132"/>
    </row>
    <row r="591" spans="3:6">
      <c r="C591" s="1"/>
      <c r="D591" s="1"/>
      <c r="E591" s="1"/>
      <c r="F591" s="132"/>
    </row>
    <row r="592" spans="3:6">
      <c r="C592" s="1"/>
      <c r="D592" s="1"/>
      <c r="E592" s="1"/>
      <c r="F592" s="132"/>
    </row>
    <row r="593" spans="3:6">
      <c r="C593" s="1"/>
      <c r="D593" s="1"/>
      <c r="E593" s="1"/>
      <c r="F593" s="132"/>
    </row>
    <row r="594" spans="3:6">
      <c r="C594" s="1"/>
      <c r="D594" s="1"/>
      <c r="E594" s="1"/>
      <c r="F594" s="132"/>
    </row>
    <row r="595" spans="3:6">
      <c r="C595" s="1"/>
      <c r="D595" s="1"/>
      <c r="E595" s="1"/>
      <c r="F595" s="132"/>
    </row>
    <row r="596" spans="3:6">
      <c r="C596" s="1"/>
      <c r="D596" s="1"/>
      <c r="E596" s="1"/>
      <c r="F596" s="132"/>
    </row>
    <row r="597" spans="3:6">
      <c r="C597" s="1"/>
      <c r="D597" s="1"/>
      <c r="E597" s="1"/>
      <c r="F597" s="132"/>
    </row>
    <row r="598" spans="3:6">
      <c r="C598" s="1"/>
      <c r="D598" s="1"/>
      <c r="E598" s="1"/>
      <c r="F598" s="132"/>
    </row>
    <row r="599" spans="3:6">
      <c r="C599" s="1"/>
      <c r="D599" s="1"/>
      <c r="E599" s="1"/>
      <c r="F599" s="132"/>
    </row>
    <row r="600" spans="3:6">
      <c r="C600" s="1"/>
      <c r="D600" s="1"/>
      <c r="E600" s="1"/>
      <c r="F600" s="132"/>
    </row>
    <row r="601" spans="3:6">
      <c r="C601" s="1"/>
      <c r="D601" s="1"/>
      <c r="E601" s="1"/>
      <c r="F601" s="132"/>
    </row>
    <row r="602" spans="3:6">
      <c r="C602" s="1"/>
      <c r="D602" s="1"/>
      <c r="E602" s="1"/>
      <c r="F602" s="132"/>
    </row>
    <row r="603" spans="3:6">
      <c r="C603" s="1"/>
      <c r="D603" s="1"/>
      <c r="E603" s="1"/>
      <c r="F603" s="132"/>
    </row>
    <row r="604" spans="3:6">
      <c r="C604" s="1"/>
      <c r="D604" s="1"/>
      <c r="E604" s="1"/>
      <c r="F604" s="132"/>
    </row>
    <row r="605" spans="3:6">
      <c r="C605" s="1"/>
      <c r="D605" s="1"/>
      <c r="E605" s="1"/>
      <c r="F605" s="132"/>
    </row>
    <row r="606" spans="3:6">
      <c r="C606" s="1"/>
      <c r="D606" s="1"/>
      <c r="E606" s="1"/>
      <c r="F606" s="132"/>
    </row>
    <row r="607" spans="3:6">
      <c r="C607" s="1"/>
      <c r="D607" s="1"/>
      <c r="E607" s="1"/>
      <c r="F607" s="132"/>
    </row>
    <row r="608" spans="3:6">
      <c r="C608" s="1"/>
      <c r="D608" s="1"/>
      <c r="E608" s="1"/>
      <c r="F608" s="132"/>
    </row>
    <row r="609" spans="3:6">
      <c r="C609" s="1"/>
      <c r="D609" s="1"/>
      <c r="E609" s="1"/>
      <c r="F609" s="132"/>
    </row>
    <row r="610" spans="3:6">
      <c r="C610" s="1"/>
      <c r="D610" s="1"/>
      <c r="E610" s="1"/>
      <c r="F610" s="132"/>
    </row>
    <row r="611" spans="3:6">
      <c r="C611" s="1"/>
      <c r="D611" s="1"/>
      <c r="E611" s="1"/>
      <c r="F611" s="132"/>
    </row>
    <row r="612" spans="3:6">
      <c r="C612" s="1"/>
      <c r="D612" s="1"/>
      <c r="E612" s="1"/>
      <c r="F612" s="132"/>
    </row>
    <row r="613" spans="3:6">
      <c r="C613" s="1"/>
      <c r="D613" s="1"/>
      <c r="E613" s="1"/>
      <c r="F613" s="132"/>
    </row>
    <row r="614" spans="3:6">
      <c r="C614" s="1"/>
      <c r="D614" s="1"/>
      <c r="E614" s="1"/>
      <c r="F614" s="132"/>
    </row>
    <row r="615" spans="3:6">
      <c r="C615" s="1"/>
      <c r="D615" s="1"/>
      <c r="E615" s="1"/>
      <c r="F615" s="132"/>
    </row>
    <row r="616" spans="3:6">
      <c r="C616" s="1"/>
      <c r="D616" s="1"/>
      <c r="E616" s="1"/>
      <c r="F616" s="132"/>
    </row>
    <row r="617" spans="3:6">
      <c r="C617" s="1"/>
      <c r="D617" s="1"/>
      <c r="E617" s="1"/>
      <c r="F617" s="132"/>
    </row>
    <row r="618" spans="3:6">
      <c r="C618" s="1"/>
      <c r="D618" s="1"/>
      <c r="E618" s="1"/>
      <c r="F618" s="132"/>
    </row>
    <row r="619" spans="3:6">
      <c r="C619" s="1"/>
      <c r="D619" s="1"/>
      <c r="E619" s="1"/>
      <c r="F619" s="132"/>
    </row>
    <row r="620" spans="3:6">
      <c r="C620" s="1"/>
      <c r="D620" s="1"/>
      <c r="E620" s="1"/>
      <c r="F620" s="132"/>
    </row>
    <row r="621" spans="3:6">
      <c r="C621" s="1"/>
      <c r="D621" s="1"/>
      <c r="E621" s="1"/>
      <c r="F621" s="132"/>
    </row>
    <row r="622" spans="3:6">
      <c r="C622" s="1"/>
      <c r="D622" s="1"/>
      <c r="E622" s="1"/>
      <c r="F622" s="132"/>
    </row>
    <row r="623" spans="3:6">
      <c r="C623" s="1"/>
      <c r="D623" s="1"/>
      <c r="E623" s="1"/>
      <c r="F623" s="132"/>
    </row>
    <row r="624" spans="3:6">
      <c r="C624" s="1"/>
      <c r="D624" s="1"/>
      <c r="E624" s="1"/>
      <c r="F624" s="132"/>
    </row>
    <row r="625" spans="3:6">
      <c r="C625" s="1"/>
      <c r="D625" s="1"/>
      <c r="E625" s="1"/>
      <c r="F625" s="132"/>
    </row>
    <row r="626" spans="3:6">
      <c r="C626" s="1"/>
      <c r="D626" s="1"/>
      <c r="E626" s="1"/>
      <c r="F626" s="132"/>
    </row>
    <row r="627" spans="3:6">
      <c r="C627" s="1"/>
      <c r="D627" s="1"/>
      <c r="E627" s="1"/>
      <c r="F627" s="132"/>
    </row>
    <row r="628" spans="3:6">
      <c r="C628" s="1"/>
      <c r="D628" s="1"/>
      <c r="E628" s="1"/>
      <c r="F628" s="132"/>
    </row>
    <row r="629" spans="3:6">
      <c r="C629" s="1"/>
      <c r="D629" s="1"/>
      <c r="E629" s="1"/>
      <c r="F629" s="132"/>
    </row>
    <row r="630" spans="3:6">
      <c r="C630" s="1"/>
      <c r="D630" s="1"/>
      <c r="E630" s="1"/>
      <c r="F630" s="132"/>
    </row>
    <row r="631" spans="3:6">
      <c r="C631" s="1"/>
      <c r="D631" s="1"/>
      <c r="E631" s="1"/>
      <c r="F631" s="132"/>
    </row>
    <row r="632" spans="3:6">
      <c r="C632" s="1"/>
      <c r="D632" s="1"/>
      <c r="E632" s="1"/>
      <c r="F632" s="132"/>
    </row>
    <row r="633" spans="3:6">
      <c r="C633" s="1"/>
      <c r="D633" s="1"/>
      <c r="E633" s="1"/>
      <c r="F633" s="132"/>
    </row>
    <row r="634" spans="3:6">
      <c r="C634" s="1"/>
      <c r="D634" s="1"/>
      <c r="E634" s="1"/>
      <c r="F634" s="132"/>
    </row>
    <row r="635" spans="3:6">
      <c r="C635" s="1"/>
      <c r="D635" s="1"/>
      <c r="E635" s="1"/>
      <c r="F635" s="132"/>
    </row>
    <row r="636" spans="3:6">
      <c r="C636" s="1"/>
      <c r="D636" s="1"/>
      <c r="E636" s="1"/>
      <c r="F636" s="132"/>
    </row>
    <row r="637" spans="3:6">
      <c r="C637" s="1"/>
      <c r="D637" s="1"/>
      <c r="E637" s="1"/>
      <c r="F637" s="132"/>
    </row>
    <row r="638" spans="3:6">
      <c r="C638" s="1"/>
      <c r="D638" s="1"/>
      <c r="E638" s="1"/>
      <c r="F638" s="132"/>
    </row>
    <row r="639" spans="3:6">
      <c r="C639" s="1"/>
      <c r="D639" s="1"/>
      <c r="E639" s="1"/>
      <c r="F639" s="132"/>
    </row>
    <row r="640" spans="3:6">
      <c r="C640" s="1"/>
      <c r="D640" s="1"/>
      <c r="E640" s="1"/>
      <c r="F640" s="132"/>
    </row>
    <row r="641" spans="3:6">
      <c r="C641" s="1"/>
      <c r="D641" s="1"/>
      <c r="E641" s="1"/>
      <c r="F641" s="132"/>
    </row>
    <row r="642" spans="3:6">
      <c r="C642" s="1"/>
      <c r="D642" s="1"/>
      <c r="E642" s="1"/>
      <c r="F642" s="132"/>
    </row>
    <row r="643" spans="3:6">
      <c r="C643" s="1"/>
      <c r="D643" s="1"/>
      <c r="E643" s="1"/>
      <c r="F643" s="132"/>
    </row>
    <row r="644" spans="3:6">
      <c r="C644" s="1"/>
      <c r="D644" s="1"/>
      <c r="E644" s="1"/>
      <c r="F644" s="132"/>
    </row>
    <row r="645" spans="3:6">
      <c r="C645" s="1"/>
      <c r="D645" s="1"/>
      <c r="E645" s="1"/>
      <c r="F645" s="132"/>
    </row>
    <row r="646" spans="3:6">
      <c r="C646" s="1"/>
      <c r="D646" s="1"/>
      <c r="E646" s="1"/>
      <c r="F646" s="132"/>
    </row>
    <row r="647" spans="3:6">
      <c r="C647" s="1"/>
      <c r="D647" s="1"/>
      <c r="E647" s="1"/>
      <c r="F647" s="132"/>
    </row>
    <row r="648" spans="3:6">
      <c r="C648" s="1"/>
      <c r="D648" s="1"/>
      <c r="E648" s="1"/>
      <c r="F648" s="132"/>
    </row>
    <row r="649" spans="3:6">
      <c r="C649" s="1"/>
      <c r="D649" s="1"/>
      <c r="E649" s="1"/>
      <c r="F649" s="132"/>
    </row>
    <row r="650" spans="3:6">
      <c r="C650" s="1"/>
      <c r="D650" s="1"/>
      <c r="E650" s="1"/>
      <c r="F650" s="132"/>
    </row>
    <row r="651" spans="3:6">
      <c r="C651" s="1"/>
      <c r="D651" s="1"/>
      <c r="E651" s="1"/>
      <c r="F651" s="132"/>
    </row>
    <row r="652" spans="3:6">
      <c r="C652" s="1"/>
      <c r="D652" s="1"/>
      <c r="E652" s="1"/>
      <c r="F652" s="132"/>
    </row>
    <row r="653" spans="3:6">
      <c r="C653" s="1"/>
      <c r="D653" s="1"/>
      <c r="E653" s="1"/>
      <c r="F653" s="132"/>
    </row>
    <row r="654" spans="3:6">
      <c r="C654" s="1"/>
      <c r="D654" s="1"/>
      <c r="E654" s="1"/>
      <c r="F654" s="132"/>
    </row>
    <row r="655" spans="3:6">
      <c r="C655" s="1"/>
      <c r="D655" s="1"/>
      <c r="E655" s="1"/>
      <c r="F655" s="132"/>
    </row>
    <row r="656" spans="3:6">
      <c r="C656" s="1"/>
      <c r="D656" s="1"/>
      <c r="E656" s="1"/>
      <c r="F656" s="132"/>
    </row>
    <row r="657" spans="3:6">
      <c r="C657" s="1"/>
      <c r="D657" s="1"/>
      <c r="E657" s="1"/>
      <c r="F657" s="132"/>
    </row>
    <row r="658" spans="3:6">
      <c r="C658" s="1"/>
      <c r="D658" s="1"/>
      <c r="E658" s="1"/>
      <c r="F658" s="132"/>
    </row>
    <row r="659" spans="3:6">
      <c r="C659" s="1"/>
      <c r="D659" s="1"/>
      <c r="E659" s="1"/>
      <c r="F659" s="132"/>
    </row>
    <row r="660" spans="3:6">
      <c r="C660" s="1"/>
      <c r="D660" s="1"/>
      <c r="E660" s="1"/>
      <c r="F660" s="132"/>
    </row>
    <row r="661" spans="3:6">
      <c r="C661" s="1"/>
      <c r="D661" s="1"/>
      <c r="E661" s="1"/>
      <c r="F661" s="132"/>
    </row>
    <row r="662" spans="3:6">
      <c r="C662" s="1"/>
      <c r="D662" s="1"/>
      <c r="E662" s="1"/>
      <c r="F662" s="132"/>
    </row>
    <row r="663" spans="3:6">
      <c r="C663" s="1"/>
      <c r="D663" s="1"/>
      <c r="E663" s="1"/>
      <c r="F663" s="132"/>
    </row>
    <row r="664" spans="3:6">
      <c r="C664" s="1"/>
      <c r="D664" s="1"/>
      <c r="E664" s="1"/>
      <c r="F664" s="132"/>
    </row>
    <row r="665" spans="3:6">
      <c r="C665" s="1"/>
      <c r="D665" s="1"/>
      <c r="E665" s="1"/>
      <c r="F665" s="132"/>
    </row>
    <row r="666" spans="3:6">
      <c r="C666" s="1"/>
      <c r="D666" s="1"/>
      <c r="E666" s="1"/>
      <c r="F666" s="132"/>
    </row>
    <row r="667" spans="3:6">
      <c r="C667" s="1"/>
      <c r="D667" s="1"/>
      <c r="E667" s="1"/>
      <c r="F667" s="132"/>
    </row>
    <row r="668" spans="3:6">
      <c r="C668" s="1"/>
      <c r="D668" s="1"/>
      <c r="E668" s="1"/>
      <c r="F668" s="132"/>
    </row>
    <row r="669" spans="3:6">
      <c r="C669" s="1"/>
      <c r="D669" s="1"/>
      <c r="E669" s="1"/>
      <c r="F669" s="132"/>
    </row>
    <row r="670" spans="3:6">
      <c r="C670" s="1"/>
      <c r="D670" s="1"/>
      <c r="E670" s="1"/>
      <c r="F670" s="132"/>
    </row>
    <row r="671" spans="3:6">
      <c r="C671" s="1"/>
      <c r="D671" s="1"/>
      <c r="E671" s="1"/>
      <c r="F671" s="132"/>
    </row>
    <row r="672" spans="3:6">
      <c r="C672" s="1"/>
      <c r="D672" s="1"/>
      <c r="E672" s="1"/>
      <c r="F672" s="132"/>
    </row>
    <row r="673" spans="3:6">
      <c r="C673" s="1"/>
      <c r="D673" s="1"/>
      <c r="E673" s="1"/>
      <c r="F673" s="132"/>
    </row>
    <row r="674" spans="3:6">
      <c r="C674" s="1"/>
      <c r="D674" s="1"/>
      <c r="E674" s="1"/>
      <c r="F674" s="132"/>
    </row>
    <row r="675" spans="3:6">
      <c r="C675" s="1"/>
      <c r="D675" s="1"/>
      <c r="E675" s="1"/>
      <c r="F675" s="132"/>
    </row>
    <row r="676" spans="3:6">
      <c r="C676" s="1"/>
      <c r="D676" s="1"/>
      <c r="E676" s="1"/>
      <c r="F676" s="132"/>
    </row>
    <row r="677" spans="3:6">
      <c r="C677" s="1"/>
      <c r="D677" s="1"/>
      <c r="E677" s="1"/>
      <c r="F677" s="132"/>
    </row>
    <row r="678" spans="3:6">
      <c r="C678" s="1"/>
      <c r="D678" s="1"/>
      <c r="E678" s="1"/>
      <c r="F678" s="132"/>
    </row>
    <row r="679" spans="3:6">
      <c r="C679" s="1"/>
      <c r="D679" s="1"/>
      <c r="E679" s="1"/>
      <c r="F679" s="132"/>
    </row>
    <row r="680" spans="3:6">
      <c r="C680" s="1"/>
      <c r="D680" s="1"/>
      <c r="E680" s="1"/>
      <c r="F680" s="132"/>
    </row>
    <row r="681" spans="3:6">
      <c r="C681" s="1"/>
      <c r="D681" s="1"/>
      <c r="E681" s="1"/>
      <c r="F681" s="132"/>
    </row>
    <row r="682" spans="3:6">
      <c r="C682" s="1"/>
      <c r="D682" s="1"/>
      <c r="E682" s="1"/>
      <c r="F682" s="132"/>
    </row>
    <row r="683" spans="3:6">
      <c r="C683" s="1"/>
      <c r="D683" s="1"/>
      <c r="E683" s="1"/>
      <c r="F683" s="132"/>
    </row>
    <row r="684" spans="3:6">
      <c r="C684" s="1"/>
      <c r="D684" s="1"/>
      <c r="E684" s="1"/>
      <c r="F684" s="132"/>
    </row>
    <row r="685" spans="3:6">
      <c r="C685" s="1"/>
      <c r="D685" s="1"/>
      <c r="E685" s="1"/>
      <c r="F685" s="132"/>
    </row>
    <row r="686" spans="3:6">
      <c r="C686" s="1"/>
      <c r="D686" s="1"/>
      <c r="E686" s="1"/>
      <c r="F686" s="132"/>
    </row>
    <row r="687" spans="3:6">
      <c r="C687" s="1"/>
      <c r="D687" s="1"/>
      <c r="E687" s="1"/>
      <c r="F687" s="132"/>
    </row>
    <row r="688" spans="3:6">
      <c r="C688" s="1"/>
      <c r="D688" s="1"/>
      <c r="E688" s="1"/>
      <c r="F688" s="132"/>
    </row>
    <row r="689" spans="3:6">
      <c r="C689" s="1"/>
      <c r="D689" s="1"/>
      <c r="E689" s="1"/>
      <c r="F689" s="132"/>
    </row>
    <row r="690" spans="3:6">
      <c r="C690" s="1"/>
      <c r="D690" s="1"/>
      <c r="E690" s="1"/>
      <c r="F690" s="132"/>
    </row>
    <row r="691" spans="3:6">
      <c r="C691" s="1"/>
      <c r="D691" s="1"/>
      <c r="E691" s="1"/>
      <c r="F691" s="132"/>
    </row>
    <row r="692" spans="3:6">
      <c r="C692" s="1"/>
      <c r="D692" s="1"/>
      <c r="E692" s="1"/>
      <c r="F692" s="132"/>
    </row>
    <row r="693" spans="3:6">
      <c r="C693" s="1"/>
      <c r="D693" s="1"/>
      <c r="E693" s="1"/>
      <c r="F693" s="132"/>
    </row>
    <row r="694" spans="3:6">
      <c r="C694" s="1"/>
      <c r="D694" s="1"/>
      <c r="E694" s="1"/>
      <c r="F694" s="132"/>
    </row>
    <row r="695" spans="3:6">
      <c r="C695" s="1"/>
      <c r="D695" s="1"/>
      <c r="E695" s="1"/>
      <c r="F695" s="132"/>
    </row>
    <row r="696" spans="3:6">
      <c r="C696" s="1"/>
      <c r="D696" s="1"/>
      <c r="E696" s="1"/>
      <c r="F696" s="132"/>
    </row>
    <row r="697" spans="3:6">
      <c r="C697" s="1"/>
      <c r="D697" s="1"/>
      <c r="E697" s="1"/>
      <c r="F697" s="132"/>
    </row>
    <row r="698" spans="3:6">
      <c r="C698" s="1"/>
      <c r="D698" s="1"/>
      <c r="E698" s="1"/>
      <c r="F698" s="132"/>
    </row>
    <row r="699" spans="3:6">
      <c r="C699" s="1"/>
      <c r="D699" s="1"/>
      <c r="E699" s="1"/>
      <c r="F699" s="132"/>
    </row>
    <row r="700" spans="3:6">
      <c r="C700" s="1"/>
      <c r="D700" s="1"/>
      <c r="E700" s="1"/>
      <c r="F700" s="132"/>
    </row>
    <row r="701" spans="3:6">
      <c r="C701" s="1"/>
      <c r="D701" s="1"/>
      <c r="E701" s="1"/>
      <c r="F701" s="132"/>
    </row>
    <row r="702" spans="3:6">
      <c r="C702" s="1"/>
      <c r="D702" s="1"/>
      <c r="E702" s="1"/>
      <c r="F702" s="132"/>
    </row>
    <row r="703" spans="3:6">
      <c r="C703" s="1"/>
      <c r="D703" s="1"/>
      <c r="E703" s="1"/>
      <c r="F703" s="132"/>
    </row>
    <row r="704" spans="3:6">
      <c r="C704" s="1"/>
      <c r="D704" s="1"/>
      <c r="E704" s="1"/>
      <c r="F704" s="132"/>
    </row>
    <row r="705" spans="3:6">
      <c r="C705" s="1"/>
      <c r="D705" s="1"/>
      <c r="E705" s="1"/>
      <c r="F705" s="132"/>
    </row>
    <row r="706" spans="3:6">
      <c r="C706" s="1"/>
      <c r="D706" s="1"/>
      <c r="E706" s="1"/>
      <c r="F706" s="132"/>
    </row>
    <row r="707" spans="3:6">
      <c r="C707" s="1"/>
      <c r="D707" s="1"/>
      <c r="E707" s="1"/>
      <c r="F707" s="132"/>
    </row>
    <row r="708" spans="3:6">
      <c r="C708" s="1"/>
      <c r="D708" s="1"/>
      <c r="E708" s="1"/>
      <c r="F708" s="132"/>
    </row>
    <row r="709" spans="3:6">
      <c r="C709" s="1"/>
      <c r="D709" s="1"/>
      <c r="E709" s="1"/>
      <c r="F709" s="132"/>
    </row>
    <row r="710" spans="3:6">
      <c r="C710" s="1"/>
      <c r="D710" s="1"/>
      <c r="E710" s="1"/>
      <c r="F710" s="132"/>
    </row>
    <row r="711" spans="3:6">
      <c r="C711" s="1"/>
      <c r="D711" s="1"/>
      <c r="E711" s="1"/>
      <c r="F711" s="132"/>
    </row>
    <row r="712" spans="3:6">
      <c r="C712" s="1"/>
      <c r="D712" s="1"/>
      <c r="E712" s="1"/>
      <c r="F712" s="132"/>
    </row>
    <row r="713" spans="3:6">
      <c r="C713" s="1"/>
      <c r="D713" s="1"/>
      <c r="E713" s="1"/>
      <c r="F713" s="132"/>
    </row>
    <row r="714" spans="3:6">
      <c r="C714" s="1"/>
      <c r="D714" s="1"/>
      <c r="E714" s="1"/>
      <c r="F714" s="132"/>
    </row>
    <row r="715" spans="3:6">
      <c r="C715" s="1"/>
      <c r="D715" s="1"/>
      <c r="E715" s="1"/>
      <c r="F715" s="132"/>
    </row>
    <row r="716" spans="3:6">
      <c r="C716" s="1"/>
      <c r="D716" s="1"/>
      <c r="E716" s="1"/>
      <c r="F716" s="132"/>
    </row>
    <row r="717" spans="3:6">
      <c r="C717" s="1"/>
      <c r="D717" s="1"/>
      <c r="E717" s="1"/>
      <c r="F717" s="132"/>
    </row>
    <row r="718" spans="3:6">
      <c r="C718" s="1"/>
      <c r="D718" s="1"/>
      <c r="E718" s="1"/>
      <c r="F718" s="132"/>
    </row>
    <row r="719" spans="3:6">
      <c r="C719" s="1"/>
      <c r="D719" s="1"/>
      <c r="E719" s="1"/>
      <c r="F719" s="132"/>
    </row>
    <row r="720" spans="3:6">
      <c r="C720" s="1"/>
      <c r="D720" s="1"/>
      <c r="E720" s="1"/>
      <c r="F720" s="132"/>
    </row>
    <row r="721" spans="3:6">
      <c r="C721" s="1"/>
      <c r="D721" s="1"/>
      <c r="E721" s="1"/>
      <c r="F721" s="132"/>
    </row>
    <row r="722" spans="3:6">
      <c r="C722" s="1"/>
      <c r="D722" s="1"/>
      <c r="E722" s="1"/>
      <c r="F722" s="132"/>
    </row>
    <row r="723" spans="3:6">
      <c r="C723" s="1"/>
      <c r="D723" s="1"/>
      <c r="E723" s="1"/>
      <c r="F723" s="132"/>
    </row>
    <row r="724" spans="3:6">
      <c r="C724" s="1"/>
      <c r="D724" s="1"/>
      <c r="E724" s="1"/>
      <c r="F724" s="132"/>
    </row>
    <row r="725" spans="3:6">
      <c r="C725" s="1"/>
      <c r="D725" s="1"/>
      <c r="E725" s="1"/>
      <c r="F725" s="132"/>
    </row>
    <row r="726" spans="3:6">
      <c r="C726" s="1"/>
      <c r="D726" s="1"/>
      <c r="E726" s="1"/>
      <c r="F726" s="132"/>
    </row>
    <row r="727" spans="3:6">
      <c r="C727" s="1"/>
      <c r="D727" s="1"/>
      <c r="E727" s="1"/>
      <c r="F727" s="132"/>
    </row>
    <row r="728" spans="3:6">
      <c r="C728" s="1"/>
      <c r="D728" s="1"/>
      <c r="E728" s="1"/>
      <c r="F728" s="132"/>
    </row>
    <row r="729" spans="3:6">
      <c r="C729" s="1"/>
      <c r="D729" s="1"/>
      <c r="E729" s="1"/>
      <c r="F729" s="132"/>
    </row>
    <row r="730" spans="3:6">
      <c r="C730" s="1"/>
      <c r="D730" s="1"/>
      <c r="E730" s="1"/>
      <c r="F730" s="132"/>
    </row>
    <row r="731" spans="3:6">
      <c r="C731" s="1"/>
      <c r="D731" s="1"/>
      <c r="E731" s="1"/>
      <c r="F731" s="132"/>
    </row>
    <row r="732" spans="3:6">
      <c r="C732" s="1"/>
      <c r="D732" s="1"/>
      <c r="E732" s="1"/>
      <c r="F732" s="132"/>
    </row>
    <row r="733" spans="3:6">
      <c r="C733" s="1"/>
      <c r="D733" s="1"/>
      <c r="E733" s="1"/>
      <c r="F733" s="132"/>
    </row>
    <row r="734" spans="3:6">
      <c r="C734" s="1"/>
      <c r="D734" s="1"/>
      <c r="E734" s="1"/>
      <c r="F734" s="132"/>
    </row>
    <row r="735" spans="3:6">
      <c r="C735" s="1"/>
      <c r="D735" s="1"/>
      <c r="E735" s="1"/>
      <c r="F735" s="132"/>
    </row>
    <row r="736" spans="3:6">
      <c r="C736" s="1"/>
      <c r="D736" s="1"/>
      <c r="E736" s="1"/>
      <c r="F736" s="132"/>
    </row>
    <row r="737" spans="3:6">
      <c r="C737" s="1"/>
      <c r="D737" s="1"/>
      <c r="E737" s="1"/>
      <c r="F737" s="132"/>
    </row>
    <row r="738" spans="3:6">
      <c r="C738" s="1"/>
      <c r="D738" s="1"/>
      <c r="E738" s="1"/>
      <c r="F738" s="132"/>
    </row>
    <row r="739" spans="3:6">
      <c r="C739" s="1"/>
      <c r="D739" s="1"/>
      <c r="E739" s="1"/>
      <c r="F739" s="132"/>
    </row>
    <row r="740" spans="3:6">
      <c r="C740" s="1"/>
      <c r="D740" s="1"/>
      <c r="E740" s="1"/>
      <c r="F740" s="132"/>
    </row>
    <row r="741" spans="3:6">
      <c r="C741" s="1"/>
      <c r="D741" s="1"/>
      <c r="E741" s="1"/>
      <c r="F741" s="132"/>
    </row>
    <row r="742" spans="3:6">
      <c r="C742" s="1"/>
      <c r="D742" s="1"/>
      <c r="E742" s="1"/>
      <c r="F742" s="132"/>
    </row>
    <row r="743" spans="3:6">
      <c r="C743" s="1"/>
      <c r="D743" s="1"/>
      <c r="E743" s="1"/>
      <c r="F743" s="132"/>
    </row>
    <row r="744" spans="3:6">
      <c r="C744" s="1"/>
      <c r="D744" s="1"/>
      <c r="E744" s="1"/>
      <c r="F744" s="132"/>
    </row>
    <row r="745" spans="3:6">
      <c r="C745" s="1"/>
      <c r="D745" s="1"/>
      <c r="E745" s="1"/>
      <c r="F745" s="132"/>
    </row>
    <row r="746" spans="3:6">
      <c r="C746" s="1"/>
      <c r="D746" s="1"/>
      <c r="E746" s="1"/>
      <c r="F746" s="132"/>
    </row>
    <row r="747" spans="3:6">
      <c r="C747" s="1"/>
      <c r="D747" s="1"/>
      <c r="E747" s="1"/>
      <c r="F747" s="132"/>
    </row>
    <row r="748" spans="3:6">
      <c r="C748" s="1"/>
      <c r="D748" s="1"/>
      <c r="E748" s="1"/>
      <c r="F748" s="132"/>
    </row>
    <row r="749" spans="3:6">
      <c r="C749" s="1"/>
      <c r="D749" s="1"/>
      <c r="E749" s="1"/>
      <c r="F749" s="132"/>
    </row>
    <row r="750" spans="3:6">
      <c r="C750" s="1"/>
      <c r="D750" s="1"/>
      <c r="E750" s="1"/>
      <c r="F750" s="132"/>
    </row>
    <row r="751" spans="3:6">
      <c r="C751" s="1"/>
      <c r="D751" s="1"/>
      <c r="E751" s="1"/>
      <c r="F751" s="132"/>
    </row>
    <row r="752" spans="3:6">
      <c r="C752" s="1"/>
      <c r="D752" s="1"/>
      <c r="E752" s="1"/>
      <c r="F752" s="132"/>
    </row>
    <row r="753" spans="3:6">
      <c r="C753" s="1"/>
      <c r="D753" s="1"/>
      <c r="E753" s="1"/>
      <c r="F753" s="132"/>
    </row>
    <row r="754" spans="3:6">
      <c r="C754" s="1"/>
      <c r="D754" s="1"/>
      <c r="E754" s="1"/>
      <c r="F754" s="132"/>
    </row>
    <row r="755" spans="3:6">
      <c r="C755" s="1"/>
      <c r="D755" s="1"/>
      <c r="E755" s="1"/>
      <c r="F755" s="132"/>
    </row>
    <row r="756" spans="3:6">
      <c r="C756" s="1"/>
      <c r="D756" s="1"/>
      <c r="E756" s="1"/>
      <c r="F756" s="132"/>
    </row>
    <row r="757" spans="3:6">
      <c r="C757" s="1"/>
      <c r="D757" s="1"/>
      <c r="E757" s="1"/>
      <c r="F757" s="132"/>
    </row>
    <row r="758" spans="3:6">
      <c r="C758" s="1"/>
      <c r="D758" s="1"/>
      <c r="E758" s="1"/>
      <c r="F758" s="132"/>
    </row>
    <row r="759" spans="3:6">
      <c r="C759" s="1"/>
      <c r="D759" s="1"/>
      <c r="E759" s="1"/>
      <c r="F759" s="132"/>
    </row>
    <row r="760" spans="3:6">
      <c r="C760" s="1"/>
      <c r="D760" s="1"/>
      <c r="E760" s="1"/>
      <c r="F760" s="132"/>
    </row>
    <row r="761" spans="3:6">
      <c r="C761" s="1"/>
      <c r="D761" s="1"/>
      <c r="E761" s="1"/>
      <c r="F761" s="132"/>
    </row>
    <row r="762" spans="3:6">
      <c r="C762" s="1"/>
      <c r="D762" s="1"/>
      <c r="E762" s="1"/>
      <c r="F762" s="132"/>
    </row>
    <row r="763" spans="3:6">
      <c r="C763" s="1"/>
      <c r="D763" s="1"/>
      <c r="E763" s="1"/>
      <c r="F763" s="132"/>
    </row>
    <row r="764" spans="3:6">
      <c r="C764" s="1"/>
      <c r="D764" s="1"/>
      <c r="E764" s="1"/>
      <c r="F764" s="132"/>
    </row>
    <row r="765" spans="3:6">
      <c r="C765" s="1"/>
      <c r="D765" s="1"/>
      <c r="E765" s="1"/>
      <c r="F765" s="132"/>
    </row>
    <row r="766" spans="3:6">
      <c r="C766" s="1"/>
      <c r="D766" s="1"/>
      <c r="E766" s="1"/>
      <c r="F766" s="132"/>
    </row>
    <row r="767" spans="3:6">
      <c r="C767" s="1"/>
      <c r="D767" s="1"/>
      <c r="E767" s="1"/>
      <c r="F767" s="132"/>
    </row>
    <row r="768" spans="3:6">
      <c r="C768" s="1"/>
      <c r="D768" s="1"/>
      <c r="E768" s="1"/>
      <c r="F768" s="132"/>
    </row>
    <row r="769" spans="3:6">
      <c r="C769" s="1"/>
      <c r="D769" s="1"/>
      <c r="E769" s="1"/>
      <c r="F769" s="132"/>
    </row>
    <row r="770" spans="3:6">
      <c r="C770" s="1"/>
      <c r="D770" s="1"/>
      <c r="E770" s="1"/>
      <c r="F770" s="132"/>
    </row>
    <row r="771" spans="3:6">
      <c r="C771" s="1"/>
      <c r="D771" s="1"/>
      <c r="E771" s="1"/>
      <c r="F771" s="132"/>
    </row>
    <row r="772" spans="3:6">
      <c r="C772" s="1"/>
      <c r="D772" s="1"/>
      <c r="E772" s="1"/>
      <c r="F772" s="132"/>
    </row>
    <row r="773" spans="3:6">
      <c r="C773" s="1"/>
      <c r="D773" s="1"/>
      <c r="E773" s="1"/>
      <c r="F773" s="132"/>
    </row>
    <row r="774" spans="3:6">
      <c r="C774" s="1"/>
      <c r="D774" s="1"/>
      <c r="E774" s="1"/>
      <c r="F774" s="132"/>
    </row>
    <row r="775" spans="3:6">
      <c r="C775" s="1"/>
      <c r="D775" s="1"/>
      <c r="E775" s="1"/>
      <c r="F775" s="132"/>
    </row>
    <row r="776" spans="3:6">
      <c r="C776" s="1"/>
      <c r="D776" s="1"/>
      <c r="E776" s="1"/>
      <c r="F776" s="132"/>
    </row>
    <row r="777" spans="3:6">
      <c r="C777" s="1"/>
      <c r="D777" s="1"/>
      <c r="E777" s="1"/>
      <c r="F777" s="132"/>
    </row>
    <row r="778" spans="3:6">
      <c r="C778" s="1"/>
      <c r="D778" s="1"/>
      <c r="E778" s="1"/>
      <c r="F778" s="132"/>
    </row>
    <row r="779" spans="3:6">
      <c r="C779" s="1"/>
      <c r="D779" s="1"/>
      <c r="E779" s="1"/>
      <c r="F779" s="132"/>
    </row>
    <row r="780" spans="3:6">
      <c r="C780" s="1"/>
      <c r="D780" s="1"/>
      <c r="E780" s="1"/>
      <c r="F780" s="132"/>
    </row>
    <row r="781" spans="3:6">
      <c r="C781" s="1"/>
      <c r="D781" s="1"/>
      <c r="E781" s="1"/>
      <c r="F781" s="132"/>
    </row>
    <row r="782" spans="3:6">
      <c r="C782" s="1"/>
      <c r="D782" s="1"/>
      <c r="E782" s="1"/>
      <c r="F782" s="132"/>
    </row>
    <row r="783" spans="3:6">
      <c r="C783" s="1"/>
      <c r="D783" s="1"/>
      <c r="E783" s="1"/>
      <c r="F783" s="132"/>
    </row>
    <row r="784" spans="3:6">
      <c r="C784" s="1"/>
      <c r="D784" s="1"/>
      <c r="E784" s="1"/>
      <c r="F784" s="132"/>
    </row>
    <row r="785" spans="2:6">
      <c r="C785" s="1"/>
      <c r="D785" s="1"/>
      <c r="E785" s="1"/>
      <c r="F785" s="132"/>
    </row>
    <row r="786" spans="2:6">
      <c r="C786" s="1"/>
      <c r="D786" s="1"/>
      <c r="E786" s="1"/>
      <c r="F786" s="132"/>
    </row>
    <row r="787" spans="2:6">
      <c r="C787" s="1"/>
      <c r="D787" s="1"/>
      <c r="E787" s="1"/>
      <c r="F787" s="132"/>
    </row>
    <row r="788" spans="2:6">
      <c r="C788" s="1"/>
      <c r="D788" s="1"/>
      <c r="E788" s="1"/>
      <c r="F788" s="132"/>
    </row>
    <row r="789" spans="2:6">
      <c r="C789" s="1"/>
      <c r="D789" s="1"/>
      <c r="E789" s="1"/>
      <c r="F789" s="132"/>
    </row>
    <row r="790" spans="2:6">
      <c r="C790" s="1"/>
      <c r="D790" s="1"/>
      <c r="E790" s="1"/>
      <c r="F790" s="132"/>
    </row>
    <row r="791" spans="2:6">
      <c r="C791" s="1"/>
      <c r="D791" s="1"/>
      <c r="E791" s="1"/>
      <c r="F791" s="132"/>
    </row>
    <row r="792" spans="2:6">
      <c r="C792" s="1"/>
      <c r="D792" s="1"/>
      <c r="E792" s="1"/>
      <c r="F792" s="132"/>
    </row>
    <row r="793" spans="2:6">
      <c r="C793" s="1"/>
      <c r="D793" s="1"/>
      <c r="E793" s="1"/>
      <c r="F793" s="132"/>
    </row>
    <row r="794" spans="2:6">
      <c r="C794" s="1"/>
      <c r="D794" s="1"/>
      <c r="E794" s="1"/>
      <c r="F794" s="132"/>
    </row>
    <row r="795" spans="2:6">
      <c r="C795" s="1"/>
      <c r="D795" s="1"/>
      <c r="E795" s="1"/>
      <c r="F795" s="132"/>
    </row>
    <row r="796" spans="2:6">
      <c r="B796" s="42"/>
      <c r="C796" s="1"/>
      <c r="D796" s="1"/>
      <c r="E796" s="1"/>
      <c r="F796" s="132"/>
    </row>
    <row r="797" spans="2:6">
      <c r="B797" s="42"/>
      <c r="C797" s="1"/>
      <c r="D797" s="1"/>
      <c r="E797" s="1"/>
      <c r="F797" s="132"/>
    </row>
    <row r="798" spans="2:6">
      <c r="B798" s="3"/>
      <c r="C798" s="1"/>
      <c r="D798" s="1"/>
      <c r="E798" s="1"/>
      <c r="F798" s="132"/>
    </row>
    <row r="799" spans="2:6">
      <c r="C799" s="1"/>
      <c r="D799" s="1"/>
      <c r="E799" s="1"/>
      <c r="F799" s="132"/>
    </row>
    <row r="800" spans="2:6">
      <c r="C800" s="1"/>
      <c r="D800" s="1"/>
      <c r="E800" s="1"/>
      <c r="F800" s="132"/>
    </row>
    <row r="801" spans="3:6">
      <c r="C801" s="1"/>
      <c r="D801" s="1"/>
      <c r="E801" s="1"/>
      <c r="F801" s="132"/>
    </row>
    <row r="802" spans="3:6">
      <c r="C802" s="1"/>
      <c r="D802" s="1"/>
      <c r="E802" s="1"/>
      <c r="F802" s="132"/>
    </row>
    <row r="803" spans="3:6">
      <c r="C803" s="1"/>
      <c r="D803" s="1"/>
      <c r="E803" s="1"/>
      <c r="F803" s="132"/>
    </row>
    <row r="804" spans="3:6">
      <c r="C804" s="1"/>
      <c r="D804" s="1"/>
      <c r="E804" s="1"/>
      <c r="F804" s="132"/>
    </row>
    <row r="805" spans="3:6">
      <c r="C805" s="1"/>
      <c r="D805" s="1"/>
      <c r="E805" s="1"/>
      <c r="F805" s="132"/>
    </row>
    <row r="806" spans="3:6">
      <c r="C806" s="1"/>
      <c r="D806" s="1"/>
      <c r="E806" s="1"/>
      <c r="F806" s="132"/>
    </row>
    <row r="807" spans="3:6">
      <c r="C807" s="1"/>
      <c r="D807" s="1"/>
      <c r="E807" s="1"/>
      <c r="F807" s="132"/>
    </row>
    <row r="808" spans="3:6">
      <c r="C808" s="1"/>
      <c r="D808" s="1"/>
      <c r="E808" s="1"/>
      <c r="F808" s="132"/>
    </row>
    <row r="809" spans="3:6">
      <c r="C809" s="1"/>
      <c r="D809" s="1"/>
      <c r="E809" s="1"/>
      <c r="F809" s="132"/>
    </row>
    <row r="810" spans="3:6">
      <c r="C810" s="1"/>
      <c r="D810" s="1"/>
      <c r="E810" s="1"/>
      <c r="F810" s="132"/>
    </row>
    <row r="811" spans="3:6">
      <c r="C811" s="1"/>
      <c r="D811" s="1"/>
      <c r="E811" s="1"/>
      <c r="F811" s="132"/>
    </row>
    <row r="812" spans="3:6">
      <c r="C812" s="1"/>
      <c r="D812" s="1"/>
      <c r="E812" s="1"/>
      <c r="F812" s="132"/>
    </row>
    <row r="813" spans="3:6">
      <c r="C813" s="1"/>
      <c r="D813" s="1"/>
      <c r="E813" s="1"/>
      <c r="F813" s="132"/>
    </row>
    <row r="814" spans="3:6">
      <c r="C814" s="1"/>
      <c r="D814" s="1"/>
      <c r="E814" s="1"/>
      <c r="F814" s="132"/>
    </row>
    <row r="815" spans="3:6">
      <c r="C815" s="1"/>
      <c r="D815" s="1"/>
      <c r="E815" s="1"/>
      <c r="F815" s="132"/>
    </row>
    <row r="816" spans="3:6">
      <c r="C816" s="1"/>
      <c r="D816" s="1"/>
      <c r="E816" s="1"/>
      <c r="F816" s="132"/>
    </row>
    <row r="817" spans="3:6">
      <c r="C817" s="1"/>
      <c r="D817" s="1"/>
      <c r="E817" s="1"/>
      <c r="F817" s="132"/>
    </row>
    <row r="818" spans="3:6">
      <c r="C818" s="1"/>
      <c r="D818" s="1"/>
      <c r="E818" s="1"/>
      <c r="F818" s="132"/>
    </row>
    <row r="819" spans="3:6">
      <c r="C819" s="1"/>
      <c r="D819" s="1"/>
      <c r="E819" s="1"/>
      <c r="F819" s="132"/>
    </row>
    <row r="820" spans="3:6">
      <c r="C820" s="1"/>
      <c r="D820" s="1"/>
      <c r="E820" s="1"/>
      <c r="F820" s="132"/>
    </row>
    <row r="821" spans="3:6">
      <c r="C821" s="1"/>
      <c r="D821" s="1"/>
      <c r="E821" s="1"/>
      <c r="F821" s="132"/>
    </row>
    <row r="822" spans="3:6">
      <c r="C822" s="1"/>
      <c r="D822" s="1"/>
      <c r="E822" s="1"/>
      <c r="F822" s="132"/>
    </row>
    <row r="823" spans="3:6">
      <c r="C823" s="1"/>
      <c r="D823" s="1"/>
      <c r="E823" s="1"/>
      <c r="F823" s="132"/>
    </row>
    <row r="824" spans="3:6">
      <c r="C824" s="1"/>
      <c r="D824" s="1"/>
      <c r="E824" s="1"/>
      <c r="F824" s="132"/>
    </row>
    <row r="825" spans="3:6">
      <c r="C825" s="1"/>
      <c r="D825" s="1"/>
      <c r="E825" s="1"/>
      <c r="F825" s="132"/>
    </row>
    <row r="826" spans="3:6">
      <c r="C826" s="1"/>
      <c r="D826" s="1"/>
      <c r="E826" s="1"/>
      <c r="F826" s="132"/>
    </row>
    <row r="827" spans="3:6">
      <c r="C827" s="1"/>
      <c r="D827" s="1"/>
      <c r="E827" s="1"/>
      <c r="F827" s="132"/>
    </row>
    <row r="828" spans="3:6">
      <c r="C828" s="1"/>
      <c r="D828" s="1"/>
      <c r="E828" s="1"/>
      <c r="F828" s="132"/>
    </row>
    <row r="829" spans="3:6">
      <c r="C829" s="1"/>
      <c r="D829" s="1"/>
      <c r="E829" s="1"/>
      <c r="F829" s="132"/>
    </row>
    <row r="830" spans="3:6">
      <c r="C830" s="1"/>
      <c r="D830" s="1"/>
      <c r="E830" s="1"/>
      <c r="F830" s="132"/>
    </row>
  </sheetData>
  <sheetProtection sheet="1" objects="1" scenarios="1"/>
  <mergeCells count="3">
    <mergeCell ref="B6:U6"/>
    <mergeCell ref="B7:U7"/>
    <mergeCell ref="B374:K374"/>
  </mergeCells>
  <phoneticPr fontId="6" type="noConversion"/>
  <conditionalFormatting sqref="B12:B366">
    <cfRule type="cellIs" dxfId="141" priority="2" operator="equal">
      <formula>"NR3"</formula>
    </cfRule>
  </conditionalFormatting>
  <conditionalFormatting sqref="B12:B366">
    <cfRule type="containsText" dxfId="14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$AR$7:$AR$24</formula1>
    </dataValidation>
    <dataValidation allowBlank="1" showInputMessage="1" showErrorMessage="1" sqref="H2 B34 Q9 B36 B372 B374"/>
    <dataValidation type="list" allowBlank="1" showInputMessage="1" showErrorMessage="1" sqref="I12:I35 I375:I828 I37:I373">
      <formula1>$AT$7:$AT$10</formula1>
    </dataValidation>
    <dataValidation type="list" allowBlank="1" showInputMessage="1" showErrorMessage="1" sqref="E12:E35 E375:E822 E37:E373">
      <formula1>$AP$7:$AP$24</formula1>
    </dataValidation>
    <dataValidation type="list" allowBlank="1" showInputMessage="1" showErrorMessage="1" sqref="L12:L828">
      <formula1>$AU$7:$AU$20</formula1>
    </dataValidation>
    <dataValidation type="list" allowBlank="1" showInputMessage="1" showErrorMessage="1" sqref="G12:G35 G375:G555 G37:G373">
      <formula1>$AR$7:$AR$29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C363"/>
  <sheetViews>
    <sheetView rightToLeft="1" topLeftCell="C1" zoomScaleNormal="100" workbookViewId="0">
      <pane xSplit="1" ySplit="10" topLeftCell="D11" activePane="bottomRight" state="frozen"/>
      <selection activeCell="C1" sqref="C1"/>
      <selection pane="topRight" activeCell="D1" sqref="D1"/>
      <selection pane="bottomLeft" activeCell="C11" sqref="C11"/>
      <selection pane="bottomRight" activeCell="D11" sqref="D11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0.140625" style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5" t="s">
        <v>196</v>
      </c>
      <c r="C1" s="76" t="s" vm="1">
        <v>276</v>
      </c>
    </row>
    <row r="2" spans="2:55">
      <c r="B2" s="55" t="s">
        <v>195</v>
      </c>
      <c r="C2" s="76" t="s">
        <v>277</v>
      </c>
    </row>
    <row r="3" spans="2:55">
      <c r="B3" s="55" t="s">
        <v>197</v>
      </c>
      <c r="C3" s="76" t="s">
        <v>278</v>
      </c>
    </row>
    <row r="4" spans="2:55">
      <c r="B4" s="55" t="s">
        <v>198</v>
      </c>
      <c r="C4" s="76">
        <v>2102</v>
      </c>
    </row>
    <row r="6" spans="2:55" ht="26.25" customHeight="1">
      <c r="B6" s="221" t="s">
        <v>226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3"/>
      <c r="BC6" s="3"/>
    </row>
    <row r="7" spans="2:55" ht="26.25" customHeight="1">
      <c r="B7" s="221" t="s">
        <v>108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AY7" s="3"/>
      <c r="BC7" s="3"/>
    </row>
    <row r="8" spans="2:55" s="3" customFormat="1" ht="63">
      <c r="B8" s="22" t="s">
        <v>134</v>
      </c>
      <c r="C8" s="30" t="s">
        <v>52</v>
      </c>
      <c r="D8" s="30" t="s">
        <v>138</v>
      </c>
      <c r="E8" s="30" t="s">
        <v>244</v>
      </c>
      <c r="F8" s="30" t="s">
        <v>136</v>
      </c>
      <c r="G8" s="30" t="s">
        <v>75</v>
      </c>
      <c r="H8" s="30" t="s">
        <v>120</v>
      </c>
      <c r="I8" s="13" t="s">
        <v>259</v>
      </c>
      <c r="J8" s="13" t="s">
        <v>258</v>
      </c>
      <c r="K8" s="30" t="s">
        <v>274</v>
      </c>
      <c r="L8" s="13" t="s">
        <v>72</v>
      </c>
      <c r="M8" s="13" t="s">
        <v>67</v>
      </c>
      <c r="N8" s="13" t="s">
        <v>199</v>
      </c>
      <c r="O8" s="14" t="s">
        <v>201</v>
      </c>
      <c r="AY8" s="1"/>
      <c r="AZ8" s="1"/>
      <c r="BA8" s="1"/>
      <c r="BC8" s="4"/>
    </row>
    <row r="9" spans="2:55" s="3" customFormat="1" ht="24" customHeight="1">
      <c r="B9" s="15"/>
      <c r="C9" s="16"/>
      <c r="D9" s="16"/>
      <c r="E9" s="16"/>
      <c r="F9" s="16"/>
      <c r="G9" s="16"/>
      <c r="H9" s="16"/>
      <c r="I9" s="16" t="s">
        <v>266</v>
      </c>
      <c r="J9" s="16"/>
      <c r="K9" s="16" t="s">
        <v>262</v>
      </c>
      <c r="L9" s="16" t="s">
        <v>262</v>
      </c>
      <c r="M9" s="16" t="s">
        <v>20</v>
      </c>
      <c r="N9" s="16" t="s">
        <v>20</v>
      </c>
      <c r="O9" s="17" t="s">
        <v>20</v>
      </c>
      <c r="AY9" s="1"/>
      <c r="BA9" s="1"/>
      <c r="BC9" s="4"/>
    </row>
    <row r="10" spans="2:5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AY10" s="1"/>
      <c r="AZ10" s="3"/>
      <c r="BA10" s="1"/>
      <c r="BC10" s="1"/>
    </row>
    <row r="11" spans="2:55" s="131" customFormat="1" ht="18" customHeight="1">
      <c r="B11" s="77" t="s">
        <v>32</v>
      </c>
      <c r="C11" s="78"/>
      <c r="D11" s="78"/>
      <c r="E11" s="78"/>
      <c r="F11" s="78"/>
      <c r="G11" s="78"/>
      <c r="H11" s="78"/>
      <c r="I11" s="86"/>
      <c r="J11" s="88"/>
      <c r="K11" s="86">
        <v>21431.596949994997</v>
      </c>
      <c r="L11" s="86">
        <v>6786600.1853201995</v>
      </c>
      <c r="M11" s="78"/>
      <c r="N11" s="87">
        <f>L11/$L$11</f>
        <v>1</v>
      </c>
      <c r="O11" s="87">
        <f>L11/'סכום נכסי הקרן'!$C$42</f>
        <v>0.12381663975391732</v>
      </c>
      <c r="AY11" s="132"/>
      <c r="AZ11" s="133"/>
      <c r="BA11" s="132"/>
      <c r="BC11" s="132"/>
    </row>
    <row r="12" spans="2:55" s="132" customFormat="1" ht="20.25">
      <c r="B12" s="79" t="s">
        <v>253</v>
      </c>
      <c r="C12" s="80"/>
      <c r="D12" s="80"/>
      <c r="E12" s="80"/>
      <c r="F12" s="80"/>
      <c r="G12" s="80"/>
      <c r="H12" s="80"/>
      <c r="I12" s="89"/>
      <c r="J12" s="91"/>
      <c r="K12" s="89">
        <v>18684.712442260996</v>
      </c>
      <c r="L12" s="89">
        <v>4916597.8078681249</v>
      </c>
      <c r="M12" s="80"/>
      <c r="N12" s="90">
        <f t="shared" ref="N12:N40" si="0">L12/$L$11</f>
        <v>0.72445667545039771</v>
      </c>
      <c r="O12" s="90">
        <f>L12/'סכום נכסי הקרן'!$C$42</f>
        <v>8.969979120156249E-2</v>
      </c>
      <c r="AZ12" s="131"/>
    </row>
    <row r="13" spans="2:55" s="132" customFormat="1">
      <c r="B13" s="100" t="s">
        <v>1196</v>
      </c>
      <c r="C13" s="80"/>
      <c r="D13" s="80"/>
      <c r="E13" s="80"/>
      <c r="F13" s="80"/>
      <c r="G13" s="80"/>
      <c r="H13" s="80"/>
      <c r="I13" s="89"/>
      <c r="J13" s="91"/>
      <c r="K13" s="89">
        <v>9742.9014705629997</v>
      </c>
      <c r="L13" s="89">
        <v>3563622.8727452671</v>
      </c>
      <c r="M13" s="80"/>
      <c r="N13" s="90">
        <f t="shared" si="0"/>
        <v>0.52509692267618557</v>
      </c>
      <c r="O13" s="90">
        <f>L13/'סכום נכסי הקרן'!$C$42</f>
        <v>6.5015736510887837E-2</v>
      </c>
    </row>
    <row r="14" spans="2:55" s="132" customFormat="1">
      <c r="B14" s="85" t="s">
        <v>1197</v>
      </c>
      <c r="C14" s="82" t="s">
        <v>1198</v>
      </c>
      <c r="D14" s="95" t="s">
        <v>139</v>
      </c>
      <c r="E14" s="95" t="s">
        <v>366</v>
      </c>
      <c r="F14" s="82" t="s">
        <v>1199</v>
      </c>
      <c r="G14" s="95" t="s">
        <v>207</v>
      </c>
      <c r="H14" s="95" t="s">
        <v>181</v>
      </c>
      <c r="I14" s="92">
        <v>507157.11252199998</v>
      </c>
      <c r="J14" s="94">
        <v>19820</v>
      </c>
      <c r="K14" s="82"/>
      <c r="L14" s="92">
        <v>100518.539835127</v>
      </c>
      <c r="M14" s="93">
        <v>1.0003142075150186E-2</v>
      </c>
      <c r="N14" s="93">
        <f t="shared" si="0"/>
        <v>1.481132482985432E-2</v>
      </c>
      <c r="O14" s="93">
        <f>L14/'סכום נכסי הקרן'!$C$42</f>
        <v>1.8338884707363231E-3</v>
      </c>
    </row>
    <row r="15" spans="2:55" s="132" customFormat="1">
      <c r="B15" s="85" t="s">
        <v>1200</v>
      </c>
      <c r="C15" s="82" t="s">
        <v>1201</v>
      </c>
      <c r="D15" s="95" t="s">
        <v>139</v>
      </c>
      <c r="E15" s="95" t="s">
        <v>366</v>
      </c>
      <c r="F15" s="82">
        <v>29389</v>
      </c>
      <c r="G15" s="95" t="s">
        <v>1069</v>
      </c>
      <c r="H15" s="95" t="s">
        <v>181</v>
      </c>
      <c r="I15" s="92">
        <v>144072.41248699999</v>
      </c>
      <c r="J15" s="94">
        <v>46950</v>
      </c>
      <c r="K15" s="92">
        <v>381.98784024299999</v>
      </c>
      <c r="L15" s="92">
        <v>68023.985502864001</v>
      </c>
      <c r="M15" s="93">
        <v>1.3512849268008259E-3</v>
      </c>
      <c r="N15" s="93">
        <f t="shared" si="0"/>
        <v>1.0023278761876047E-2</v>
      </c>
      <c r="O15" s="93">
        <f>L15/'סכום נכסי הקרן'!$C$42</f>
        <v>1.241048695612297E-3</v>
      </c>
    </row>
    <row r="16" spans="2:55" s="132" customFormat="1" ht="20.25">
      <c r="B16" s="85" t="s">
        <v>1202</v>
      </c>
      <c r="C16" s="82" t="s">
        <v>1203</v>
      </c>
      <c r="D16" s="95" t="s">
        <v>139</v>
      </c>
      <c r="E16" s="95" t="s">
        <v>366</v>
      </c>
      <c r="F16" s="82" t="s">
        <v>441</v>
      </c>
      <c r="G16" s="95" t="s">
        <v>424</v>
      </c>
      <c r="H16" s="95" t="s">
        <v>181</v>
      </c>
      <c r="I16" s="92">
        <v>1044754.9948400002</v>
      </c>
      <c r="J16" s="94">
        <v>5416</v>
      </c>
      <c r="K16" s="82"/>
      <c r="L16" s="92">
        <v>56583.930519731002</v>
      </c>
      <c r="M16" s="93">
        <v>7.9455459854213348E-3</v>
      </c>
      <c r="N16" s="93">
        <f t="shared" si="0"/>
        <v>8.3375959942542724E-3</v>
      </c>
      <c r="O16" s="93">
        <f>L16/'סכום נכסי הקרן'!$C$42</f>
        <v>1.0323331196342854E-3</v>
      </c>
      <c r="AY16" s="131"/>
    </row>
    <row r="17" spans="2:15" s="132" customFormat="1">
      <c r="B17" s="85" t="s">
        <v>1204</v>
      </c>
      <c r="C17" s="82" t="s">
        <v>1205</v>
      </c>
      <c r="D17" s="95" t="s">
        <v>139</v>
      </c>
      <c r="E17" s="95" t="s">
        <v>366</v>
      </c>
      <c r="F17" s="82" t="s">
        <v>751</v>
      </c>
      <c r="G17" s="95" t="s">
        <v>752</v>
      </c>
      <c r="H17" s="95" t="s">
        <v>181</v>
      </c>
      <c r="I17" s="92">
        <v>328734.44735600002</v>
      </c>
      <c r="J17" s="94">
        <v>46960</v>
      </c>
      <c r="K17" s="82"/>
      <c r="L17" s="92">
        <v>154373.69647935001</v>
      </c>
      <c r="M17" s="93">
        <v>7.6891223524836122E-3</v>
      </c>
      <c r="N17" s="93">
        <f t="shared" si="0"/>
        <v>2.2746838220007282E-2</v>
      </c>
      <c r="O17" s="93">
        <f>L17/'סכום נכסי הקרן'!$C$42</f>
        <v>2.8164370734272792E-3</v>
      </c>
    </row>
    <row r="18" spans="2:15" s="132" customFormat="1">
      <c r="B18" s="85" t="s">
        <v>1206</v>
      </c>
      <c r="C18" s="82" t="s">
        <v>1207</v>
      </c>
      <c r="D18" s="95" t="s">
        <v>139</v>
      </c>
      <c r="E18" s="95" t="s">
        <v>366</v>
      </c>
      <c r="F18" s="82" t="s">
        <v>449</v>
      </c>
      <c r="G18" s="95" t="s">
        <v>424</v>
      </c>
      <c r="H18" s="95" t="s">
        <v>181</v>
      </c>
      <c r="I18" s="92">
        <v>2354632.9606329999</v>
      </c>
      <c r="J18" s="94">
        <v>2050</v>
      </c>
      <c r="K18" s="92">
        <v>1201.1956190180001</v>
      </c>
      <c r="L18" s="92">
        <v>49471.171312000995</v>
      </c>
      <c r="M18" s="93">
        <v>6.7467556052108208E-3</v>
      </c>
      <c r="N18" s="93">
        <f t="shared" si="0"/>
        <v>7.2895367284210935E-3</v>
      </c>
      <c r="O18" s="93">
        <f>L18/'סכום נכסי הקרן'!$C$42</f>
        <v>9.0256594307586363E-4</v>
      </c>
    </row>
    <row r="19" spans="2:15" s="132" customFormat="1">
      <c r="B19" s="85" t="s">
        <v>1208</v>
      </c>
      <c r="C19" s="82" t="s">
        <v>1209</v>
      </c>
      <c r="D19" s="95" t="s">
        <v>139</v>
      </c>
      <c r="E19" s="95" t="s">
        <v>366</v>
      </c>
      <c r="F19" s="82" t="s">
        <v>458</v>
      </c>
      <c r="G19" s="95" t="s">
        <v>459</v>
      </c>
      <c r="H19" s="95" t="s">
        <v>181</v>
      </c>
      <c r="I19" s="92">
        <v>35421209.677050002</v>
      </c>
      <c r="J19" s="94">
        <v>255.1</v>
      </c>
      <c r="K19" s="82"/>
      <c r="L19" s="92">
        <v>90359.505886864004</v>
      </c>
      <c r="M19" s="93">
        <v>1.2808313924099974E-2</v>
      </c>
      <c r="N19" s="93">
        <f t="shared" si="0"/>
        <v>1.3314399466512958E-2</v>
      </c>
      <c r="O19" s="93">
        <f>L19/'סכום נכסי הקרן'!$C$42</f>
        <v>1.648544202284984E-3</v>
      </c>
    </row>
    <row r="20" spans="2:15" s="132" customFormat="1">
      <c r="B20" s="85" t="s">
        <v>1210</v>
      </c>
      <c r="C20" s="82" t="s">
        <v>1211</v>
      </c>
      <c r="D20" s="95" t="s">
        <v>139</v>
      </c>
      <c r="E20" s="95" t="s">
        <v>366</v>
      </c>
      <c r="F20" s="82" t="s">
        <v>405</v>
      </c>
      <c r="G20" s="95" t="s">
        <v>374</v>
      </c>
      <c r="H20" s="95" t="s">
        <v>181</v>
      </c>
      <c r="I20" s="92">
        <v>895490.58195000002</v>
      </c>
      <c r="J20" s="94">
        <v>8642</v>
      </c>
      <c r="K20" s="82"/>
      <c r="L20" s="92">
        <v>77388.296092093005</v>
      </c>
      <c r="M20" s="93">
        <v>8.9254482700295949E-3</v>
      </c>
      <c r="N20" s="93">
        <f t="shared" si="0"/>
        <v>1.1403102286692572E-2</v>
      </c>
      <c r="O20" s="93">
        <f>L20/'סכום נכסי הקרן'!$C$42</f>
        <v>1.4118938079084851E-3</v>
      </c>
    </row>
    <row r="21" spans="2:15" s="132" customFormat="1">
      <c r="B21" s="85" t="s">
        <v>1212</v>
      </c>
      <c r="C21" s="82" t="s">
        <v>1213</v>
      </c>
      <c r="D21" s="95" t="s">
        <v>139</v>
      </c>
      <c r="E21" s="95" t="s">
        <v>366</v>
      </c>
      <c r="F21" s="82" t="s">
        <v>722</v>
      </c>
      <c r="G21" s="95" t="s">
        <v>544</v>
      </c>
      <c r="H21" s="95" t="s">
        <v>181</v>
      </c>
      <c r="I21" s="92">
        <v>16770970.675817002</v>
      </c>
      <c r="J21" s="94">
        <v>179.3</v>
      </c>
      <c r="K21" s="82"/>
      <c r="L21" s="92">
        <v>30070.350420974002</v>
      </c>
      <c r="M21" s="93">
        <v>5.2330763047086322E-3</v>
      </c>
      <c r="N21" s="93">
        <f t="shared" si="0"/>
        <v>4.4308415996006179E-3</v>
      </c>
      <c r="O21" s="93">
        <f>L21/'סכום נכסי הקרן'!$C$42</f>
        <v>5.4861191814442047E-4</v>
      </c>
    </row>
    <row r="22" spans="2:15" s="132" customFormat="1">
      <c r="B22" s="85" t="s">
        <v>1214</v>
      </c>
      <c r="C22" s="82" t="s">
        <v>1215</v>
      </c>
      <c r="D22" s="95" t="s">
        <v>139</v>
      </c>
      <c r="E22" s="95" t="s">
        <v>366</v>
      </c>
      <c r="F22" s="82" t="s">
        <v>478</v>
      </c>
      <c r="G22" s="95" t="s">
        <v>374</v>
      </c>
      <c r="H22" s="95" t="s">
        <v>181</v>
      </c>
      <c r="I22" s="92">
        <v>11316943.063583</v>
      </c>
      <c r="J22" s="94">
        <v>1277</v>
      </c>
      <c r="K22" s="82"/>
      <c r="L22" s="92">
        <v>144517.36292218001</v>
      </c>
      <c r="M22" s="93">
        <v>9.7223177424721665E-3</v>
      </c>
      <c r="N22" s="93">
        <f t="shared" si="0"/>
        <v>2.1294515512314878E-2</v>
      </c>
      <c r="O22" s="93">
        <f>L22/'סכום נכסי הקרן'!$C$42</f>
        <v>2.6366153559224952E-3</v>
      </c>
    </row>
    <row r="23" spans="2:15" s="132" customFormat="1">
      <c r="B23" s="85" t="s">
        <v>1216</v>
      </c>
      <c r="C23" s="82" t="s">
        <v>1217</v>
      </c>
      <c r="D23" s="95" t="s">
        <v>139</v>
      </c>
      <c r="E23" s="95" t="s">
        <v>366</v>
      </c>
      <c r="F23" s="82" t="s">
        <v>1218</v>
      </c>
      <c r="G23" s="95" t="s">
        <v>919</v>
      </c>
      <c r="H23" s="95" t="s">
        <v>181</v>
      </c>
      <c r="I23" s="92">
        <v>18152523.209127001</v>
      </c>
      <c r="J23" s="94">
        <v>1121</v>
      </c>
      <c r="K23" s="82"/>
      <c r="L23" s="92">
        <v>203489.785187109</v>
      </c>
      <c r="M23" s="93">
        <v>1.5464556158913333E-2</v>
      </c>
      <c r="N23" s="93">
        <f t="shared" si="0"/>
        <v>2.998405381641148E-2</v>
      </c>
      <c r="O23" s="93">
        <f>L23/'סכום נכסי הקרן'!$C$42</f>
        <v>3.7125247897486901E-3</v>
      </c>
    </row>
    <row r="24" spans="2:15" s="132" customFormat="1">
      <c r="B24" s="85" t="s">
        <v>1219</v>
      </c>
      <c r="C24" s="82" t="s">
        <v>1220</v>
      </c>
      <c r="D24" s="95" t="s">
        <v>139</v>
      </c>
      <c r="E24" s="95" t="s">
        <v>366</v>
      </c>
      <c r="F24" s="82" t="s">
        <v>628</v>
      </c>
      <c r="G24" s="95" t="s">
        <v>491</v>
      </c>
      <c r="H24" s="95" t="s">
        <v>181</v>
      </c>
      <c r="I24" s="92">
        <v>2532128.560753</v>
      </c>
      <c r="J24" s="94">
        <v>1955</v>
      </c>
      <c r="K24" s="82"/>
      <c r="L24" s="92">
        <v>49503.113363856006</v>
      </c>
      <c r="M24" s="93">
        <v>9.8874465498403896E-3</v>
      </c>
      <c r="N24" s="93">
        <f t="shared" si="0"/>
        <v>7.2942433636998451E-3</v>
      </c>
      <c r="O24" s="93">
        <f>L24/'סכום נכסי הקרן'!$C$42</f>
        <v>9.0314870284062586E-4</v>
      </c>
    </row>
    <row r="25" spans="2:15" s="132" customFormat="1">
      <c r="B25" s="85" t="s">
        <v>1221</v>
      </c>
      <c r="C25" s="82" t="s">
        <v>1222</v>
      </c>
      <c r="D25" s="95" t="s">
        <v>139</v>
      </c>
      <c r="E25" s="95" t="s">
        <v>366</v>
      </c>
      <c r="F25" s="82" t="s">
        <v>490</v>
      </c>
      <c r="G25" s="95" t="s">
        <v>491</v>
      </c>
      <c r="H25" s="95" t="s">
        <v>181</v>
      </c>
      <c r="I25" s="92">
        <v>2120518.3241480002</v>
      </c>
      <c r="J25" s="94">
        <v>2484</v>
      </c>
      <c r="K25" s="82"/>
      <c r="L25" s="92">
        <v>52673.675171839997</v>
      </c>
      <c r="M25" s="93">
        <v>9.891456576943838E-3</v>
      </c>
      <c r="N25" s="93">
        <f t="shared" si="0"/>
        <v>7.7614230591889202E-3</v>
      </c>
      <c r="O25" s="93">
        <f>L25/'סכום נכסי הקרן'!$C$42</f>
        <v>9.6099332289734151E-4</v>
      </c>
    </row>
    <row r="26" spans="2:15" s="132" customFormat="1">
      <c r="B26" s="85" t="s">
        <v>1223</v>
      </c>
      <c r="C26" s="82" t="s">
        <v>1224</v>
      </c>
      <c r="D26" s="95" t="s">
        <v>139</v>
      </c>
      <c r="E26" s="95" t="s">
        <v>366</v>
      </c>
      <c r="F26" s="82" t="s">
        <v>1225</v>
      </c>
      <c r="G26" s="95" t="s">
        <v>623</v>
      </c>
      <c r="H26" s="95" t="s">
        <v>181</v>
      </c>
      <c r="I26" s="92">
        <v>26837.037509000002</v>
      </c>
      <c r="J26" s="94">
        <v>84650</v>
      </c>
      <c r="K26" s="82"/>
      <c r="L26" s="92">
        <v>22717.552251153003</v>
      </c>
      <c r="M26" s="93">
        <v>3.486023582227475E-3</v>
      </c>
      <c r="N26" s="93">
        <f t="shared" si="0"/>
        <v>3.3474127885553587E-3</v>
      </c>
      <c r="O26" s="93">
        <f>L26/'סכום נכסי הקרן'!$C$42</f>
        <v>4.1446540334821467E-4</v>
      </c>
    </row>
    <row r="27" spans="2:15" s="132" customFormat="1">
      <c r="B27" s="85" t="s">
        <v>1226</v>
      </c>
      <c r="C27" s="82" t="s">
        <v>1227</v>
      </c>
      <c r="D27" s="95" t="s">
        <v>139</v>
      </c>
      <c r="E27" s="95" t="s">
        <v>366</v>
      </c>
      <c r="F27" s="82" t="s">
        <v>1228</v>
      </c>
      <c r="G27" s="95" t="s">
        <v>1229</v>
      </c>
      <c r="H27" s="95" t="s">
        <v>181</v>
      </c>
      <c r="I27" s="92">
        <v>414089.95503000001</v>
      </c>
      <c r="J27" s="94">
        <v>5985</v>
      </c>
      <c r="K27" s="82"/>
      <c r="L27" s="92">
        <v>24783.283785512998</v>
      </c>
      <c r="M27" s="93">
        <v>3.9108451408194824E-3</v>
      </c>
      <c r="N27" s="93">
        <f t="shared" si="0"/>
        <v>3.6517966446764677E-3</v>
      </c>
      <c r="O27" s="93">
        <f>L27/'סכום נכסי הקרן'!$C$42</f>
        <v>4.5215318960847021E-4</v>
      </c>
    </row>
    <row r="28" spans="2:15" s="132" customFormat="1">
      <c r="B28" s="85" t="s">
        <v>1230</v>
      </c>
      <c r="C28" s="82" t="s">
        <v>1231</v>
      </c>
      <c r="D28" s="95" t="s">
        <v>139</v>
      </c>
      <c r="E28" s="95" t="s">
        <v>366</v>
      </c>
      <c r="F28" s="82" t="s">
        <v>963</v>
      </c>
      <c r="G28" s="95" t="s">
        <v>544</v>
      </c>
      <c r="H28" s="95" t="s">
        <v>181</v>
      </c>
      <c r="I28" s="92">
        <v>1070267.191256</v>
      </c>
      <c r="J28" s="94">
        <v>5692</v>
      </c>
      <c r="K28" s="82"/>
      <c r="L28" s="92">
        <v>60919.608526265998</v>
      </c>
      <c r="M28" s="93">
        <v>9.8224391730272862E-4</v>
      </c>
      <c r="N28" s="93">
        <f t="shared" si="0"/>
        <v>8.9764546109609589E-3</v>
      </c>
      <c r="O28" s="93">
        <f>L28/'סכום נכסי הקרן'!$C$42</f>
        <v>1.111434446832743E-3</v>
      </c>
    </row>
    <row r="29" spans="2:15" s="132" customFormat="1">
      <c r="B29" s="85" t="s">
        <v>1232</v>
      </c>
      <c r="C29" s="82" t="s">
        <v>1233</v>
      </c>
      <c r="D29" s="95" t="s">
        <v>139</v>
      </c>
      <c r="E29" s="95" t="s">
        <v>366</v>
      </c>
      <c r="F29" s="82" t="s">
        <v>941</v>
      </c>
      <c r="G29" s="95" t="s">
        <v>919</v>
      </c>
      <c r="H29" s="95" t="s">
        <v>181</v>
      </c>
      <c r="I29" s="92">
        <v>576197143.46816599</v>
      </c>
      <c r="J29" s="94">
        <v>38.700000000000003</v>
      </c>
      <c r="K29" s="82"/>
      <c r="L29" s="92">
        <v>222988.294521737</v>
      </c>
      <c r="M29" s="93">
        <v>4.4486138376423456E-2</v>
      </c>
      <c r="N29" s="93">
        <f t="shared" si="0"/>
        <v>3.2857143257690839E-2</v>
      </c>
      <c r="O29" s="93">
        <f>L29/'סכום נכסי הקרן'!$C$42</f>
        <v>4.06826107008036E-3</v>
      </c>
    </row>
    <row r="30" spans="2:15" s="132" customFormat="1">
      <c r="B30" s="85" t="s">
        <v>1234</v>
      </c>
      <c r="C30" s="82" t="s">
        <v>1235</v>
      </c>
      <c r="D30" s="95" t="s">
        <v>139</v>
      </c>
      <c r="E30" s="95" t="s">
        <v>366</v>
      </c>
      <c r="F30" s="82" t="s">
        <v>789</v>
      </c>
      <c r="G30" s="95" t="s">
        <v>544</v>
      </c>
      <c r="H30" s="95" t="s">
        <v>181</v>
      </c>
      <c r="I30" s="92">
        <v>11763468.205197999</v>
      </c>
      <c r="J30" s="94">
        <v>1919</v>
      </c>
      <c r="K30" s="82"/>
      <c r="L30" s="92">
        <v>225740.95485775798</v>
      </c>
      <c r="M30" s="93">
        <v>9.1880478532430764E-3</v>
      </c>
      <c r="N30" s="93">
        <f t="shared" si="0"/>
        <v>3.3262745512259356E-2</v>
      </c>
      <c r="O30" s="93">
        <f>L30/'סכום נכסי הקרן'!$C$42</f>
        <v>4.1184813783176465E-3</v>
      </c>
    </row>
    <row r="31" spans="2:15" s="132" customFormat="1">
      <c r="B31" s="85" t="s">
        <v>1236</v>
      </c>
      <c r="C31" s="82" t="s">
        <v>1237</v>
      </c>
      <c r="D31" s="95" t="s">
        <v>139</v>
      </c>
      <c r="E31" s="95" t="s">
        <v>366</v>
      </c>
      <c r="F31" s="82" t="s">
        <v>373</v>
      </c>
      <c r="G31" s="95" t="s">
        <v>374</v>
      </c>
      <c r="H31" s="95" t="s">
        <v>181</v>
      </c>
      <c r="I31" s="92">
        <v>18582576.786354002</v>
      </c>
      <c r="J31" s="94">
        <v>2382</v>
      </c>
      <c r="K31" s="92">
        <v>3418.283581785</v>
      </c>
      <c r="L31" s="92">
        <v>446055.26263274695</v>
      </c>
      <c r="M31" s="93">
        <v>1.2437182314826972E-2</v>
      </c>
      <c r="N31" s="93">
        <f t="shared" si="0"/>
        <v>6.5725879004569873E-2</v>
      </c>
      <c r="O31" s="93">
        <f>L31/'סכום נכסי הקרן'!$C$42</f>
        <v>8.1379574832183867E-3</v>
      </c>
    </row>
    <row r="32" spans="2:15" s="132" customFormat="1">
      <c r="B32" s="85" t="s">
        <v>1238</v>
      </c>
      <c r="C32" s="82" t="s">
        <v>1239</v>
      </c>
      <c r="D32" s="95" t="s">
        <v>139</v>
      </c>
      <c r="E32" s="95" t="s">
        <v>366</v>
      </c>
      <c r="F32" s="82" t="s">
        <v>379</v>
      </c>
      <c r="G32" s="95" t="s">
        <v>374</v>
      </c>
      <c r="H32" s="95" t="s">
        <v>181</v>
      </c>
      <c r="I32" s="92">
        <v>3076404.2457770002</v>
      </c>
      <c r="J32" s="94">
        <v>7460</v>
      </c>
      <c r="K32" s="82"/>
      <c r="L32" s="92">
        <v>229499.75673499302</v>
      </c>
      <c r="M32" s="93">
        <v>1.3163038627808602E-2</v>
      </c>
      <c r="N32" s="93">
        <f t="shared" si="0"/>
        <v>3.3816601901997111E-2</v>
      </c>
      <c r="O32" s="93">
        <f>L32/'סכום נכסי הקרן'!$C$42</f>
        <v>4.187058015401212E-3</v>
      </c>
    </row>
    <row r="33" spans="2:15" s="132" customFormat="1">
      <c r="B33" s="85" t="s">
        <v>1240</v>
      </c>
      <c r="C33" s="82" t="s">
        <v>1241</v>
      </c>
      <c r="D33" s="95" t="s">
        <v>139</v>
      </c>
      <c r="E33" s="95" t="s">
        <v>366</v>
      </c>
      <c r="F33" s="82" t="s">
        <v>516</v>
      </c>
      <c r="G33" s="95" t="s">
        <v>424</v>
      </c>
      <c r="H33" s="95" t="s">
        <v>181</v>
      </c>
      <c r="I33" s="92">
        <v>589326.86673100002</v>
      </c>
      <c r="J33" s="94">
        <v>18410</v>
      </c>
      <c r="K33" s="82"/>
      <c r="L33" s="92">
        <v>108495.07616487599</v>
      </c>
      <c r="M33" s="93">
        <v>1.3153847708533666E-2</v>
      </c>
      <c r="N33" s="93">
        <f t="shared" si="0"/>
        <v>1.598666094984599E-2</v>
      </c>
      <c r="O33" s="93">
        <f>L33/'סכום נכסי הקרן'!$C$42</f>
        <v>1.9794146396950986E-3</v>
      </c>
    </row>
    <row r="34" spans="2:15" s="132" customFormat="1">
      <c r="B34" s="85" t="s">
        <v>1242</v>
      </c>
      <c r="C34" s="82" t="s">
        <v>1243</v>
      </c>
      <c r="D34" s="95" t="s">
        <v>139</v>
      </c>
      <c r="E34" s="95" t="s">
        <v>366</v>
      </c>
      <c r="F34" s="82" t="s">
        <v>1244</v>
      </c>
      <c r="G34" s="95" t="s">
        <v>209</v>
      </c>
      <c r="H34" s="95" t="s">
        <v>181</v>
      </c>
      <c r="I34" s="92">
        <v>106980.082125</v>
      </c>
      <c r="J34" s="94">
        <v>44590</v>
      </c>
      <c r="K34" s="82"/>
      <c r="L34" s="92">
        <v>47702.418619452998</v>
      </c>
      <c r="M34" s="93">
        <v>1.7247209494573477E-3</v>
      </c>
      <c r="N34" s="93">
        <f t="shared" si="0"/>
        <v>7.0289124623307015E-3</v>
      </c>
      <c r="O34" s="93">
        <f>L34/'סכום נכסי הקרן'!$C$42</f>
        <v>8.7029632221022042E-4</v>
      </c>
    </row>
    <row r="35" spans="2:15" s="132" customFormat="1">
      <c r="B35" s="85" t="s">
        <v>1245</v>
      </c>
      <c r="C35" s="82" t="s">
        <v>1246</v>
      </c>
      <c r="D35" s="95" t="s">
        <v>139</v>
      </c>
      <c r="E35" s="95" t="s">
        <v>366</v>
      </c>
      <c r="F35" s="82" t="s">
        <v>394</v>
      </c>
      <c r="G35" s="95" t="s">
        <v>374</v>
      </c>
      <c r="H35" s="95" t="s">
        <v>181</v>
      </c>
      <c r="I35" s="92">
        <v>17223098.723427001</v>
      </c>
      <c r="J35" s="94">
        <v>2415</v>
      </c>
      <c r="K35" s="82"/>
      <c r="L35" s="92">
        <v>415937.83417076</v>
      </c>
      <c r="M35" s="93">
        <v>1.2904862632958165E-2</v>
      </c>
      <c r="N35" s="93">
        <f t="shared" si="0"/>
        <v>6.1288100494037809E-2</v>
      </c>
      <c r="O35" s="93">
        <f>L35/'סכום נכסי הקרן'!$C$42</f>
        <v>7.5884866600721612E-3</v>
      </c>
    </row>
    <row r="36" spans="2:15" s="132" customFormat="1">
      <c r="B36" s="85" t="s">
        <v>1247</v>
      </c>
      <c r="C36" s="82" t="s">
        <v>1248</v>
      </c>
      <c r="D36" s="95" t="s">
        <v>139</v>
      </c>
      <c r="E36" s="95" t="s">
        <v>366</v>
      </c>
      <c r="F36" s="82" t="s">
        <v>622</v>
      </c>
      <c r="G36" s="95" t="s">
        <v>623</v>
      </c>
      <c r="H36" s="95" t="s">
        <v>181</v>
      </c>
      <c r="I36" s="92">
        <v>255244.78528400001</v>
      </c>
      <c r="J36" s="94">
        <v>54120</v>
      </c>
      <c r="K36" s="82"/>
      <c r="L36" s="92">
        <v>138138.47779562199</v>
      </c>
      <c r="M36" s="93">
        <v>2.5104826252758883E-2</v>
      </c>
      <c r="N36" s="93">
        <f t="shared" si="0"/>
        <v>2.0354591993561568E-2</v>
      </c>
      <c r="O36" s="93">
        <f>L36/'סכום נכסי הקרן'!$C$42</f>
        <v>2.5202371842047823E-3</v>
      </c>
    </row>
    <row r="37" spans="2:15" s="132" customFormat="1">
      <c r="B37" s="85" t="s">
        <v>1249</v>
      </c>
      <c r="C37" s="82" t="s">
        <v>1250</v>
      </c>
      <c r="D37" s="95" t="s">
        <v>139</v>
      </c>
      <c r="E37" s="95" t="s">
        <v>366</v>
      </c>
      <c r="F37" s="82" t="s">
        <v>1251</v>
      </c>
      <c r="G37" s="95" t="s">
        <v>544</v>
      </c>
      <c r="H37" s="95" t="s">
        <v>181</v>
      </c>
      <c r="I37" s="92">
        <v>275252.65180499997</v>
      </c>
      <c r="J37" s="94">
        <v>17330</v>
      </c>
      <c r="K37" s="82"/>
      <c r="L37" s="92">
        <v>47701.284557873005</v>
      </c>
      <c r="M37" s="93">
        <v>1.9710563620660955E-3</v>
      </c>
      <c r="N37" s="93">
        <f t="shared" si="0"/>
        <v>7.0287453592821902E-3</v>
      </c>
      <c r="O37" s="93">
        <f>L37/'סכום נכסי הקרן'!$C$42</f>
        <v>8.7027563207226117E-4</v>
      </c>
    </row>
    <row r="38" spans="2:15" s="132" customFormat="1">
      <c r="B38" s="85" t="s">
        <v>1252</v>
      </c>
      <c r="C38" s="82" t="s">
        <v>1253</v>
      </c>
      <c r="D38" s="95" t="s">
        <v>139</v>
      </c>
      <c r="E38" s="95" t="s">
        <v>366</v>
      </c>
      <c r="F38" s="82" t="s">
        <v>423</v>
      </c>
      <c r="G38" s="95" t="s">
        <v>424</v>
      </c>
      <c r="H38" s="95" t="s">
        <v>181</v>
      </c>
      <c r="I38" s="92">
        <v>1326883.9687419999</v>
      </c>
      <c r="J38" s="94">
        <v>21190</v>
      </c>
      <c r="K38" s="82"/>
      <c r="L38" s="92">
        <v>281166.71297638601</v>
      </c>
      <c r="M38" s="93">
        <v>1.0941319128401135E-2</v>
      </c>
      <c r="N38" s="93">
        <f t="shared" si="0"/>
        <v>4.1429685748184418E-2</v>
      </c>
      <c r="O38" s="93">
        <f>L38/'סכום נכסי הקרן'!$C$42</f>
        <v>5.1296844754009528E-3</v>
      </c>
    </row>
    <row r="39" spans="2:15" s="132" customFormat="1">
      <c r="B39" s="85" t="s">
        <v>1254</v>
      </c>
      <c r="C39" s="82" t="s">
        <v>1255</v>
      </c>
      <c r="D39" s="95" t="s">
        <v>139</v>
      </c>
      <c r="E39" s="95" t="s">
        <v>366</v>
      </c>
      <c r="F39" s="82" t="s">
        <v>799</v>
      </c>
      <c r="G39" s="95" t="s">
        <v>170</v>
      </c>
      <c r="H39" s="95" t="s">
        <v>181</v>
      </c>
      <c r="I39" s="92">
        <v>2915543.7559230002</v>
      </c>
      <c r="J39" s="94">
        <v>2398</v>
      </c>
      <c r="K39" s="92">
        <v>1949.2522211500002</v>
      </c>
      <c r="L39" s="92">
        <v>71863.991488514002</v>
      </c>
      <c r="M39" s="93">
        <v>1.2242138191746219E-2</v>
      </c>
      <c r="N39" s="93">
        <f t="shared" si="0"/>
        <v>1.0589100510732884E-2</v>
      </c>
      <c r="O39" s="93">
        <f>L39/'סכום נכסי הקרן'!$C$42</f>
        <v>1.3111068432554353E-3</v>
      </c>
    </row>
    <row r="40" spans="2:15" s="132" customFormat="1">
      <c r="B40" s="85" t="s">
        <v>1256</v>
      </c>
      <c r="C40" s="82" t="s">
        <v>1257</v>
      </c>
      <c r="D40" s="95" t="s">
        <v>139</v>
      </c>
      <c r="E40" s="95" t="s">
        <v>366</v>
      </c>
      <c r="F40" s="82" t="s">
        <v>802</v>
      </c>
      <c r="G40" s="95" t="s">
        <v>803</v>
      </c>
      <c r="H40" s="95" t="s">
        <v>181</v>
      </c>
      <c r="I40" s="92">
        <v>1609032.9363859999</v>
      </c>
      <c r="J40" s="94">
        <v>8710</v>
      </c>
      <c r="K40" s="92">
        <v>2792.1822083669995</v>
      </c>
      <c r="L40" s="92">
        <v>142938.950967627</v>
      </c>
      <c r="M40" s="93">
        <v>1.3960909043476574E-2</v>
      </c>
      <c r="N40" s="93">
        <f t="shared" si="0"/>
        <v>2.1061937798665678E-2</v>
      </c>
      <c r="O40" s="93">
        <f>L40/'סכום נכסי הקרן'!$C$42</f>
        <v>2.6078183649368026E-3</v>
      </c>
    </row>
    <row r="41" spans="2:15" s="132" customFormat="1">
      <c r="B41" s="81"/>
      <c r="C41" s="82"/>
      <c r="D41" s="82"/>
      <c r="E41" s="82"/>
      <c r="F41" s="82"/>
      <c r="G41" s="82"/>
      <c r="H41" s="82"/>
      <c r="I41" s="92"/>
      <c r="J41" s="94"/>
      <c r="K41" s="82"/>
      <c r="L41" s="82"/>
      <c r="M41" s="82"/>
      <c r="N41" s="93"/>
      <c r="O41" s="82"/>
    </row>
    <row r="42" spans="2:15" s="132" customFormat="1">
      <c r="B42" s="100" t="s">
        <v>1258</v>
      </c>
      <c r="C42" s="80"/>
      <c r="D42" s="80"/>
      <c r="E42" s="80"/>
      <c r="F42" s="80"/>
      <c r="G42" s="80"/>
      <c r="H42" s="80"/>
      <c r="I42" s="89"/>
      <c r="J42" s="91"/>
      <c r="K42" s="89">
        <v>7720.2939533140006</v>
      </c>
      <c r="L42" s="89">
        <v>1158959.4209760851</v>
      </c>
      <c r="M42" s="80"/>
      <c r="N42" s="90">
        <f t="shared" ref="N42:N81" si="1">L42/$L$11</f>
        <v>0.17077172506536925</v>
      </c>
      <c r="O42" s="90">
        <f>L42/'סכום נכסי הקרן'!$C$42</f>
        <v>2.1144381162573837E-2</v>
      </c>
    </row>
    <row r="43" spans="2:15" s="132" customFormat="1">
      <c r="B43" s="85" t="s">
        <v>1259</v>
      </c>
      <c r="C43" s="82" t="s">
        <v>1260</v>
      </c>
      <c r="D43" s="95" t="s">
        <v>139</v>
      </c>
      <c r="E43" s="95" t="s">
        <v>366</v>
      </c>
      <c r="F43" s="82" t="s">
        <v>1261</v>
      </c>
      <c r="G43" s="95" t="s">
        <v>1262</v>
      </c>
      <c r="H43" s="95" t="s">
        <v>181</v>
      </c>
      <c r="I43" s="92">
        <v>6832897.1451620003</v>
      </c>
      <c r="J43" s="94">
        <v>381.8</v>
      </c>
      <c r="K43" s="82"/>
      <c r="L43" s="92">
        <v>26088.001300792002</v>
      </c>
      <c r="M43" s="93">
        <v>2.3018344677919935E-2</v>
      </c>
      <c r="N43" s="93">
        <f t="shared" si="1"/>
        <v>3.8440457060107689E-3</v>
      </c>
      <c r="O43" s="93">
        <f>L43/'סכום נכסי הקרן'!$C$42</f>
        <v>4.7595682237872814E-4</v>
      </c>
    </row>
    <row r="44" spans="2:15" s="132" customFormat="1">
      <c r="B44" s="85" t="s">
        <v>1263</v>
      </c>
      <c r="C44" s="82" t="s">
        <v>1264</v>
      </c>
      <c r="D44" s="95" t="s">
        <v>139</v>
      </c>
      <c r="E44" s="95" t="s">
        <v>366</v>
      </c>
      <c r="F44" s="82" t="s">
        <v>918</v>
      </c>
      <c r="G44" s="95" t="s">
        <v>919</v>
      </c>
      <c r="H44" s="95" t="s">
        <v>181</v>
      </c>
      <c r="I44" s="92">
        <v>2515101.2477179999</v>
      </c>
      <c r="J44" s="94">
        <v>2206</v>
      </c>
      <c r="K44" s="82"/>
      <c r="L44" s="92">
        <v>55483.133524661993</v>
      </c>
      <c r="M44" s="93">
        <v>1.9070162853756897E-2</v>
      </c>
      <c r="N44" s="93">
        <f t="shared" si="1"/>
        <v>8.1753944551905613E-3</v>
      </c>
      <c r="O44" s="93">
        <f>L44/'סכום נכסי הקרן'!$C$42</f>
        <v>1.0122498701045028E-3</v>
      </c>
    </row>
    <row r="45" spans="2:15" s="132" customFormat="1">
      <c r="B45" s="85" t="s">
        <v>1265</v>
      </c>
      <c r="C45" s="82" t="s">
        <v>1266</v>
      </c>
      <c r="D45" s="95" t="s">
        <v>139</v>
      </c>
      <c r="E45" s="95" t="s">
        <v>366</v>
      </c>
      <c r="F45" s="82" t="s">
        <v>684</v>
      </c>
      <c r="G45" s="95" t="s">
        <v>424</v>
      </c>
      <c r="H45" s="95" t="s">
        <v>181</v>
      </c>
      <c r="I45" s="92">
        <v>2936059.1974140001</v>
      </c>
      <c r="J45" s="94">
        <v>418.1</v>
      </c>
      <c r="K45" s="82"/>
      <c r="L45" s="92">
        <v>12275.663503589001</v>
      </c>
      <c r="M45" s="93">
        <v>1.393211844742938E-2</v>
      </c>
      <c r="N45" s="93">
        <f t="shared" si="1"/>
        <v>1.8088090013232186E-3</v>
      </c>
      <c r="O45" s="93">
        <f>L45/'סכום נכסי הקרן'!$C$42</f>
        <v>2.2396065250047993E-4</v>
      </c>
    </row>
    <row r="46" spans="2:15" s="132" customFormat="1">
      <c r="B46" s="85" t="s">
        <v>1267</v>
      </c>
      <c r="C46" s="82" t="s">
        <v>1268</v>
      </c>
      <c r="D46" s="95" t="s">
        <v>139</v>
      </c>
      <c r="E46" s="95" t="s">
        <v>366</v>
      </c>
      <c r="F46" s="82" t="s">
        <v>915</v>
      </c>
      <c r="G46" s="95" t="s">
        <v>491</v>
      </c>
      <c r="H46" s="95" t="s">
        <v>181</v>
      </c>
      <c r="I46" s="92">
        <v>193172.94288199997</v>
      </c>
      <c r="J46" s="94">
        <v>17190</v>
      </c>
      <c r="K46" s="92">
        <v>329.08710613</v>
      </c>
      <c r="L46" s="92">
        <v>33535.515987583996</v>
      </c>
      <c r="M46" s="93">
        <v>1.3163481301865298E-2</v>
      </c>
      <c r="N46" s="93">
        <f t="shared" si="1"/>
        <v>4.9414309185508258E-3</v>
      </c>
      <c r="O46" s="93">
        <f>L46/'סכום נכסי הקרן'!$C$42</f>
        <v>6.1183137191107633E-4</v>
      </c>
    </row>
    <row r="47" spans="2:15" s="132" customFormat="1">
      <c r="B47" s="85" t="s">
        <v>1269</v>
      </c>
      <c r="C47" s="82" t="s">
        <v>1270</v>
      </c>
      <c r="D47" s="95" t="s">
        <v>139</v>
      </c>
      <c r="E47" s="95" t="s">
        <v>366</v>
      </c>
      <c r="F47" s="82" t="s">
        <v>1271</v>
      </c>
      <c r="G47" s="95" t="s">
        <v>1272</v>
      </c>
      <c r="H47" s="95" t="s">
        <v>181</v>
      </c>
      <c r="I47" s="92">
        <v>2779621.4573289994</v>
      </c>
      <c r="J47" s="94">
        <v>1260</v>
      </c>
      <c r="K47" s="82"/>
      <c r="L47" s="92">
        <v>35023.230362349001</v>
      </c>
      <c r="M47" s="93">
        <v>2.5544502445061266E-2</v>
      </c>
      <c r="N47" s="93">
        <f t="shared" si="1"/>
        <v>5.1606444178200197E-3</v>
      </c>
      <c r="O47" s="93">
        <f>L47/'סכום נכסי הקרן'!$C$42</f>
        <v>6.3897365077928575E-4</v>
      </c>
    </row>
    <row r="48" spans="2:15" s="132" customFormat="1">
      <c r="B48" s="85" t="s">
        <v>1273</v>
      </c>
      <c r="C48" s="82" t="s">
        <v>1274</v>
      </c>
      <c r="D48" s="95" t="s">
        <v>139</v>
      </c>
      <c r="E48" s="95" t="s">
        <v>366</v>
      </c>
      <c r="F48" s="82" t="s">
        <v>1275</v>
      </c>
      <c r="G48" s="95" t="s">
        <v>209</v>
      </c>
      <c r="H48" s="95" t="s">
        <v>181</v>
      </c>
      <c r="I48" s="92">
        <v>40017.145429999997</v>
      </c>
      <c r="J48" s="94">
        <v>2909</v>
      </c>
      <c r="K48" s="82"/>
      <c r="L48" s="92">
        <v>1164.098760545</v>
      </c>
      <c r="M48" s="93">
        <v>1.1805769795671564E-3</v>
      </c>
      <c r="N48" s="93">
        <f t="shared" si="1"/>
        <v>1.7152900255757095E-4</v>
      </c>
      <c r="O48" s="93">
        <f>L48/'סכום נכסי הקרן'!$C$42</f>
        <v>2.1238144717019525E-5</v>
      </c>
    </row>
    <row r="49" spans="2:15" s="132" customFormat="1">
      <c r="B49" s="85" t="s">
        <v>1276</v>
      </c>
      <c r="C49" s="82" t="s">
        <v>1277</v>
      </c>
      <c r="D49" s="95" t="s">
        <v>139</v>
      </c>
      <c r="E49" s="95" t="s">
        <v>366</v>
      </c>
      <c r="F49" s="82" t="s">
        <v>811</v>
      </c>
      <c r="G49" s="95" t="s">
        <v>623</v>
      </c>
      <c r="H49" s="95" t="s">
        <v>181</v>
      </c>
      <c r="I49" s="92">
        <v>82353.429418</v>
      </c>
      <c r="J49" s="94">
        <v>93000</v>
      </c>
      <c r="K49" s="82"/>
      <c r="L49" s="92">
        <v>76588.689358870004</v>
      </c>
      <c r="M49" s="93">
        <v>2.2793604388700157E-2</v>
      </c>
      <c r="N49" s="93">
        <f t="shared" si="1"/>
        <v>1.1285280886965418E-2</v>
      </c>
      <c r="O49" s="93">
        <f>L49/'סכום נכסי הקרן'!$C$42</f>
        <v>1.3973055581031656E-3</v>
      </c>
    </row>
    <row r="50" spans="2:15" s="132" customFormat="1">
      <c r="B50" s="85" t="s">
        <v>1278</v>
      </c>
      <c r="C50" s="82" t="s">
        <v>1279</v>
      </c>
      <c r="D50" s="95" t="s">
        <v>139</v>
      </c>
      <c r="E50" s="95" t="s">
        <v>366</v>
      </c>
      <c r="F50" s="82" t="s">
        <v>1280</v>
      </c>
      <c r="G50" s="95" t="s">
        <v>207</v>
      </c>
      <c r="H50" s="95" t="s">
        <v>181</v>
      </c>
      <c r="I50" s="92">
        <v>7841778.0664010001</v>
      </c>
      <c r="J50" s="94">
        <v>224.8</v>
      </c>
      <c r="K50" s="82"/>
      <c r="L50" s="92">
        <v>17628.317092138997</v>
      </c>
      <c r="M50" s="93">
        <v>1.4612268427657829E-2</v>
      </c>
      <c r="N50" s="93">
        <f t="shared" si="1"/>
        <v>2.5975181402714785E-3</v>
      </c>
      <c r="O50" s="93">
        <f>L50/'סכום נכסי הקרן'!$C$42</f>
        <v>3.2161596782825897E-4</v>
      </c>
    </row>
    <row r="51" spans="2:15" s="132" customFormat="1">
      <c r="B51" s="85" t="s">
        <v>1281</v>
      </c>
      <c r="C51" s="82" t="s">
        <v>1282</v>
      </c>
      <c r="D51" s="95" t="s">
        <v>139</v>
      </c>
      <c r="E51" s="95" t="s">
        <v>366</v>
      </c>
      <c r="F51" s="82" t="s">
        <v>1283</v>
      </c>
      <c r="G51" s="95" t="s">
        <v>207</v>
      </c>
      <c r="H51" s="95" t="s">
        <v>181</v>
      </c>
      <c r="I51" s="92">
        <v>5700809.5191179998</v>
      </c>
      <c r="J51" s="94">
        <v>581</v>
      </c>
      <c r="K51" s="82"/>
      <c r="L51" s="92">
        <v>33121.703306612995</v>
      </c>
      <c r="M51" s="93">
        <v>1.4148177097530636E-2</v>
      </c>
      <c r="N51" s="93">
        <f t="shared" si="1"/>
        <v>4.8804559576468226E-3</v>
      </c>
      <c r="O51" s="93">
        <f>L51/'סכום נכסי הקרן'!$C$42</f>
        <v>6.042816571428161E-4</v>
      </c>
    </row>
    <row r="52" spans="2:15" s="132" customFormat="1">
      <c r="B52" s="85" t="s">
        <v>1284</v>
      </c>
      <c r="C52" s="82" t="s">
        <v>1285</v>
      </c>
      <c r="D52" s="95" t="s">
        <v>139</v>
      </c>
      <c r="E52" s="95" t="s">
        <v>366</v>
      </c>
      <c r="F52" s="82" t="s">
        <v>1286</v>
      </c>
      <c r="G52" s="95" t="s">
        <v>498</v>
      </c>
      <c r="H52" s="95" t="s">
        <v>181</v>
      </c>
      <c r="I52" s="92">
        <v>80365.088715000005</v>
      </c>
      <c r="J52" s="94">
        <v>18230</v>
      </c>
      <c r="K52" s="82"/>
      <c r="L52" s="92">
        <v>14650.555673387998</v>
      </c>
      <c r="M52" s="93">
        <v>1.5890600011112435E-2</v>
      </c>
      <c r="N52" s="93">
        <f t="shared" si="1"/>
        <v>2.158747424826643E-3</v>
      </c>
      <c r="O52" s="93">
        <f>L52/'סכום נכסי הקרן'!$C$42</f>
        <v>2.6728885221945719E-4</v>
      </c>
    </row>
    <row r="53" spans="2:15" s="132" customFormat="1">
      <c r="B53" s="85" t="s">
        <v>1287</v>
      </c>
      <c r="C53" s="82" t="s">
        <v>1288</v>
      </c>
      <c r="D53" s="95" t="s">
        <v>139</v>
      </c>
      <c r="E53" s="95" t="s">
        <v>366</v>
      </c>
      <c r="F53" s="82" t="s">
        <v>1289</v>
      </c>
      <c r="G53" s="95" t="s">
        <v>1290</v>
      </c>
      <c r="H53" s="95" t="s">
        <v>181</v>
      </c>
      <c r="I53" s="92">
        <v>463209.08655500005</v>
      </c>
      <c r="J53" s="94">
        <v>4841</v>
      </c>
      <c r="K53" s="82"/>
      <c r="L53" s="92">
        <v>22423.951880114004</v>
      </c>
      <c r="M53" s="93">
        <v>1.8730103155677424E-2</v>
      </c>
      <c r="N53" s="93">
        <f t="shared" si="1"/>
        <v>3.3041510134364893E-3</v>
      </c>
      <c r="O53" s="93">
        <f>L53/'סכום נכסי הקרן'!$C$42</f>
        <v>4.0910887572320661E-4</v>
      </c>
    </row>
    <row r="54" spans="2:15" s="132" customFormat="1">
      <c r="B54" s="85" t="s">
        <v>1291</v>
      </c>
      <c r="C54" s="82" t="s">
        <v>1292</v>
      </c>
      <c r="D54" s="95" t="s">
        <v>139</v>
      </c>
      <c r="E54" s="95" t="s">
        <v>366</v>
      </c>
      <c r="F54" s="82" t="s">
        <v>475</v>
      </c>
      <c r="G54" s="95" t="s">
        <v>424</v>
      </c>
      <c r="H54" s="95" t="s">
        <v>181</v>
      </c>
      <c r="I54" s="92">
        <v>54993.526444000003</v>
      </c>
      <c r="J54" s="94">
        <v>173600</v>
      </c>
      <c r="K54" s="92">
        <v>5147.387202463</v>
      </c>
      <c r="L54" s="92">
        <v>100616.14910881799</v>
      </c>
      <c r="M54" s="93">
        <v>2.573693588829791E-2</v>
      </c>
      <c r="N54" s="93">
        <f t="shared" si="1"/>
        <v>1.4825707476691558E-2</v>
      </c>
      <c r="O54" s="93">
        <f>L54/'סכום נכסי הקרן'!$C$42</f>
        <v>1.835669281738477E-3</v>
      </c>
    </row>
    <row r="55" spans="2:15" s="132" customFormat="1">
      <c r="B55" s="85" t="s">
        <v>1293</v>
      </c>
      <c r="C55" s="82" t="s">
        <v>1294</v>
      </c>
      <c r="D55" s="95" t="s">
        <v>139</v>
      </c>
      <c r="E55" s="95" t="s">
        <v>366</v>
      </c>
      <c r="F55" s="82" t="s">
        <v>1295</v>
      </c>
      <c r="G55" s="95" t="s">
        <v>424</v>
      </c>
      <c r="H55" s="95" t="s">
        <v>181</v>
      </c>
      <c r="I55" s="92">
        <v>213411.59335099999</v>
      </c>
      <c r="J55" s="94">
        <v>5933</v>
      </c>
      <c r="K55" s="82"/>
      <c r="L55" s="92">
        <v>12661.709833485</v>
      </c>
      <c r="M55" s="93">
        <v>1.1899032843561029E-2</v>
      </c>
      <c r="N55" s="93">
        <f t="shared" si="1"/>
        <v>1.8656926130513765E-3</v>
      </c>
      <c r="O55" s="93">
        <f>L55/'סכום נכסי הקרן'!$C$42</f>
        <v>2.3100379016172695E-4</v>
      </c>
    </row>
    <row r="56" spans="2:15" s="132" customFormat="1">
      <c r="B56" s="85" t="s">
        <v>1296</v>
      </c>
      <c r="C56" s="82" t="s">
        <v>1297</v>
      </c>
      <c r="D56" s="95" t="s">
        <v>139</v>
      </c>
      <c r="E56" s="95" t="s">
        <v>366</v>
      </c>
      <c r="F56" s="82" t="s">
        <v>1298</v>
      </c>
      <c r="G56" s="95" t="s">
        <v>420</v>
      </c>
      <c r="H56" s="95" t="s">
        <v>181</v>
      </c>
      <c r="I56" s="92">
        <v>166894.92793199999</v>
      </c>
      <c r="J56" s="94">
        <v>19360</v>
      </c>
      <c r="K56" s="92">
        <v>458.96105181400003</v>
      </c>
      <c r="L56" s="92">
        <v>32769.819099519998</v>
      </c>
      <c r="M56" s="93">
        <v>3.1674606675782799E-2</v>
      </c>
      <c r="N56" s="93">
        <f t="shared" si="1"/>
        <v>4.8286061068402077E-3</v>
      </c>
      <c r="O56" s="93">
        <f>L56/'סכום נכסי הקרן'!$C$42</f>
        <v>5.9786178284419917E-4</v>
      </c>
    </row>
    <row r="57" spans="2:15" s="132" customFormat="1">
      <c r="B57" s="85" t="s">
        <v>1299</v>
      </c>
      <c r="C57" s="82" t="s">
        <v>1300</v>
      </c>
      <c r="D57" s="95" t="s">
        <v>139</v>
      </c>
      <c r="E57" s="95" t="s">
        <v>366</v>
      </c>
      <c r="F57" s="82" t="s">
        <v>1301</v>
      </c>
      <c r="G57" s="95" t="s">
        <v>1272</v>
      </c>
      <c r="H57" s="95" t="s">
        <v>181</v>
      </c>
      <c r="I57" s="92">
        <v>219128.651243</v>
      </c>
      <c r="J57" s="94">
        <v>7529</v>
      </c>
      <c r="K57" s="82"/>
      <c r="L57" s="92">
        <v>16498.196152089</v>
      </c>
      <c r="M57" s="93">
        <v>1.5616890665484755E-2</v>
      </c>
      <c r="N57" s="93">
        <f t="shared" si="1"/>
        <v>2.4309957418407425E-3</v>
      </c>
      <c r="O57" s="93">
        <f>L57/'סכום נכסי הקרן'!$C$42</f>
        <v>3.0099772401080222E-4</v>
      </c>
    </row>
    <row r="58" spans="2:15" s="132" customFormat="1">
      <c r="B58" s="85" t="s">
        <v>1302</v>
      </c>
      <c r="C58" s="82" t="s">
        <v>1303</v>
      </c>
      <c r="D58" s="95" t="s">
        <v>139</v>
      </c>
      <c r="E58" s="95" t="s">
        <v>366</v>
      </c>
      <c r="F58" s="82" t="s">
        <v>1304</v>
      </c>
      <c r="G58" s="95" t="s">
        <v>1305</v>
      </c>
      <c r="H58" s="95" t="s">
        <v>181</v>
      </c>
      <c r="I58" s="92">
        <v>125728.099928</v>
      </c>
      <c r="J58" s="94">
        <v>14890</v>
      </c>
      <c r="K58" s="92">
        <v>235.12500125999998</v>
      </c>
      <c r="L58" s="92">
        <v>18956.03908061</v>
      </c>
      <c r="M58" s="93">
        <v>1.8510343147756965E-2</v>
      </c>
      <c r="N58" s="93">
        <f t="shared" si="1"/>
        <v>2.7931568919608652E-3</v>
      </c>
      <c r="O58" s="93">
        <f>L58/'סכום נכסי הקרן'!$C$42</f>
        <v>3.4583930066808978E-4</v>
      </c>
    </row>
    <row r="59" spans="2:15" s="132" customFormat="1">
      <c r="B59" s="85" t="s">
        <v>1306</v>
      </c>
      <c r="C59" s="82" t="s">
        <v>1307</v>
      </c>
      <c r="D59" s="95" t="s">
        <v>139</v>
      </c>
      <c r="E59" s="95" t="s">
        <v>366</v>
      </c>
      <c r="F59" s="82" t="s">
        <v>1308</v>
      </c>
      <c r="G59" s="95" t="s">
        <v>1305</v>
      </c>
      <c r="H59" s="95" t="s">
        <v>181</v>
      </c>
      <c r="I59" s="92">
        <v>524106.670858</v>
      </c>
      <c r="J59" s="94">
        <v>10110</v>
      </c>
      <c r="K59" s="82"/>
      <c r="L59" s="92">
        <v>52987.184423709004</v>
      </c>
      <c r="M59" s="93">
        <v>2.3311577658567971E-2</v>
      </c>
      <c r="N59" s="93">
        <f t="shared" si="1"/>
        <v>7.8076183916540838E-3</v>
      </c>
      <c r="O59" s="93">
        <f>L59/'סכום נכסי הקרן'!$C$42</f>
        <v>9.6671307373549309E-4</v>
      </c>
    </row>
    <row r="60" spans="2:15" s="132" customFormat="1">
      <c r="B60" s="85" t="s">
        <v>1309</v>
      </c>
      <c r="C60" s="82" t="s">
        <v>1310</v>
      </c>
      <c r="D60" s="95" t="s">
        <v>139</v>
      </c>
      <c r="E60" s="95" t="s">
        <v>366</v>
      </c>
      <c r="F60" s="82" t="s">
        <v>584</v>
      </c>
      <c r="G60" s="95" t="s">
        <v>424</v>
      </c>
      <c r="H60" s="95" t="s">
        <v>181</v>
      </c>
      <c r="I60" s="92">
        <v>48477.905250000003</v>
      </c>
      <c r="J60" s="94">
        <v>50880</v>
      </c>
      <c r="K60" s="82"/>
      <c r="L60" s="92">
        <v>24665.558190970001</v>
      </c>
      <c r="M60" s="93">
        <v>8.9709175102555636E-3</v>
      </c>
      <c r="N60" s="93">
        <f t="shared" si="1"/>
        <v>3.6344498743749484E-3</v>
      </c>
      <c r="O60" s="93">
        <f>L60/'סכום נכסי הקרן'!$C$42</f>
        <v>4.5000537079915306E-4</v>
      </c>
    </row>
    <row r="61" spans="2:15" s="132" customFormat="1">
      <c r="B61" s="85" t="s">
        <v>1311</v>
      </c>
      <c r="C61" s="82" t="s">
        <v>1312</v>
      </c>
      <c r="D61" s="95" t="s">
        <v>139</v>
      </c>
      <c r="E61" s="95" t="s">
        <v>366</v>
      </c>
      <c r="F61" s="82" t="s">
        <v>1313</v>
      </c>
      <c r="G61" s="95" t="s">
        <v>491</v>
      </c>
      <c r="H61" s="95" t="s">
        <v>181</v>
      </c>
      <c r="I61" s="92">
        <v>687552.26294000004</v>
      </c>
      <c r="J61" s="94">
        <v>4960</v>
      </c>
      <c r="K61" s="82"/>
      <c r="L61" s="92">
        <v>34102.592242393002</v>
      </c>
      <c r="M61" s="93">
        <v>1.2370749892040801E-2</v>
      </c>
      <c r="N61" s="93">
        <f t="shared" si="1"/>
        <v>5.024989142009403E-3</v>
      </c>
      <c r="O61" s="93">
        <f>L61/'סכום נכסי הקרן'!$C$42</f>
        <v>6.2217727036352434E-4</v>
      </c>
    </row>
    <row r="62" spans="2:15" s="132" customFormat="1">
      <c r="B62" s="85" t="s">
        <v>1314</v>
      </c>
      <c r="C62" s="82" t="s">
        <v>1315</v>
      </c>
      <c r="D62" s="95" t="s">
        <v>139</v>
      </c>
      <c r="E62" s="95" t="s">
        <v>366</v>
      </c>
      <c r="F62" s="82" t="s">
        <v>1316</v>
      </c>
      <c r="G62" s="95" t="s">
        <v>1305</v>
      </c>
      <c r="H62" s="95" t="s">
        <v>181</v>
      </c>
      <c r="I62" s="92">
        <v>1472922.1858930001</v>
      </c>
      <c r="J62" s="94">
        <v>4616</v>
      </c>
      <c r="K62" s="82"/>
      <c r="L62" s="92">
        <v>67990.088100829002</v>
      </c>
      <c r="M62" s="93">
        <v>2.3724079785943701E-2</v>
      </c>
      <c r="N62" s="93">
        <f t="shared" si="1"/>
        <v>1.0018284007343678E-2</v>
      </c>
      <c r="O62" s="93">
        <f>L62/'סכום נכסי הקרן'!$C$42</f>
        <v>1.2404302618897035E-3</v>
      </c>
    </row>
    <row r="63" spans="2:15" s="132" customFormat="1">
      <c r="B63" s="85" t="s">
        <v>1317</v>
      </c>
      <c r="C63" s="82" t="s">
        <v>1318</v>
      </c>
      <c r="D63" s="95" t="s">
        <v>139</v>
      </c>
      <c r="E63" s="95" t="s">
        <v>366</v>
      </c>
      <c r="F63" s="82" t="s">
        <v>1319</v>
      </c>
      <c r="G63" s="95" t="s">
        <v>1290</v>
      </c>
      <c r="H63" s="95" t="s">
        <v>181</v>
      </c>
      <c r="I63" s="92">
        <v>2641886.5556299998</v>
      </c>
      <c r="J63" s="94">
        <v>2329</v>
      </c>
      <c r="K63" s="82"/>
      <c r="L63" s="92">
        <v>61529.537879864998</v>
      </c>
      <c r="M63" s="93">
        <v>2.4538291392183827E-2</v>
      </c>
      <c r="N63" s="93">
        <f t="shared" si="1"/>
        <v>9.0663272035616405E-3</v>
      </c>
      <c r="O63" s="93">
        <f>L63/'סכום נכסי הקרן'!$C$42</f>
        <v>1.1225621692545324E-3</v>
      </c>
    </row>
    <row r="64" spans="2:15" s="132" customFormat="1">
      <c r="B64" s="85" t="s">
        <v>1320</v>
      </c>
      <c r="C64" s="82" t="s">
        <v>1321</v>
      </c>
      <c r="D64" s="95" t="s">
        <v>139</v>
      </c>
      <c r="E64" s="95" t="s">
        <v>366</v>
      </c>
      <c r="F64" s="82" t="s">
        <v>527</v>
      </c>
      <c r="G64" s="95" t="s">
        <v>491</v>
      </c>
      <c r="H64" s="95" t="s">
        <v>181</v>
      </c>
      <c r="I64" s="92">
        <v>634003.89596700005</v>
      </c>
      <c r="J64" s="94">
        <v>4649</v>
      </c>
      <c r="K64" s="82"/>
      <c r="L64" s="92">
        <v>29474.841123488</v>
      </c>
      <c r="M64" s="93">
        <v>1.0020302619924782E-2</v>
      </c>
      <c r="N64" s="93">
        <f t="shared" si="1"/>
        <v>4.3430937905026071E-3</v>
      </c>
      <c r="O64" s="93">
        <f>L64/'סכום נכסי הקרן'!$C$42</f>
        <v>5.377472792761366E-4</v>
      </c>
    </row>
    <row r="65" spans="2:15" s="132" customFormat="1">
      <c r="B65" s="85" t="s">
        <v>1322</v>
      </c>
      <c r="C65" s="82" t="s">
        <v>1323</v>
      </c>
      <c r="D65" s="95" t="s">
        <v>139</v>
      </c>
      <c r="E65" s="95" t="s">
        <v>366</v>
      </c>
      <c r="F65" s="82" t="s">
        <v>1324</v>
      </c>
      <c r="G65" s="95" t="s">
        <v>1229</v>
      </c>
      <c r="H65" s="95" t="s">
        <v>181</v>
      </c>
      <c r="I65" s="92">
        <v>52166.493714999997</v>
      </c>
      <c r="J65" s="94">
        <v>9165</v>
      </c>
      <c r="K65" s="82"/>
      <c r="L65" s="92">
        <v>4781.059149019</v>
      </c>
      <c r="M65" s="93">
        <v>1.8685944075231651E-3</v>
      </c>
      <c r="N65" s="93">
        <f t="shared" si="1"/>
        <v>7.0448516465736438E-4</v>
      </c>
      <c r="O65" s="93">
        <f>L65/'סכום נכסי הקרן'!$C$42</f>
        <v>8.7226985844359998E-5</v>
      </c>
    </row>
    <row r="66" spans="2:15" s="132" customFormat="1">
      <c r="B66" s="85" t="s">
        <v>1325</v>
      </c>
      <c r="C66" s="82" t="s">
        <v>1326</v>
      </c>
      <c r="D66" s="95" t="s">
        <v>139</v>
      </c>
      <c r="E66" s="95" t="s">
        <v>366</v>
      </c>
      <c r="F66" s="82" t="s">
        <v>1327</v>
      </c>
      <c r="G66" s="95" t="s">
        <v>919</v>
      </c>
      <c r="H66" s="95" t="s">
        <v>181</v>
      </c>
      <c r="I66" s="92">
        <v>1844988.8671959999</v>
      </c>
      <c r="J66" s="94">
        <v>2322</v>
      </c>
      <c r="K66" s="82"/>
      <c r="L66" s="92">
        <v>42840.641496962999</v>
      </c>
      <c r="M66" s="93">
        <v>1.8792341511320799E-2</v>
      </c>
      <c r="N66" s="93">
        <f t="shared" si="1"/>
        <v>6.3125335701416053E-3</v>
      </c>
      <c r="O66" s="93">
        <f>L66/'סכום נכסי הקרן'!$C$42</f>
        <v>7.8159669498873276E-4</v>
      </c>
    </row>
    <row r="67" spans="2:15" s="132" customFormat="1">
      <c r="B67" s="85" t="s">
        <v>1328</v>
      </c>
      <c r="C67" s="82" t="s">
        <v>1329</v>
      </c>
      <c r="D67" s="95" t="s">
        <v>139</v>
      </c>
      <c r="E67" s="95" t="s">
        <v>366</v>
      </c>
      <c r="F67" s="82" t="s">
        <v>1330</v>
      </c>
      <c r="G67" s="95" t="s">
        <v>209</v>
      </c>
      <c r="H67" s="95" t="s">
        <v>181</v>
      </c>
      <c r="I67" s="92">
        <v>78356.375750000007</v>
      </c>
      <c r="J67" s="94">
        <v>5548</v>
      </c>
      <c r="K67" s="82"/>
      <c r="L67" s="92">
        <v>4347.2117266370005</v>
      </c>
      <c r="M67" s="93">
        <v>1.5735376352647784E-3</v>
      </c>
      <c r="N67" s="93">
        <f t="shared" si="1"/>
        <v>6.4055810095314965E-4</v>
      </c>
      <c r="O67" s="93">
        <f>L67/'סכום נכסי הקרן'!$C$42</f>
        <v>7.9311751627169535E-5</v>
      </c>
    </row>
    <row r="68" spans="2:15" s="132" customFormat="1">
      <c r="B68" s="85" t="s">
        <v>1331</v>
      </c>
      <c r="C68" s="82" t="s">
        <v>1332</v>
      </c>
      <c r="D68" s="95" t="s">
        <v>139</v>
      </c>
      <c r="E68" s="95" t="s">
        <v>366</v>
      </c>
      <c r="F68" s="82" t="s">
        <v>669</v>
      </c>
      <c r="G68" s="95" t="s">
        <v>459</v>
      </c>
      <c r="H68" s="95" t="s">
        <v>181</v>
      </c>
      <c r="I68" s="92">
        <v>778086.80531000008</v>
      </c>
      <c r="J68" s="94">
        <v>1324</v>
      </c>
      <c r="K68" s="82"/>
      <c r="L68" s="92">
        <v>10301.869302300001</v>
      </c>
      <c r="M68" s="93">
        <v>6.6962883723688995E-3</v>
      </c>
      <c r="N68" s="93">
        <f t="shared" si="1"/>
        <v>1.5179720362168273E-3</v>
      </c>
      <c r="O68" s="93">
        <f>L68/'סכום נכסי הקרן'!$C$42</f>
        <v>1.8795019676477926E-4</v>
      </c>
    </row>
    <row r="69" spans="2:15" s="132" customFormat="1">
      <c r="B69" s="85" t="s">
        <v>1333</v>
      </c>
      <c r="C69" s="82" t="s">
        <v>1334</v>
      </c>
      <c r="D69" s="95" t="s">
        <v>139</v>
      </c>
      <c r="E69" s="95" t="s">
        <v>366</v>
      </c>
      <c r="F69" s="82" t="s">
        <v>1335</v>
      </c>
      <c r="G69" s="95" t="s">
        <v>170</v>
      </c>
      <c r="H69" s="95" t="s">
        <v>181</v>
      </c>
      <c r="I69" s="92">
        <v>238314.50884799997</v>
      </c>
      <c r="J69" s="94">
        <v>9567</v>
      </c>
      <c r="K69" s="82"/>
      <c r="L69" s="92">
        <v>22799.549061466001</v>
      </c>
      <c r="M69" s="93">
        <v>2.1876015143926786E-2</v>
      </c>
      <c r="N69" s="93">
        <f t="shared" si="1"/>
        <v>3.3594949516523335E-3</v>
      </c>
      <c r="O69" s="93">
        <f>L69/'סכום נכסי הקרן'!$C$42</f>
        <v>4.1596137618384087E-4</v>
      </c>
    </row>
    <row r="70" spans="2:15" s="132" customFormat="1">
      <c r="B70" s="85" t="s">
        <v>1336</v>
      </c>
      <c r="C70" s="82" t="s">
        <v>1337</v>
      </c>
      <c r="D70" s="95" t="s">
        <v>139</v>
      </c>
      <c r="E70" s="95" t="s">
        <v>366</v>
      </c>
      <c r="F70" s="82" t="s">
        <v>1338</v>
      </c>
      <c r="G70" s="95" t="s">
        <v>544</v>
      </c>
      <c r="H70" s="95" t="s">
        <v>181</v>
      </c>
      <c r="I70" s="92">
        <v>151141.169413</v>
      </c>
      <c r="J70" s="94">
        <v>15630</v>
      </c>
      <c r="K70" s="82"/>
      <c r="L70" s="92">
        <v>23623.364779298001</v>
      </c>
      <c r="M70" s="93">
        <v>1.5829690170617687E-2</v>
      </c>
      <c r="N70" s="93">
        <f t="shared" si="1"/>
        <v>3.4808835255090874E-3</v>
      </c>
      <c r="O70" s="93">
        <f>L70/'סכום נכסי הקרן'!$C$42</f>
        <v>4.3099130150330435E-4</v>
      </c>
    </row>
    <row r="71" spans="2:15" s="132" customFormat="1">
      <c r="B71" s="85" t="s">
        <v>1339</v>
      </c>
      <c r="C71" s="82" t="s">
        <v>1340</v>
      </c>
      <c r="D71" s="95" t="s">
        <v>139</v>
      </c>
      <c r="E71" s="95" t="s">
        <v>366</v>
      </c>
      <c r="F71" s="82" t="s">
        <v>894</v>
      </c>
      <c r="G71" s="95" t="s">
        <v>459</v>
      </c>
      <c r="H71" s="95" t="s">
        <v>181</v>
      </c>
      <c r="I71" s="92">
        <v>1470895.4113300003</v>
      </c>
      <c r="J71" s="94">
        <v>1396</v>
      </c>
      <c r="K71" s="82"/>
      <c r="L71" s="92">
        <v>20533.699942170002</v>
      </c>
      <c r="M71" s="93">
        <v>9.0071855344063326E-3</v>
      </c>
      <c r="N71" s="93">
        <f t="shared" si="1"/>
        <v>3.0256239326703757E-3</v>
      </c>
      <c r="O71" s="93">
        <f>L71/'סכום נכסי הקרן'!$C$42</f>
        <v>3.746225885022785E-4</v>
      </c>
    </row>
    <row r="72" spans="2:15" s="132" customFormat="1">
      <c r="B72" s="85" t="s">
        <v>1341</v>
      </c>
      <c r="C72" s="82" t="s">
        <v>1342</v>
      </c>
      <c r="D72" s="95" t="s">
        <v>139</v>
      </c>
      <c r="E72" s="95" t="s">
        <v>366</v>
      </c>
      <c r="F72" s="82" t="s">
        <v>1343</v>
      </c>
      <c r="G72" s="95" t="s">
        <v>1272</v>
      </c>
      <c r="H72" s="95" t="s">
        <v>181</v>
      </c>
      <c r="I72" s="92">
        <v>37062.715443000001</v>
      </c>
      <c r="J72" s="94">
        <v>27900</v>
      </c>
      <c r="K72" s="82"/>
      <c r="L72" s="92">
        <v>10340.497608582</v>
      </c>
      <c r="M72" s="93">
        <v>1.582171499051023E-2</v>
      </c>
      <c r="N72" s="93">
        <f t="shared" si="1"/>
        <v>1.5236638856299626E-3</v>
      </c>
      <c r="O72" s="93">
        <f>L72/'סכום נכסי הקרן'!$C$42</f>
        <v>1.8865494243309897E-4</v>
      </c>
    </row>
    <row r="73" spans="2:15" s="132" customFormat="1">
      <c r="B73" s="85" t="s">
        <v>1344</v>
      </c>
      <c r="C73" s="82" t="s">
        <v>1345</v>
      </c>
      <c r="D73" s="95" t="s">
        <v>139</v>
      </c>
      <c r="E73" s="95" t="s">
        <v>366</v>
      </c>
      <c r="F73" s="82" t="s">
        <v>1346</v>
      </c>
      <c r="G73" s="95" t="s">
        <v>1347</v>
      </c>
      <c r="H73" s="95" t="s">
        <v>181</v>
      </c>
      <c r="I73" s="92">
        <v>342835.626154</v>
      </c>
      <c r="J73" s="94">
        <v>2055</v>
      </c>
      <c r="K73" s="82"/>
      <c r="L73" s="92">
        <v>7045.2721174730004</v>
      </c>
      <c r="M73" s="93">
        <v>8.5139478804844414E-3</v>
      </c>
      <c r="N73" s="93">
        <f t="shared" si="1"/>
        <v>1.0381150981477181E-3</v>
      </c>
      <c r="O73" s="93">
        <f>L73/'סכום נכסי הקרן'!$C$42</f>
        <v>1.2853592313045854E-4</v>
      </c>
    </row>
    <row r="74" spans="2:15" s="132" customFormat="1">
      <c r="B74" s="85" t="s">
        <v>1348</v>
      </c>
      <c r="C74" s="82" t="s">
        <v>1349</v>
      </c>
      <c r="D74" s="95" t="s">
        <v>139</v>
      </c>
      <c r="E74" s="95" t="s">
        <v>366</v>
      </c>
      <c r="F74" s="82" t="s">
        <v>1350</v>
      </c>
      <c r="G74" s="95" t="s">
        <v>803</v>
      </c>
      <c r="H74" s="95" t="s">
        <v>181</v>
      </c>
      <c r="I74" s="92">
        <v>259733.63191500001</v>
      </c>
      <c r="J74" s="94">
        <v>8913</v>
      </c>
      <c r="K74" s="92">
        <v>722.77090448199999</v>
      </c>
      <c r="L74" s="92">
        <v>23872.829517077997</v>
      </c>
      <c r="M74" s="93">
        <v>2.0650600659477446E-2</v>
      </c>
      <c r="N74" s="93">
        <f t="shared" si="1"/>
        <v>3.5176419510782849E-3</v>
      </c>
      <c r="O74" s="93">
        <f>L74/'סכום נכסי הקרן'!$C$42</f>
        <v>4.3554260623992688E-4</v>
      </c>
    </row>
    <row r="75" spans="2:15" s="132" customFormat="1">
      <c r="B75" s="85" t="s">
        <v>1351</v>
      </c>
      <c r="C75" s="82" t="s">
        <v>1352</v>
      </c>
      <c r="D75" s="95" t="s">
        <v>139</v>
      </c>
      <c r="E75" s="95" t="s">
        <v>366</v>
      </c>
      <c r="F75" s="82" t="s">
        <v>1353</v>
      </c>
      <c r="G75" s="95" t="s">
        <v>1347</v>
      </c>
      <c r="H75" s="95" t="s">
        <v>181</v>
      </c>
      <c r="I75" s="92">
        <v>1413585.5711000001</v>
      </c>
      <c r="J75" s="94">
        <v>310.8</v>
      </c>
      <c r="K75" s="82"/>
      <c r="L75" s="92">
        <v>4393.4239549799995</v>
      </c>
      <c r="M75" s="93">
        <v>4.982907322251191E-3</v>
      </c>
      <c r="N75" s="93">
        <f t="shared" si="1"/>
        <v>6.4736743509411746E-4</v>
      </c>
      <c r="O75" s="93">
        <f>L75/'סכום נכסי הקרן'!$C$42</f>
        <v>8.0154860499465796E-5</v>
      </c>
    </row>
    <row r="76" spans="2:15" s="132" customFormat="1">
      <c r="B76" s="85" t="s">
        <v>1354</v>
      </c>
      <c r="C76" s="82" t="s">
        <v>1355</v>
      </c>
      <c r="D76" s="95" t="s">
        <v>139</v>
      </c>
      <c r="E76" s="95" t="s">
        <v>366</v>
      </c>
      <c r="F76" s="82" t="s">
        <v>534</v>
      </c>
      <c r="G76" s="95" t="s">
        <v>424</v>
      </c>
      <c r="H76" s="95" t="s">
        <v>181</v>
      </c>
      <c r="I76" s="92">
        <v>2532529.814096</v>
      </c>
      <c r="J76" s="94">
        <v>1598</v>
      </c>
      <c r="K76" s="82"/>
      <c r="L76" s="92">
        <v>40469.826429246998</v>
      </c>
      <c r="M76" s="93">
        <v>1.435559441441139E-2</v>
      </c>
      <c r="N76" s="93">
        <f t="shared" si="1"/>
        <v>5.9631959043035306E-3</v>
      </c>
      <c r="O76" s="93">
        <f>L76/'סכום נכסי הקרן'!$C$42</f>
        <v>7.3834287906518546E-4</v>
      </c>
    </row>
    <row r="77" spans="2:15" s="132" customFormat="1">
      <c r="B77" s="85" t="s">
        <v>1356</v>
      </c>
      <c r="C77" s="82" t="s">
        <v>1357</v>
      </c>
      <c r="D77" s="95" t="s">
        <v>139</v>
      </c>
      <c r="E77" s="95" t="s">
        <v>366</v>
      </c>
      <c r="F77" s="82" t="s">
        <v>1358</v>
      </c>
      <c r="G77" s="95" t="s">
        <v>170</v>
      </c>
      <c r="H77" s="95" t="s">
        <v>181</v>
      </c>
      <c r="I77" s="92">
        <v>112846.852982</v>
      </c>
      <c r="J77" s="94">
        <v>19400</v>
      </c>
      <c r="K77" s="82"/>
      <c r="L77" s="92">
        <v>21892.289478427996</v>
      </c>
      <c r="M77" s="93">
        <v>8.1918023347541807E-3</v>
      </c>
      <c r="N77" s="93">
        <f t="shared" si="1"/>
        <v>3.225810992340798E-3</v>
      </c>
      <c r="O77" s="93">
        <f>L77/'סכום נכסי הקרן'!$C$42</f>
        <v>3.9940907755288711E-4</v>
      </c>
    </row>
    <row r="78" spans="2:15" s="132" customFormat="1">
      <c r="B78" s="85" t="s">
        <v>1359</v>
      </c>
      <c r="C78" s="82" t="s">
        <v>1360</v>
      </c>
      <c r="D78" s="95" t="s">
        <v>139</v>
      </c>
      <c r="E78" s="95" t="s">
        <v>366</v>
      </c>
      <c r="F78" s="82" t="s">
        <v>1361</v>
      </c>
      <c r="G78" s="95" t="s">
        <v>919</v>
      </c>
      <c r="H78" s="95" t="s">
        <v>181</v>
      </c>
      <c r="I78" s="92">
        <v>17595407.083825</v>
      </c>
      <c r="J78" s="94">
        <v>270.8</v>
      </c>
      <c r="K78" s="82"/>
      <c r="L78" s="92">
        <v>47648.362383734013</v>
      </c>
      <c r="M78" s="93">
        <v>1.5656822196517706E-2</v>
      </c>
      <c r="N78" s="93">
        <f t="shared" si="1"/>
        <v>7.0209473201029464E-3</v>
      </c>
      <c r="O78" s="93">
        <f>L78/'סכום נכסי הקרן'!$C$42</f>
        <v>8.6931010506441776E-4</v>
      </c>
    </row>
    <row r="79" spans="2:15" s="132" customFormat="1">
      <c r="B79" s="85" t="s">
        <v>1362</v>
      </c>
      <c r="C79" s="82" t="s">
        <v>1363</v>
      </c>
      <c r="D79" s="95" t="s">
        <v>139</v>
      </c>
      <c r="E79" s="95" t="s">
        <v>366</v>
      </c>
      <c r="F79" s="82" t="s">
        <v>707</v>
      </c>
      <c r="G79" s="95" t="s">
        <v>424</v>
      </c>
      <c r="H79" s="95" t="s">
        <v>181</v>
      </c>
      <c r="I79" s="92">
        <v>1600580.1706739997</v>
      </c>
      <c r="J79" s="94">
        <v>840.1</v>
      </c>
      <c r="K79" s="82"/>
      <c r="L79" s="92">
        <v>13446.47401496</v>
      </c>
      <c r="M79" s="93">
        <v>3.9963958651227094E-3</v>
      </c>
      <c r="N79" s="93">
        <f t="shared" si="1"/>
        <v>1.9813269748887646E-3</v>
      </c>
      <c r="O79" s="93">
        <f>L79/'סכום נכסי הקרן'!$C$42</f>
        <v>2.4532124828452093E-4</v>
      </c>
    </row>
    <row r="80" spans="2:15" s="132" customFormat="1">
      <c r="B80" s="85" t="s">
        <v>1364</v>
      </c>
      <c r="C80" s="82" t="s">
        <v>1365</v>
      </c>
      <c r="D80" s="95" t="s">
        <v>139</v>
      </c>
      <c r="E80" s="95" t="s">
        <v>366</v>
      </c>
      <c r="F80" s="82" t="s">
        <v>904</v>
      </c>
      <c r="G80" s="95" t="s">
        <v>424</v>
      </c>
      <c r="H80" s="95" t="s">
        <v>181</v>
      </c>
      <c r="I80" s="92">
        <v>4187661.71673</v>
      </c>
      <c r="J80" s="94">
        <v>1224</v>
      </c>
      <c r="K80" s="92">
        <v>826.96268716500003</v>
      </c>
      <c r="L80" s="92">
        <v>52083.942099939006</v>
      </c>
      <c r="M80" s="93">
        <v>1.1813731482405386E-2</v>
      </c>
      <c r="N80" s="93">
        <f t="shared" si="1"/>
        <v>7.6745263722179363E-3</v>
      </c>
      <c r="O80" s="93">
        <f>L80/'סכום נכסי הקרן'!$C$42</f>
        <v>9.5023406711084617E-4</v>
      </c>
    </row>
    <row r="81" spans="2:15" s="132" customFormat="1">
      <c r="B81" s="85" t="s">
        <v>1366</v>
      </c>
      <c r="C81" s="82" t="s">
        <v>1367</v>
      </c>
      <c r="D81" s="95" t="s">
        <v>139</v>
      </c>
      <c r="E81" s="95" t="s">
        <v>366</v>
      </c>
      <c r="F81" s="82" t="s">
        <v>944</v>
      </c>
      <c r="G81" s="95" t="s">
        <v>919</v>
      </c>
      <c r="H81" s="95" t="s">
        <v>181</v>
      </c>
      <c r="I81" s="92">
        <v>1847554.3033539997</v>
      </c>
      <c r="J81" s="94">
        <v>1532</v>
      </c>
      <c r="K81" s="82"/>
      <c r="L81" s="92">
        <v>28304.531927390002</v>
      </c>
      <c r="M81" s="93">
        <v>2.0877363444179398E-2</v>
      </c>
      <c r="N81" s="93">
        <f t="shared" si="1"/>
        <v>4.1706496853335055E-3</v>
      </c>
      <c r="O81" s="93">
        <f>L81/'סכום נכסי הקרן'!$C$42</f>
        <v>5.1639582962872727E-4</v>
      </c>
    </row>
    <row r="82" spans="2:15" s="132" customFormat="1">
      <c r="B82" s="81"/>
      <c r="C82" s="82"/>
      <c r="D82" s="82"/>
      <c r="E82" s="82"/>
      <c r="F82" s="82"/>
      <c r="G82" s="82"/>
      <c r="H82" s="82"/>
      <c r="I82" s="92"/>
      <c r="J82" s="94"/>
      <c r="K82" s="82"/>
      <c r="L82" s="82"/>
      <c r="M82" s="82"/>
      <c r="N82" s="93"/>
      <c r="O82" s="82"/>
    </row>
    <row r="83" spans="2:15" s="132" customFormat="1">
      <c r="B83" s="100" t="s">
        <v>31</v>
      </c>
      <c r="C83" s="80"/>
      <c r="D83" s="80"/>
      <c r="E83" s="80"/>
      <c r="F83" s="80"/>
      <c r="G83" s="80"/>
      <c r="H83" s="80"/>
      <c r="I83" s="89"/>
      <c r="J83" s="91"/>
      <c r="K83" s="89">
        <v>1221.5170183839998</v>
      </c>
      <c r="L83" s="89">
        <v>194015.51414677402</v>
      </c>
      <c r="M83" s="80"/>
      <c r="N83" s="90">
        <f t="shared" ref="N83:N122" si="2">L83/$L$11</f>
        <v>2.8588027708843163E-2</v>
      </c>
      <c r="O83" s="90">
        <f>L83/'סכום נכסי הקרן'!$C$42</f>
        <v>3.5396735281008405E-3</v>
      </c>
    </row>
    <row r="84" spans="2:15" s="132" customFormat="1">
      <c r="B84" s="85" t="s">
        <v>1368</v>
      </c>
      <c r="C84" s="82" t="s">
        <v>1369</v>
      </c>
      <c r="D84" s="95" t="s">
        <v>139</v>
      </c>
      <c r="E84" s="95" t="s">
        <v>366</v>
      </c>
      <c r="F84" s="82" t="s">
        <v>1370</v>
      </c>
      <c r="G84" s="95" t="s">
        <v>1347</v>
      </c>
      <c r="H84" s="95" t="s">
        <v>181</v>
      </c>
      <c r="I84" s="92">
        <v>519685.05382199993</v>
      </c>
      <c r="J84" s="94">
        <v>638.20000000000005</v>
      </c>
      <c r="K84" s="82"/>
      <c r="L84" s="92">
        <v>3316.6300129250003</v>
      </c>
      <c r="M84" s="93">
        <v>2.0178576562272305E-2</v>
      </c>
      <c r="N84" s="93">
        <f t="shared" si="2"/>
        <v>4.8870272630750506E-4</v>
      </c>
      <c r="O84" s="93">
        <f>L84/'סכום נכסי הקרן'!$C$42</f>
        <v>6.0509529409973603E-5</v>
      </c>
    </row>
    <row r="85" spans="2:15" s="132" customFormat="1">
      <c r="B85" s="85" t="s">
        <v>1371</v>
      </c>
      <c r="C85" s="82" t="s">
        <v>1372</v>
      </c>
      <c r="D85" s="95" t="s">
        <v>139</v>
      </c>
      <c r="E85" s="95" t="s">
        <v>366</v>
      </c>
      <c r="F85" s="82" t="s">
        <v>1373</v>
      </c>
      <c r="G85" s="95" t="s">
        <v>1290</v>
      </c>
      <c r="H85" s="95" t="s">
        <v>181</v>
      </c>
      <c r="I85" s="92">
        <v>94333.291329</v>
      </c>
      <c r="J85" s="94">
        <v>3139</v>
      </c>
      <c r="K85" s="82"/>
      <c r="L85" s="92">
        <v>2961.1220148309999</v>
      </c>
      <c r="M85" s="93">
        <v>1.9108917297514429E-2</v>
      </c>
      <c r="N85" s="93">
        <f t="shared" si="2"/>
        <v>4.3631891285360737E-4</v>
      </c>
      <c r="O85" s="93">
        <f>L85/'סכום נכסי הקרן'!$C$42</f>
        <v>5.4023541650615948E-5</v>
      </c>
    </row>
    <row r="86" spans="2:15" s="132" customFormat="1">
      <c r="B86" s="85" t="s">
        <v>1374</v>
      </c>
      <c r="C86" s="82" t="s">
        <v>1375</v>
      </c>
      <c r="D86" s="95" t="s">
        <v>139</v>
      </c>
      <c r="E86" s="95" t="s">
        <v>366</v>
      </c>
      <c r="F86" s="82" t="s">
        <v>1376</v>
      </c>
      <c r="G86" s="95" t="s">
        <v>170</v>
      </c>
      <c r="H86" s="95" t="s">
        <v>181</v>
      </c>
      <c r="I86" s="92">
        <v>1233037.1033069999</v>
      </c>
      <c r="J86" s="94">
        <v>480.4</v>
      </c>
      <c r="K86" s="92">
        <v>60.544586555999999</v>
      </c>
      <c r="L86" s="92">
        <v>5984.0548319749996</v>
      </c>
      <c r="M86" s="93">
        <v>2.2423789657488282E-2</v>
      </c>
      <c r="N86" s="93">
        <f t="shared" si="2"/>
        <v>8.8174559699551018E-4</v>
      </c>
      <c r="O86" s="93">
        <f>L86/'סכום נכסי הקרן'!$C$42</f>
        <v>1.0917477693779585E-4</v>
      </c>
    </row>
    <row r="87" spans="2:15" s="132" customFormat="1">
      <c r="B87" s="85" t="s">
        <v>1377</v>
      </c>
      <c r="C87" s="82" t="s">
        <v>1378</v>
      </c>
      <c r="D87" s="95" t="s">
        <v>139</v>
      </c>
      <c r="E87" s="95" t="s">
        <v>366</v>
      </c>
      <c r="F87" s="82" t="s">
        <v>1379</v>
      </c>
      <c r="G87" s="95" t="s">
        <v>420</v>
      </c>
      <c r="H87" s="95" t="s">
        <v>181</v>
      </c>
      <c r="I87" s="92">
        <v>392491.46170699998</v>
      </c>
      <c r="J87" s="94">
        <v>2148</v>
      </c>
      <c r="K87" s="82"/>
      <c r="L87" s="92">
        <v>8430.7165974759992</v>
      </c>
      <c r="M87" s="93">
        <v>2.9566773072227059E-2</v>
      </c>
      <c r="N87" s="93">
        <f t="shared" si="2"/>
        <v>1.242259211867544E-3</v>
      </c>
      <c r="O87" s="93">
        <f>L87/'סכום נכסי הקרן'!$C$42</f>
        <v>1.5381236131678896E-4</v>
      </c>
    </row>
    <row r="88" spans="2:15" s="132" customFormat="1">
      <c r="B88" s="85" t="s">
        <v>1380</v>
      </c>
      <c r="C88" s="82" t="s">
        <v>1381</v>
      </c>
      <c r="D88" s="95" t="s">
        <v>139</v>
      </c>
      <c r="E88" s="95" t="s">
        <v>366</v>
      </c>
      <c r="F88" s="82" t="s">
        <v>1382</v>
      </c>
      <c r="G88" s="95" t="s">
        <v>170</v>
      </c>
      <c r="H88" s="95" t="s">
        <v>181</v>
      </c>
      <c r="I88" s="92">
        <v>42379.785491000002</v>
      </c>
      <c r="J88" s="94">
        <v>6464</v>
      </c>
      <c r="K88" s="82"/>
      <c r="L88" s="92">
        <v>2739.429334167</v>
      </c>
      <c r="M88" s="93">
        <v>4.2231973583457903E-3</v>
      </c>
      <c r="N88" s="93">
        <f t="shared" si="2"/>
        <v>4.0365267724073989E-4</v>
      </c>
      <c r="O88" s="93">
        <f>L88/'סכום נכסי הקרן'!$C$42</f>
        <v>4.9978918123620948E-5</v>
      </c>
    </row>
    <row r="89" spans="2:15" s="132" customFormat="1">
      <c r="B89" s="85" t="s">
        <v>1383</v>
      </c>
      <c r="C89" s="82" t="s">
        <v>1384</v>
      </c>
      <c r="D89" s="95" t="s">
        <v>139</v>
      </c>
      <c r="E89" s="95" t="s">
        <v>366</v>
      </c>
      <c r="F89" s="82" t="s">
        <v>1385</v>
      </c>
      <c r="G89" s="95" t="s">
        <v>1386</v>
      </c>
      <c r="H89" s="95" t="s">
        <v>181</v>
      </c>
      <c r="I89" s="92">
        <v>5789552.2995570004</v>
      </c>
      <c r="J89" s="94">
        <v>135.69999999999999</v>
      </c>
      <c r="K89" s="82"/>
      <c r="L89" s="92">
        <v>7856.4224716279987</v>
      </c>
      <c r="M89" s="93">
        <v>1.9379219790109432E-2</v>
      </c>
      <c r="N89" s="93">
        <f t="shared" si="2"/>
        <v>1.1576374410005594E-3</v>
      </c>
      <c r="O89" s="93">
        <f>L89/'סכום נכסי הקרן'!$C$42</f>
        <v>1.43334777998013E-4</v>
      </c>
    </row>
    <row r="90" spans="2:15" s="132" customFormat="1">
      <c r="B90" s="85" t="s">
        <v>1387</v>
      </c>
      <c r="C90" s="82" t="s">
        <v>1388</v>
      </c>
      <c r="D90" s="95" t="s">
        <v>139</v>
      </c>
      <c r="E90" s="95" t="s">
        <v>366</v>
      </c>
      <c r="F90" s="82" t="s">
        <v>1389</v>
      </c>
      <c r="G90" s="95" t="s">
        <v>498</v>
      </c>
      <c r="H90" s="95" t="s">
        <v>181</v>
      </c>
      <c r="I90" s="92">
        <v>617791.11184999999</v>
      </c>
      <c r="J90" s="94">
        <v>231.6</v>
      </c>
      <c r="K90" s="82"/>
      <c r="L90" s="92">
        <v>1430.8042144790002</v>
      </c>
      <c r="M90" s="93">
        <v>3.2004370221292322E-2</v>
      </c>
      <c r="N90" s="93">
        <f t="shared" si="2"/>
        <v>2.1082783358505644E-4</v>
      </c>
      <c r="O90" s="93">
        <f>L90/'סכום נכסי הקרן'!$C$42</f>
        <v>2.6103993921099765E-5</v>
      </c>
    </row>
    <row r="91" spans="2:15" s="132" customFormat="1">
      <c r="B91" s="85" t="s">
        <v>1390</v>
      </c>
      <c r="C91" s="82" t="s">
        <v>1391</v>
      </c>
      <c r="D91" s="95" t="s">
        <v>139</v>
      </c>
      <c r="E91" s="95" t="s">
        <v>366</v>
      </c>
      <c r="F91" s="82" t="s">
        <v>1392</v>
      </c>
      <c r="G91" s="95" t="s">
        <v>206</v>
      </c>
      <c r="H91" s="95" t="s">
        <v>181</v>
      </c>
      <c r="I91" s="92">
        <v>370796.55041099997</v>
      </c>
      <c r="J91" s="94">
        <v>918.2</v>
      </c>
      <c r="K91" s="82"/>
      <c r="L91" s="92">
        <v>3404.6539253799997</v>
      </c>
      <c r="M91" s="93">
        <v>1.2466361453510579E-2</v>
      </c>
      <c r="N91" s="93">
        <f t="shared" si="2"/>
        <v>5.0167297798748461E-4</v>
      </c>
      <c r="O91" s="93">
        <f>L91/'סכום נכסי הקרן'!$C$42</f>
        <v>6.2115462389751282E-5</v>
      </c>
    </row>
    <row r="92" spans="2:15" s="132" customFormat="1">
      <c r="B92" s="85" t="s">
        <v>1393</v>
      </c>
      <c r="C92" s="82" t="s">
        <v>1394</v>
      </c>
      <c r="D92" s="95" t="s">
        <v>139</v>
      </c>
      <c r="E92" s="95" t="s">
        <v>366</v>
      </c>
      <c r="F92" s="82" t="s">
        <v>1395</v>
      </c>
      <c r="G92" s="95" t="s">
        <v>623</v>
      </c>
      <c r="H92" s="95" t="s">
        <v>181</v>
      </c>
      <c r="I92" s="92">
        <v>388705.41857600003</v>
      </c>
      <c r="J92" s="94">
        <v>2280</v>
      </c>
      <c r="K92" s="82"/>
      <c r="L92" s="92">
        <v>8862.4835435370005</v>
      </c>
      <c r="M92" s="93">
        <v>1.3885423900900251E-2</v>
      </c>
      <c r="N92" s="93">
        <f t="shared" si="2"/>
        <v>1.3058797190833569E-3</v>
      </c>
      <c r="O92" s="93">
        <f>L92/'סכום נכסי הקרן'!$C$42</f>
        <v>1.6168963873969077E-4</v>
      </c>
    </row>
    <row r="93" spans="2:15" s="132" customFormat="1">
      <c r="B93" s="85" t="s">
        <v>1396</v>
      </c>
      <c r="C93" s="82" t="s">
        <v>1397</v>
      </c>
      <c r="D93" s="95" t="s">
        <v>139</v>
      </c>
      <c r="E93" s="95" t="s">
        <v>366</v>
      </c>
      <c r="F93" s="82" t="s">
        <v>1398</v>
      </c>
      <c r="G93" s="95" t="s">
        <v>420</v>
      </c>
      <c r="H93" s="95" t="s">
        <v>181</v>
      </c>
      <c r="I93" s="92">
        <v>207506.68805900001</v>
      </c>
      <c r="J93" s="94">
        <v>1951</v>
      </c>
      <c r="K93" s="82"/>
      <c r="L93" s="92">
        <v>4048.4554840400001</v>
      </c>
      <c r="M93" s="93">
        <v>3.1192708816654417E-2</v>
      </c>
      <c r="N93" s="93">
        <f t="shared" si="2"/>
        <v>5.9653661236697554E-4</v>
      </c>
      <c r="O93" s="93">
        <f>L93/'סכום נכסי הקרן'!$C$42</f>
        <v>7.386115883346403E-5</v>
      </c>
    </row>
    <row r="94" spans="2:15" s="132" customFormat="1">
      <c r="B94" s="85" t="s">
        <v>1399</v>
      </c>
      <c r="C94" s="82" t="s">
        <v>1400</v>
      </c>
      <c r="D94" s="95" t="s">
        <v>139</v>
      </c>
      <c r="E94" s="95" t="s">
        <v>366</v>
      </c>
      <c r="F94" s="82" t="s">
        <v>1401</v>
      </c>
      <c r="G94" s="95" t="s">
        <v>1272</v>
      </c>
      <c r="H94" s="95" t="s">
        <v>181</v>
      </c>
      <c r="I94" s="92">
        <v>34487.934934999997</v>
      </c>
      <c r="J94" s="94">
        <v>0</v>
      </c>
      <c r="K94" s="82"/>
      <c r="L94" s="92">
        <v>3.3896999999999997E-5</v>
      </c>
      <c r="M94" s="93">
        <v>2.181495266713095E-2</v>
      </c>
      <c r="N94" s="93">
        <f t="shared" si="2"/>
        <v>4.9946952928391344E-12</v>
      </c>
      <c r="O94" s="93">
        <f>L94/'סכום נכסי הקרן'!$C$42</f>
        <v>6.1842638775404972E-13</v>
      </c>
    </row>
    <row r="95" spans="2:15" s="132" customFormat="1">
      <c r="B95" s="85" t="s">
        <v>1402</v>
      </c>
      <c r="C95" s="82" t="s">
        <v>1403</v>
      </c>
      <c r="D95" s="95" t="s">
        <v>139</v>
      </c>
      <c r="E95" s="95" t="s">
        <v>366</v>
      </c>
      <c r="F95" s="82" t="s">
        <v>1404</v>
      </c>
      <c r="G95" s="95" t="s">
        <v>623</v>
      </c>
      <c r="H95" s="95" t="s">
        <v>181</v>
      </c>
      <c r="I95" s="92">
        <v>178842.48856500001</v>
      </c>
      <c r="J95" s="94">
        <v>10530</v>
      </c>
      <c r="K95" s="82"/>
      <c r="L95" s="92">
        <v>18832.114047354</v>
      </c>
      <c r="M95" s="93">
        <v>4.9225814436565634E-3</v>
      </c>
      <c r="N95" s="93">
        <f t="shared" si="2"/>
        <v>2.7748966394232164E-3</v>
      </c>
      <c r="O95" s="93">
        <f>L95/'סכום נכסי הקרן'!$C$42</f>
        <v>3.4357837755782022E-4</v>
      </c>
    </row>
    <row r="96" spans="2:15" s="132" customFormat="1">
      <c r="B96" s="85" t="s">
        <v>1405</v>
      </c>
      <c r="C96" s="82" t="s">
        <v>1406</v>
      </c>
      <c r="D96" s="95" t="s">
        <v>139</v>
      </c>
      <c r="E96" s="95" t="s">
        <v>366</v>
      </c>
      <c r="F96" s="82" t="s">
        <v>1407</v>
      </c>
      <c r="G96" s="95" t="s">
        <v>1386</v>
      </c>
      <c r="H96" s="95" t="s">
        <v>181</v>
      </c>
      <c r="I96" s="92">
        <v>386373.29736099998</v>
      </c>
      <c r="J96" s="94">
        <v>712.4</v>
      </c>
      <c r="K96" s="82"/>
      <c r="L96" s="92">
        <v>2752.5233740820004</v>
      </c>
      <c r="M96" s="93">
        <v>1.4278038314755756E-2</v>
      </c>
      <c r="N96" s="93">
        <f t="shared" si="2"/>
        <v>4.0558207333855683E-4</v>
      </c>
      <c r="O96" s="93">
        <f>L96/'סכום נכסי הקרן'!$C$42</f>
        <v>5.0217809465206965E-5</v>
      </c>
    </row>
    <row r="97" spans="2:15" s="132" customFormat="1">
      <c r="B97" s="85" t="s">
        <v>1408</v>
      </c>
      <c r="C97" s="82" t="s">
        <v>1409</v>
      </c>
      <c r="D97" s="95" t="s">
        <v>139</v>
      </c>
      <c r="E97" s="95" t="s">
        <v>366</v>
      </c>
      <c r="F97" s="82" t="s">
        <v>1410</v>
      </c>
      <c r="G97" s="95" t="s">
        <v>204</v>
      </c>
      <c r="H97" s="95" t="s">
        <v>181</v>
      </c>
      <c r="I97" s="92">
        <v>239019.572166</v>
      </c>
      <c r="J97" s="94">
        <v>700.1</v>
      </c>
      <c r="K97" s="82"/>
      <c r="L97" s="92">
        <v>1673.3760261469997</v>
      </c>
      <c r="M97" s="93">
        <v>3.9621687328927895E-2</v>
      </c>
      <c r="N97" s="93">
        <f t="shared" si="2"/>
        <v>2.465705921157116E-4</v>
      </c>
      <c r="O97" s="93">
        <f>L97/'סכום נכסי הקרן'!$C$42</f>
        <v>3.0529542177901152E-5</v>
      </c>
    </row>
    <row r="98" spans="2:15" s="132" customFormat="1">
      <c r="B98" s="85" t="s">
        <v>1411</v>
      </c>
      <c r="C98" s="82" t="s">
        <v>1412</v>
      </c>
      <c r="D98" s="95" t="s">
        <v>139</v>
      </c>
      <c r="E98" s="95" t="s">
        <v>366</v>
      </c>
      <c r="F98" s="82" t="s">
        <v>1413</v>
      </c>
      <c r="G98" s="95" t="s">
        <v>207</v>
      </c>
      <c r="H98" s="95" t="s">
        <v>181</v>
      </c>
      <c r="I98" s="92">
        <v>546155.80867699999</v>
      </c>
      <c r="J98" s="94">
        <v>355</v>
      </c>
      <c r="K98" s="82"/>
      <c r="L98" s="92">
        <v>1938.853121932</v>
      </c>
      <c r="M98" s="93">
        <v>3.5411015213056118E-2</v>
      </c>
      <c r="N98" s="93">
        <f t="shared" si="2"/>
        <v>2.8568842557218104E-4</v>
      </c>
      <c r="O98" s="93">
        <f>L98/'סכום נכסי הקרן'!$C$42</f>
        <v>3.5372980870934564E-5</v>
      </c>
    </row>
    <row r="99" spans="2:15" s="132" customFormat="1">
      <c r="B99" s="85" t="s">
        <v>1414</v>
      </c>
      <c r="C99" s="82" t="s">
        <v>1415</v>
      </c>
      <c r="D99" s="95" t="s">
        <v>139</v>
      </c>
      <c r="E99" s="95" t="s">
        <v>366</v>
      </c>
      <c r="F99" s="82" t="s">
        <v>1416</v>
      </c>
      <c r="G99" s="95" t="s">
        <v>544</v>
      </c>
      <c r="H99" s="95" t="s">
        <v>181</v>
      </c>
      <c r="I99" s="92">
        <v>764576.97294600005</v>
      </c>
      <c r="J99" s="94">
        <v>680.1</v>
      </c>
      <c r="K99" s="82"/>
      <c r="L99" s="92">
        <v>5199.8879967530002</v>
      </c>
      <c r="M99" s="93">
        <v>2.2335259151027766E-2</v>
      </c>
      <c r="N99" s="93">
        <f t="shared" si="2"/>
        <v>7.6619925364111653E-4</v>
      </c>
      <c r="O99" s="93">
        <f>L99/'סכום נכסי הקרן'!$C$42</f>
        <v>9.4868216967802449E-5</v>
      </c>
    </row>
    <row r="100" spans="2:15" s="132" customFormat="1">
      <c r="B100" s="85" t="s">
        <v>1417</v>
      </c>
      <c r="C100" s="82" t="s">
        <v>1418</v>
      </c>
      <c r="D100" s="95" t="s">
        <v>139</v>
      </c>
      <c r="E100" s="95" t="s">
        <v>366</v>
      </c>
      <c r="F100" s="82" t="s">
        <v>1419</v>
      </c>
      <c r="G100" s="95" t="s">
        <v>544</v>
      </c>
      <c r="H100" s="95" t="s">
        <v>181</v>
      </c>
      <c r="I100" s="92">
        <v>477343.96771900001</v>
      </c>
      <c r="J100" s="94">
        <v>1647</v>
      </c>
      <c r="K100" s="82"/>
      <c r="L100" s="92">
        <v>7861.8551483330002</v>
      </c>
      <c r="M100" s="93">
        <v>3.1446066841408042E-2</v>
      </c>
      <c r="N100" s="93">
        <f t="shared" si="2"/>
        <v>1.1584379414804247E-3</v>
      </c>
      <c r="O100" s="93">
        <f>L100/'סכום נכסי הקרן'!$C$42</f>
        <v>1.4343389327755129E-4</v>
      </c>
    </row>
    <row r="101" spans="2:15" s="132" customFormat="1">
      <c r="B101" s="85" t="s">
        <v>1420</v>
      </c>
      <c r="C101" s="82" t="s">
        <v>1421</v>
      </c>
      <c r="D101" s="95" t="s">
        <v>139</v>
      </c>
      <c r="E101" s="95" t="s">
        <v>366</v>
      </c>
      <c r="F101" s="82" t="s">
        <v>1422</v>
      </c>
      <c r="G101" s="95" t="s">
        <v>919</v>
      </c>
      <c r="H101" s="95" t="s">
        <v>181</v>
      </c>
      <c r="I101" s="92">
        <v>449280.13133599999</v>
      </c>
      <c r="J101" s="94">
        <v>1130</v>
      </c>
      <c r="K101" s="82"/>
      <c r="L101" s="92">
        <v>5076.8654840909994</v>
      </c>
      <c r="M101" s="93">
        <v>2.2462883422628869E-2</v>
      </c>
      <c r="N101" s="93">
        <f t="shared" si="2"/>
        <v>7.4807198677661116E-4</v>
      </c>
      <c r="O101" s="93">
        <f>L101/'סכום נכסי הקרן'!$C$42</f>
        <v>9.2623759696716868E-5</v>
      </c>
    </row>
    <row r="102" spans="2:15" s="132" customFormat="1">
      <c r="B102" s="85" t="s">
        <v>1423</v>
      </c>
      <c r="C102" s="82" t="s">
        <v>1424</v>
      </c>
      <c r="D102" s="95" t="s">
        <v>139</v>
      </c>
      <c r="E102" s="95" t="s">
        <v>366</v>
      </c>
      <c r="F102" s="82" t="s">
        <v>1425</v>
      </c>
      <c r="G102" s="95" t="s">
        <v>803</v>
      </c>
      <c r="H102" s="95" t="s">
        <v>181</v>
      </c>
      <c r="I102" s="92">
        <v>331132.59198799997</v>
      </c>
      <c r="J102" s="94">
        <v>1444</v>
      </c>
      <c r="K102" s="82"/>
      <c r="L102" s="92">
        <v>4781.5546283109998</v>
      </c>
      <c r="M102" s="93">
        <v>2.2916792271316416E-2</v>
      </c>
      <c r="N102" s="93">
        <f t="shared" si="2"/>
        <v>7.0455817312677018E-4</v>
      </c>
      <c r="O102" s="93">
        <f>L102/'סכום נכסי הקרן'!$C$42</f>
        <v>8.7236025507715409E-5</v>
      </c>
    </row>
    <row r="103" spans="2:15" s="132" customFormat="1">
      <c r="B103" s="85" t="s">
        <v>1426</v>
      </c>
      <c r="C103" s="82" t="s">
        <v>1427</v>
      </c>
      <c r="D103" s="95" t="s">
        <v>139</v>
      </c>
      <c r="E103" s="95" t="s">
        <v>366</v>
      </c>
      <c r="F103" s="82" t="s">
        <v>1428</v>
      </c>
      <c r="G103" s="95" t="s">
        <v>1272</v>
      </c>
      <c r="H103" s="95" t="s">
        <v>181</v>
      </c>
      <c r="I103" s="92">
        <v>247156.330533</v>
      </c>
      <c r="J103" s="94">
        <v>1406</v>
      </c>
      <c r="K103" s="82"/>
      <c r="L103" s="92">
        <v>3475.0180072990001</v>
      </c>
      <c r="M103" s="93">
        <v>2.0109542372808268E-2</v>
      </c>
      <c r="N103" s="93">
        <f t="shared" si="2"/>
        <v>5.1204106804695238E-4</v>
      </c>
      <c r="O103" s="93">
        <f>L103/'סכום נכסי הקרן'!$C$42</f>
        <v>6.3399204461580568E-5</v>
      </c>
    </row>
    <row r="104" spans="2:15" s="132" customFormat="1">
      <c r="B104" s="85" t="s">
        <v>1429</v>
      </c>
      <c r="C104" s="82" t="s">
        <v>1430</v>
      </c>
      <c r="D104" s="95" t="s">
        <v>139</v>
      </c>
      <c r="E104" s="95" t="s">
        <v>366</v>
      </c>
      <c r="F104" s="82" t="s">
        <v>1431</v>
      </c>
      <c r="G104" s="95" t="s">
        <v>206</v>
      </c>
      <c r="H104" s="95" t="s">
        <v>181</v>
      </c>
      <c r="I104" s="92">
        <v>0.81918400000000002</v>
      </c>
      <c r="J104" s="94">
        <v>283</v>
      </c>
      <c r="K104" s="82"/>
      <c r="L104" s="92">
        <v>2.319139E-3</v>
      </c>
      <c r="M104" s="93">
        <v>5.0806588644241445E-9</v>
      </c>
      <c r="N104" s="93">
        <f t="shared" si="2"/>
        <v>3.4172323942353772E-10</v>
      </c>
      <c r="O104" s="93">
        <f>L104/'סכום נכסי הקרן'!$C$42</f>
        <v>4.2311023231245807E-11</v>
      </c>
    </row>
    <row r="105" spans="2:15" s="132" customFormat="1">
      <c r="B105" s="85" t="s">
        <v>1432</v>
      </c>
      <c r="C105" s="82" t="s">
        <v>1433</v>
      </c>
      <c r="D105" s="95" t="s">
        <v>139</v>
      </c>
      <c r="E105" s="95" t="s">
        <v>366</v>
      </c>
      <c r="F105" s="82" t="s">
        <v>1434</v>
      </c>
      <c r="G105" s="95" t="s">
        <v>420</v>
      </c>
      <c r="H105" s="95" t="s">
        <v>181</v>
      </c>
      <c r="I105" s="92">
        <v>331407.15991500003</v>
      </c>
      <c r="J105" s="94">
        <v>637.79999999999995</v>
      </c>
      <c r="K105" s="82"/>
      <c r="L105" s="92">
        <v>2113.7148670689999</v>
      </c>
      <c r="M105" s="93">
        <v>2.8756310365254521E-2</v>
      </c>
      <c r="N105" s="93">
        <f t="shared" si="2"/>
        <v>3.1145416104533236E-4</v>
      </c>
      <c r="O105" s="93">
        <f>L105/'סכום נכסי הקרן'!$C$42</f>
        <v>3.8563207658008468E-5</v>
      </c>
    </row>
    <row r="106" spans="2:15" s="132" customFormat="1">
      <c r="B106" s="85" t="s">
        <v>1435</v>
      </c>
      <c r="C106" s="82" t="s">
        <v>1436</v>
      </c>
      <c r="D106" s="95" t="s">
        <v>139</v>
      </c>
      <c r="E106" s="95" t="s">
        <v>366</v>
      </c>
      <c r="F106" s="82" t="s">
        <v>1437</v>
      </c>
      <c r="G106" s="95" t="s">
        <v>424</v>
      </c>
      <c r="H106" s="95" t="s">
        <v>181</v>
      </c>
      <c r="I106" s="92">
        <v>139015.54921999999</v>
      </c>
      <c r="J106" s="94">
        <v>13400</v>
      </c>
      <c r="K106" s="82"/>
      <c r="L106" s="92">
        <v>18628.083595456999</v>
      </c>
      <c r="M106" s="93">
        <v>3.8084448494764105E-2</v>
      </c>
      <c r="N106" s="93">
        <f t="shared" si="2"/>
        <v>2.7448329188082422E-3</v>
      </c>
      <c r="O106" s="93">
        <f>L106/'סכום נכסי הקרן'!$C$42</f>
        <v>3.398559886927735E-4</v>
      </c>
    </row>
    <row r="107" spans="2:15" s="132" customFormat="1">
      <c r="B107" s="85" t="s">
        <v>1438</v>
      </c>
      <c r="C107" s="82" t="s">
        <v>1439</v>
      </c>
      <c r="D107" s="95" t="s">
        <v>139</v>
      </c>
      <c r="E107" s="95" t="s">
        <v>366</v>
      </c>
      <c r="F107" s="82" t="s">
        <v>1440</v>
      </c>
      <c r="G107" s="95" t="s">
        <v>170</v>
      </c>
      <c r="H107" s="95" t="s">
        <v>181</v>
      </c>
      <c r="I107" s="92">
        <v>343618.08824999997</v>
      </c>
      <c r="J107" s="94">
        <v>1581</v>
      </c>
      <c r="K107" s="92">
        <v>358.06448254700001</v>
      </c>
      <c r="L107" s="92">
        <v>5790.6664577869997</v>
      </c>
      <c r="M107" s="93">
        <v>2.3870960785466099E-2</v>
      </c>
      <c r="N107" s="93">
        <f t="shared" si="2"/>
        <v>8.5324997784789786E-4</v>
      </c>
      <c r="O107" s="93">
        <f>L107/'סכום נכסי הקרן'!$C$42</f>
        <v>1.056465451272311E-4</v>
      </c>
    </row>
    <row r="108" spans="2:15" s="132" customFormat="1">
      <c r="B108" s="85" t="s">
        <v>1441</v>
      </c>
      <c r="C108" s="82" t="s">
        <v>1442</v>
      </c>
      <c r="D108" s="95" t="s">
        <v>139</v>
      </c>
      <c r="E108" s="95" t="s">
        <v>366</v>
      </c>
      <c r="F108" s="82" t="s">
        <v>1443</v>
      </c>
      <c r="G108" s="95" t="s">
        <v>1347</v>
      </c>
      <c r="H108" s="95" t="s">
        <v>181</v>
      </c>
      <c r="I108" s="92">
        <v>0.35</v>
      </c>
      <c r="J108" s="94">
        <v>53.7</v>
      </c>
      <c r="K108" s="82"/>
      <c r="L108" s="92">
        <v>1.9000000000000001E-4</v>
      </c>
      <c r="M108" s="93">
        <v>4.6093838257353698E-9</v>
      </c>
      <c r="N108" s="93">
        <f t="shared" si="2"/>
        <v>2.7996344975644914E-11</v>
      </c>
      <c r="O108" s="93">
        <f>L108/'סכום נכסי הקרן'!$C$42</f>
        <v>3.4664133602758195E-12</v>
      </c>
    </row>
    <row r="109" spans="2:15" s="132" customFormat="1">
      <c r="B109" s="85" t="s">
        <v>1444</v>
      </c>
      <c r="C109" s="82" t="s">
        <v>1445</v>
      </c>
      <c r="D109" s="95" t="s">
        <v>139</v>
      </c>
      <c r="E109" s="95" t="s">
        <v>366</v>
      </c>
      <c r="F109" s="82" t="s">
        <v>1446</v>
      </c>
      <c r="G109" s="95" t="s">
        <v>170</v>
      </c>
      <c r="H109" s="95" t="s">
        <v>181</v>
      </c>
      <c r="I109" s="92">
        <v>898069.59961699997</v>
      </c>
      <c r="J109" s="94">
        <v>725</v>
      </c>
      <c r="K109" s="92">
        <v>308.27136868000002</v>
      </c>
      <c r="L109" s="92">
        <v>6819.2759659000003</v>
      </c>
      <c r="M109" s="93">
        <v>2.2667016008235414E-2</v>
      </c>
      <c r="N109" s="93">
        <f t="shared" si="2"/>
        <v>1.0048147496076873E-3</v>
      </c>
      <c r="O109" s="93">
        <f>L109/'סכום נכסי הקרן'!$C$42</f>
        <v>1.2441278587159766E-4</v>
      </c>
    </row>
    <row r="110" spans="2:15" s="132" customFormat="1">
      <c r="B110" s="85" t="s">
        <v>1447</v>
      </c>
      <c r="C110" s="82" t="s">
        <v>1448</v>
      </c>
      <c r="D110" s="95" t="s">
        <v>139</v>
      </c>
      <c r="E110" s="95" t="s">
        <v>366</v>
      </c>
      <c r="F110" s="82" t="s">
        <v>1449</v>
      </c>
      <c r="G110" s="95" t="s">
        <v>170</v>
      </c>
      <c r="H110" s="95" t="s">
        <v>181</v>
      </c>
      <c r="I110" s="92">
        <v>1469097.160896</v>
      </c>
      <c r="J110" s="94">
        <v>96.9</v>
      </c>
      <c r="K110" s="82"/>
      <c r="L110" s="92">
        <v>1423.555149473</v>
      </c>
      <c r="M110" s="93">
        <v>8.4022935617425552E-3</v>
      </c>
      <c r="N110" s="93">
        <f t="shared" si="2"/>
        <v>2.0975968977106246E-4</v>
      </c>
      <c r="O110" s="93">
        <f>L110/'סכום נכסי הקרן'!$C$42</f>
        <v>2.5971739943277097E-5</v>
      </c>
    </row>
    <row r="111" spans="2:15" s="132" customFormat="1">
      <c r="B111" s="85" t="s">
        <v>1450</v>
      </c>
      <c r="C111" s="82" t="s">
        <v>1451</v>
      </c>
      <c r="D111" s="95" t="s">
        <v>139</v>
      </c>
      <c r="E111" s="95" t="s">
        <v>366</v>
      </c>
      <c r="F111" s="82" t="s">
        <v>1452</v>
      </c>
      <c r="G111" s="95" t="s">
        <v>170</v>
      </c>
      <c r="H111" s="95" t="s">
        <v>181</v>
      </c>
      <c r="I111" s="92">
        <v>3576048.9481889997</v>
      </c>
      <c r="J111" s="94">
        <v>117.5</v>
      </c>
      <c r="K111" s="92">
        <v>153.25872935300001</v>
      </c>
      <c r="L111" s="92">
        <v>4355.1162434750004</v>
      </c>
      <c r="M111" s="93">
        <v>1.0217282709111427E-2</v>
      </c>
      <c r="N111" s="93">
        <f t="shared" si="2"/>
        <v>6.4172282505979409E-4</v>
      </c>
      <c r="O111" s="93">
        <f>L111/'סכום נכסי הקרן'!$C$42</f>
        <v>7.9455963852294626E-5</v>
      </c>
    </row>
    <row r="112" spans="2:15" s="132" customFormat="1">
      <c r="B112" s="85" t="s">
        <v>1453</v>
      </c>
      <c r="C112" s="82" t="s">
        <v>1454</v>
      </c>
      <c r="D112" s="95" t="s">
        <v>139</v>
      </c>
      <c r="E112" s="95" t="s">
        <v>366</v>
      </c>
      <c r="F112" s="82" t="s">
        <v>1455</v>
      </c>
      <c r="G112" s="95" t="s">
        <v>1262</v>
      </c>
      <c r="H112" s="95" t="s">
        <v>181</v>
      </c>
      <c r="I112" s="92">
        <v>164959.01501500001</v>
      </c>
      <c r="J112" s="94">
        <v>3035</v>
      </c>
      <c r="K112" s="82"/>
      <c r="L112" s="92">
        <v>5006.5061054190001</v>
      </c>
      <c r="M112" s="93">
        <v>1.566451667754909E-2</v>
      </c>
      <c r="N112" s="93">
        <f t="shared" si="2"/>
        <v>7.3770458973675156E-4</v>
      </c>
      <c r="O112" s="93">
        <f>L112/'סכום נכסי הקרן'!$C$42</f>
        <v>9.1340103432246739E-5</v>
      </c>
    </row>
    <row r="113" spans="2:15" s="132" customFormat="1">
      <c r="B113" s="85" t="s">
        <v>1456</v>
      </c>
      <c r="C113" s="82" t="s">
        <v>1457</v>
      </c>
      <c r="D113" s="95" t="s">
        <v>139</v>
      </c>
      <c r="E113" s="95" t="s">
        <v>366</v>
      </c>
      <c r="F113" s="82" t="s">
        <v>1458</v>
      </c>
      <c r="G113" s="95" t="s">
        <v>544</v>
      </c>
      <c r="H113" s="95" t="s">
        <v>181</v>
      </c>
      <c r="I113" s="92">
        <v>0.28000000000000003</v>
      </c>
      <c r="J113" s="94">
        <v>450.2</v>
      </c>
      <c r="K113" s="82"/>
      <c r="L113" s="92">
        <v>1.2600000000000001E-3</v>
      </c>
      <c r="M113" s="93">
        <v>4.9575465810191479E-8</v>
      </c>
      <c r="N113" s="93">
        <f t="shared" si="2"/>
        <v>1.8565997194375047E-10</v>
      </c>
      <c r="O113" s="93">
        <f>L113/'סכום נכסי הקרן'!$C$42</f>
        <v>2.2987793862881749E-11</v>
      </c>
    </row>
    <row r="114" spans="2:15" s="132" customFormat="1">
      <c r="B114" s="85" t="s">
        <v>1459</v>
      </c>
      <c r="C114" s="82" t="s">
        <v>1460</v>
      </c>
      <c r="D114" s="95" t="s">
        <v>139</v>
      </c>
      <c r="E114" s="95" t="s">
        <v>366</v>
      </c>
      <c r="F114" s="82" t="s">
        <v>1461</v>
      </c>
      <c r="G114" s="95" t="s">
        <v>424</v>
      </c>
      <c r="H114" s="95" t="s">
        <v>181</v>
      </c>
      <c r="I114" s="92">
        <v>4319.9336860000003</v>
      </c>
      <c r="J114" s="94">
        <v>42.3</v>
      </c>
      <c r="K114" s="82"/>
      <c r="L114" s="92">
        <v>1.827331472</v>
      </c>
      <c r="M114" s="93">
        <v>6.3013183318812367E-4</v>
      </c>
      <c r="N114" s="93">
        <f t="shared" si="2"/>
        <v>2.6925580144718435E-7</v>
      </c>
      <c r="O114" s="93">
        <f>L114/'סכום נכסי הקרן'!$C$42</f>
        <v>3.3338348569438309E-8</v>
      </c>
    </row>
    <row r="115" spans="2:15" s="132" customFormat="1">
      <c r="B115" s="85" t="s">
        <v>1462</v>
      </c>
      <c r="C115" s="82" t="s">
        <v>1463</v>
      </c>
      <c r="D115" s="95" t="s">
        <v>139</v>
      </c>
      <c r="E115" s="95" t="s">
        <v>366</v>
      </c>
      <c r="F115" s="82" t="s">
        <v>1464</v>
      </c>
      <c r="G115" s="95" t="s">
        <v>544</v>
      </c>
      <c r="H115" s="95" t="s">
        <v>181</v>
      </c>
      <c r="I115" s="92">
        <v>208554.96128600001</v>
      </c>
      <c r="J115" s="94">
        <v>530</v>
      </c>
      <c r="K115" s="82"/>
      <c r="L115" s="92">
        <v>1105.3412948179998</v>
      </c>
      <c r="M115" s="93">
        <v>1.5889450249223395E-2</v>
      </c>
      <c r="N115" s="93">
        <f t="shared" si="2"/>
        <v>1.6287113792395132E-4</v>
      </c>
      <c r="O115" s="93">
        <f>L115/'סכום נכסי הקרן'!$C$42</f>
        <v>2.0166157010640461E-5</v>
      </c>
    </row>
    <row r="116" spans="2:15" s="132" customFormat="1">
      <c r="B116" s="85" t="s">
        <v>1465</v>
      </c>
      <c r="C116" s="82" t="s">
        <v>1466</v>
      </c>
      <c r="D116" s="95" t="s">
        <v>139</v>
      </c>
      <c r="E116" s="95" t="s">
        <v>366</v>
      </c>
      <c r="F116" s="82" t="s">
        <v>1467</v>
      </c>
      <c r="G116" s="95" t="s">
        <v>544</v>
      </c>
      <c r="H116" s="95" t="s">
        <v>181</v>
      </c>
      <c r="I116" s="92">
        <v>457561.51807599998</v>
      </c>
      <c r="J116" s="94">
        <v>1809</v>
      </c>
      <c r="K116" s="82"/>
      <c r="L116" s="92">
        <v>8277.2878619900002</v>
      </c>
      <c r="M116" s="93">
        <v>1.7786311220308482E-2</v>
      </c>
      <c r="N116" s="93">
        <f t="shared" si="2"/>
        <v>1.2196516128788967E-3</v>
      </c>
      <c r="O116" s="93">
        <f>L116/'סכום נכסי הקרן'!$C$42</f>
        <v>1.5101316437711058E-4</v>
      </c>
    </row>
    <row r="117" spans="2:15" s="132" customFormat="1">
      <c r="B117" s="85" t="s">
        <v>1468</v>
      </c>
      <c r="C117" s="82" t="s">
        <v>1469</v>
      </c>
      <c r="D117" s="95" t="s">
        <v>139</v>
      </c>
      <c r="E117" s="95" t="s">
        <v>366</v>
      </c>
      <c r="F117" s="82" t="s">
        <v>1470</v>
      </c>
      <c r="G117" s="95" t="s">
        <v>368</v>
      </c>
      <c r="H117" s="95" t="s">
        <v>181</v>
      </c>
      <c r="I117" s="92">
        <v>3515626.2082120003</v>
      </c>
      <c r="J117" s="94">
        <v>197.2</v>
      </c>
      <c r="K117" s="92">
        <v>341.37785124800001</v>
      </c>
      <c r="L117" s="92">
        <v>7274.1927338429996</v>
      </c>
      <c r="M117" s="93">
        <v>2.4382779318252976E-2</v>
      </c>
      <c r="N117" s="93">
        <f t="shared" si="2"/>
        <v>1.0718463641894642E-3</v>
      </c>
      <c r="O117" s="93">
        <f>L117/'סכום נכסי הקרן'!$C$42</f>
        <v>1.3271241514639296E-4</v>
      </c>
    </row>
    <row r="118" spans="2:15" s="132" customFormat="1">
      <c r="B118" s="85" t="s">
        <v>1471</v>
      </c>
      <c r="C118" s="82" t="s">
        <v>1472</v>
      </c>
      <c r="D118" s="95" t="s">
        <v>139</v>
      </c>
      <c r="E118" s="95" t="s">
        <v>366</v>
      </c>
      <c r="F118" s="82" t="s">
        <v>1473</v>
      </c>
      <c r="G118" s="95" t="s">
        <v>459</v>
      </c>
      <c r="H118" s="95" t="s">
        <v>181</v>
      </c>
      <c r="I118" s="92">
        <v>202903.43812499999</v>
      </c>
      <c r="J118" s="94">
        <v>1442</v>
      </c>
      <c r="K118" s="82"/>
      <c r="L118" s="92">
        <v>2925.8675777670001</v>
      </c>
      <c r="M118" s="93">
        <v>2.2939827345393664E-2</v>
      </c>
      <c r="N118" s="93">
        <f t="shared" si="2"/>
        <v>4.3112420031694474E-4</v>
      </c>
      <c r="O118" s="93">
        <f>L118/'סכום נכסי הקרן'!$C$42</f>
        <v>5.3380349799838835E-5</v>
      </c>
    </row>
    <row r="119" spans="2:15" s="132" customFormat="1">
      <c r="B119" s="85" t="s">
        <v>1474</v>
      </c>
      <c r="C119" s="82" t="s">
        <v>1475</v>
      </c>
      <c r="D119" s="95" t="s">
        <v>139</v>
      </c>
      <c r="E119" s="95" t="s">
        <v>366</v>
      </c>
      <c r="F119" s="82" t="s">
        <v>1476</v>
      </c>
      <c r="G119" s="95" t="s">
        <v>204</v>
      </c>
      <c r="H119" s="95" t="s">
        <v>181</v>
      </c>
      <c r="I119" s="92">
        <v>106216.54035800001</v>
      </c>
      <c r="J119" s="94">
        <v>6806</v>
      </c>
      <c r="K119" s="82"/>
      <c r="L119" s="92">
        <v>7229.0977370840001</v>
      </c>
      <c r="M119" s="93">
        <v>1.2878431786828461E-2</v>
      </c>
      <c r="N119" s="93">
        <f t="shared" si="2"/>
        <v>1.0652016532108298E-3</v>
      </c>
      <c r="O119" s="93">
        <f>L119/'סכום נכסי הקרן'!$C$42</f>
        <v>1.3188968936088248E-4</v>
      </c>
    </row>
    <row r="120" spans="2:15" s="132" customFormat="1">
      <c r="B120" s="85" t="s">
        <v>1477</v>
      </c>
      <c r="C120" s="82" t="s">
        <v>1478</v>
      </c>
      <c r="D120" s="95" t="s">
        <v>139</v>
      </c>
      <c r="E120" s="95" t="s">
        <v>366</v>
      </c>
      <c r="F120" s="82" t="s">
        <v>1479</v>
      </c>
      <c r="G120" s="95" t="s">
        <v>544</v>
      </c>
      <c r="H120" s="95" t="s">
        <v>181</v>
      </c>
      <c r="I120" s="92">
        <v>2338839.0903389999</v>
      </c>
      <c r="J120" s="94">
        <v>671.8</v>
      </c>
      <c r="K120" s="82"/>
      <c r="L120" s="92">
        <v>15712.321010027001</v>
      </c>
      <c r="M120" s="93">
        <v>2.776781685147782E-2</v>
      </c>
      <c r="N120" s="93">
        <f t="shared" si="2"/>
        <v>2.3151976808673128E-3</v>
      </c>
      <c r="O120" s="93">
        <f>L120/'סכום נכסי הקרן'!$C$42</f>
        <v>2.8665999721105292E-4</v>
      </c>
    </row>
    <row r="121" spans="2:15" s="132" customFormat="1">
      <c r="B121" s="85" t="s">
        <v>1480</v>
      </c>
      <c r="C121" s="82" t="s">
        <v>1481</v>
      </c>
      <c r="D121" s="95" t="s">
        <v>139</v>
      </c>
      <c r="E121" s="95" t="s">
        <v>366</v>
      </c>
      <c r="F121" s="82" t="s">
        <v>1482</v>
      </c>
      <c r="G121" s="95" t="s">
        <v>544</v>
      </c>
      <c r="H121" s="95" t="s">
        <v>181</v>
      </c>
      <c r="I121" s="92">
        <v>553822.716916</v>
      </c>
      <c r="J121" s="94">
        <v>1155</v>
      </c>
      <c r="K121" s="82"/>
      <c r="L121" s="92">
        <v>6396.6523803830005</v>
      </c>
      <c r="M121" s="93">
        <v>3.2971849572612934E-2</v>
      </c>
      <c r="N121" s="93">
        <f t="shared" si="2"/>
        <v>9.4254150910780363E-4</v>
      </c>
      <c r="O121" s="93">
        <f>L121/'סכום נכסי הקרן'!$C$42</f>
        <v>1.167023224863145E-4</v>
      </c>
    </row>
    <row r="122" spans="2:15" s="132" customFormat="1">
      <c r="B122" s="85" t="s">
        <v>1483</v>
      </c>
      <c r="C122" s="82" t="s">
        <v>1484</v>
      </c>
      <c r="D122" s="95" t="s">
        <v>139</v>
      </c>
      <c r="E122" s="95" t="s">
        <v>366</v>
      </c>
      <c r="F122" s="82" t="s">
        <v>1485</v>
      </c>
      <c r="G122" s="95" t="s">
        <v>1272</v>
      </c>
      <c r="H122" s="95" t="s">
        <v>181</v>
      </c>
      <c r="I122" s="92">
        <v>2862467.5271430002</v>
      </c>
      <c r="J122" s="94">
        <v>11.5</v>
      </c>
      <c r="K122" s="82"/>
      <c r="L122" s="92">
        <v>329.18376703400003</v>
      </c>
      <c r="M122" s="93">
        <v>6.9518807122108577E-3</v>
      </c>
      <c r="N122" s="93">
        <f t="shared" si="2"/>
        <v>4.8504959485611536E-5</v>
      </c>
      <c r="O122" s="93">
        <f>L122/'סכום נכסי הקרן'!$C$42</f>
        <v>6.0057210949083188E-6</v>
      </c>
    </row>
    <row r="123" spans="2:15" s="132" customFormat="1">
      <c r="B123" s="81"/>
      <c r="C123" s="82"/>
      <c r="D123" s="82"/>
      <c r="E123" s="82"/>
      <c r="F123" s="82"/>
      <c r="G123" s="82"/>
      <c r="H123" s="82"/>
      <c r="I123" s="92"/>
      <c r="J123" s="94"/>
      <c r="K123" s="82"/>
      <c r="L123" s="82"/>
      <c r="M123" s="82"/>
      <c r="N123" s="93"/>
      <c r="O123" s="82"/>
    </row>
    <row r="124" spans="2:15" s="132" customFormat="1">
      <c r="B124" s="79" t="s">
        <v>252</v>
      </c>
      <c r="C124" s="80"/>
      <c r="D124" s="80"/>
      <c r="E124" s="80"/>
      <c r="F124" s="80"/>
      <c r="G124" s="80"/>
      <c r="H124" s="80"/>
      <c r="I124" s="89"/>
      <c r="J124" s="91"/>
      <c r="K124" s="89">
        <v>2746.8845077340002</v>
      </c>
      <c r="L124" s="89">
        <f>L125+L149</f>
        <v>1870002.3774520729</v>
      </c>
      <c r="M124" s="80"/>
      <c r="N124" s="90">
        <f t="shared" ref="N124:N147" si="3">L124/$L$11</f>
        <v>0.27554332454960201</v>
      </c>
      <c r="O124" s="90">
        <f>L124/'סכום נכסי הקרן'!$C$42</f>
        <v>3.4116848552354792E-2</v>
      </c>
    </row>
    <row r="125" spans="2:15" s="132" customFormat="1">
      <c r="B125" s="100" t="s">
        <v>74</v>
      </c>
      <c r="C125" s="80"/>
      <c r="D125" s="80"/>
      <c r="E125" s="80"/>
      <c r="F125" s="80"/>
      <c r="G125" s="80"/>
      <c r="H125" s="80"/>
      <c r="I125" s="89"/>
      <c r="J125" s="91"/>
      <c r="K125" s="89">
        <v>113.821153881</v>
      </c>
      <c r="L125" s="89">
        <f>SUM(L126:L147)</f>
        <v>451234.88561328297</v>
      </c>
      <c r="M125" s="80"/>
      <c r="N125" s="90">
        <f t="shared" si="3"/>
        <v>6.6489092224606014E-2</v>
      </c>
      <c r="O125" s="90">
        <f>L125/'סכום נכסי הקרן'!$C$42</f>
        <v>8.2324559795390276E-3</v>
      </c>
    </row>
    <row r="126" spans="2:15" s="132" customFormat="1">
      <c r="B126" s="85" t="s">
        <v>1486</v>
      </c>
      <c r="C126" s="82" t="s">
        <v>1487</v>
      </c>
      <c r="D126" s="95" t="s">
        <v>1488</v>
      </c>
      <c r="E126" s="95" t="s">
        <v>951</v>
      </c>
      <c r="F126" s="82" t="s">
        <v>1275</v>
      </c>
      <c r="G126" s="95" t="s">
        <v>209</v>
      </c>
      <c r="H126" s="95" t="s">
        <v>180</v>
      </c>
      <c r="I126" s="92">
        <v>569311.22925900004</v>
      </c>
      <c r="J126" s="94">
        <v>794</v>
      </c>
      <c r="K126" s="82"/>
      <c r="L126" s="92">
        <v>16417.842774882</v>
      </c>
      <c r="M126" s="93">
        <v>1.6795694051889676E-2</v>
      </c>
      <c r="N126" s="93">
        <f t="shared" si="3"/>
        <v>2.4191557372710303E-3</v>
      </c>
      <c r="O126" s="93">
        <f>L126/'סכום נכסי הקרן'!$C$42</f>
        <v>2.9953173443030944E-4</v>
      </c>
    </row>
    <row r="127" spans="2:15" s="132" customFormat="1">
      <c r="B127" s="85" t="s">
        <v>1489</v>
      </c>
      <c r="C127" s="82" t="s">
        <v>1490</v>
      </c>
      <c r="D127" s="95" t="s">
        <v>1488</v>
      </c>
      <c r="E127" s="95" t="s">
        <v>951</v>
      </c>
      <c r="F127" s="82" t="s">
        <v>1491</v>
      </c>
      <c r="G127" s="95" t="s">
        <v>981</v>
      </c>
      <c r="H127" s="95" t="s">
        <v>180</v>
      </c>
      <c r="I127" s="92">
        <v>80409.703179000004</v>
      </c>
      <c r="J127" s="94">
        <v>12649</v>
      </c>
      <c r="K127" s="82"/>
      <c r="L127" s="92">
        <v>36941.156826473001</v>
      </c>
      <c r="M127" s="93">
        <v>5.1474177080682449E-4</v>
      </c>
      <c r="N127" s="93">
        <f t="shared" si="3"/>
        <v>5.4432493174386221E-3</v>
      </c>
      <c r="O127" s="93">
        <f>L127/'סכום נכסי הקרן'!$C$42</f>
        <v>6.739648398280542E-4</v>
      </c>
    </row>
    <row r="128" spans="2:15" s="132" customFormat="1">
      <c r="B128" s="85" t="s">
        <v>1492</v>
      </c>
      <c r="C128" s="82" t="s">
        <v>1493</v>
      </c>
      <c r="D128" s="95" t="s">
        <v>1488</v>
      </c>
      <c r="E128" s="95" t="s">
        <v>951</v>
      </c>
      <c r="F128" s="82" t="s">
        <v>1494</v>
      </c>
      <c r="G128" s="95" t="s">
        <v>981</v>
      </c>
      <c r="H128" s="95" t="s">
        <v>180</v>
      </c>
      <c r="I128" s="92">
        <v>30083.831492000005</v>
      </c>
      <c r="J128" s="94">
        <v>11905</v>
      </c>
      <c r="K128" s="82"/>
      <c r="L128" s="92">
        <v>13007.935865077001</v>
      </c>
      <c r="M128" s="93">
        <v>8.0883443068615224E-4</v>
      </c>
      <c r="N128" s="93">
        <f t="shared" si="3"/>
        <v>1.916708736314525E-3</v>
      </c>
      <c r="O128" s="93">
        <f>L128/'סכום נכסי הקרן'!$C$42</f>
        <v>2.3732043511744165E-4</v>
      </c>
    </row>
    <row r="129" spans="2:15" s="132" customFormat="1">
      <c r="B129" s="85" t="s">
        <v>1495</v>
      </c>
      <c r="C129" s="82" t="s">
        <v>1496</v>
      </c>
      <c r="D129" s="95" t="s">
        <v>1497</v>
      </c>
      <c r="E129" s="95" t="s">
        <v>951</v>
      </c>
      <c r="F129" s="82" t="s">
        <v>1498</v>
      </c>
      <c r="G129" s="95" t="s">
        <v>953</v>
      </c>
      <c r="H129" s="95" t="s">
        <v>180</v>
      </c>
      <c r="I129" s="92">
        <v>1000</v>
      </c>
      <c r="J129" s="94">
        <v>795</v>
      </c>
      <c r="K129" s="82"/>
      <c r="L129" s="92">
        <v>28.874400000000001</v>
      </c>
      <c r="M129" s="93">
        <v>9.3640902496035713E-5</v>
      </c>
      <c r="N129" s="93">
        <f t="shared" si="3"/>
        <v>4.2546192808671656E-6</v>
      </c>
      <c r="O129" s="93">
        <f>L129/'סכום נכסי הקרן'!$C$42</f>
        <v>5.2679266278920065E-7</v>
      </c>
    </row>
    <row r="130" spans="2:15" s="132" customFormat="1">
      <c r="B130" s="85" t="s">
        <v>1499</v>
      </c>
      <c r="C130" s="82" t="s">
        <v>1500</v>
      </c>
      <c r="D130" s="95" t="s">
        <v>142</v>
      </c>
      <c r="E130" s="95" t="s">
        <v>951</v>
      </c>
      <c r="F130" s="82" t="s">
        <v>1501</v>
      </c>
      <c r="G130" s="95" t="s">
        <v>953</v>
      </c>
      <c r="H130" s="95" t="s">
        <v>183</v>
      </c>
      <c r="I130" s="92">
        <v>593202.31110000005</v>
      </c>
      <c r="J130" s="94">
        <v>764.5</v>
      </c>
      <c r="K130" s="82"/>
      <c r="L130" s="92">
        <v>21462.490873677998</v>
      </c>
      <c r="M130" s="93">
        <v>3.8688730237885658E-3</v>
      </c>
      <c r="N130" s="93">
        <f t="shared" si="3"/>
        <v>3.1624805186111571E-3</v>
      </c>
      <c r="O130" s="93">
        <f>L130/'סכום נכסי הקרן'!$C$42</f>
        <v>3.9156771110165922E-4</v>
      </c>
    </row>
    <row r="131" spans="2:15" s="132" customFormat="1">
      <c r="B131" s="85" t="s">
        <v>1502</v>
      </c>
      <c r="C131" s="82" t="s">
        <v>1503</v>
      </c>
      <c r="D131" s="95" t="s">
        <v>1488</v>
      </c>
      <c r="E131" s="95" t="s">
        <v>951</v>
      </c>
      <c r="F131" s="82" t="s">
        <v>1504</v>
      </c>
      <c r="G131" s="95" t="s">
        <v>1347</v>
      </c>
      <c r="H131" s="95" t="s">
        <v>180</v>
      </c>
      <c r="I131" s="92">
        <v>163608.86960599999</v>
      </c>
      <c r="J131" s="94">
        <v>733</v>
      </c>
      <c r="K131" s="82"/>
      <c r="L131" s="92">
        <v>4355.6869464700003</v>
      </c>
      <c r="M131" s="93">
        <v>4.9230863504058078E-3</v>
      </c>
      <c r="N131" s="93">
        <f t="shared" si="3"/>
        <v>6.4180691768046067E-4</v>
      </c>
      <c r="O131" s="93">
        <f>L131/'סכום נכסי הקרן'!$C$42</f>
        <v>7.9466375918013665E-5</v>
      </c>
    </row>
    <row r="132" spans="2:15" s="132" customFormat="1">
      <c r="B132" s="85" t="s">
        <v>1505</v>
      </c>
      <c r="C132" s="82" t="s">
        <v>1506</v>
      </c>
      <c r="D132" s="95" t="s">
        <v>1497</v>
      </c>
      <c r="E132" s="95" t="s">
        <v>951</v>
      </c>
      <c r="F132" s="82">
        <v>29389</v>
      </c>
      <c r="G132" s="95" t="s">
        <v>1069</v>
      </c>
      <c r="H132" s="95" t="s">
        <v>180</v>
      </c>
      <c r="I132" s="92">
        <v>14971.296423</v>
      </c>
      <c r="J132" s="94">
        <v>12879</v>
      </c>
      <c r="K132" s="92">
        <v>26.962163649999997</v>
      </c>
      <c r="L132" s="92">
        <v>7030.0148269170004</v>
      </c>
      <c r="M132" s="93">
        <v>1.4039789127123989E-4</v>
      </c>
      <c r="N132" s="93">
        <f t="shared" si="3"/>
        <v>1.0358669488329843E-3</v>
      </c>
      <c r="O132" s="93">
        <f>L132/'סכום נכסי הקרן'!$C$42</f>
        <v>1.2825756483664312E-4</v>
      </c>
    </row>
    <row r="133" spans="2:15" s="132" customFormat="1">
      <c r="B133" s="85" t="s">
        <v>1507</v>
      </c>
      <c r="C133" s="82" t="s">
        <v>1508</v>
      </c>
      <c r="D133" s="95" t="s">
        <v>1488</v>
      </c>
      <c r="E133" s="95" t="s">
        <v>951</v>
      </c>
      <c r="F133" s="82" t="s">
        <v>1509</v>
      </c>
      <c r="G133" s="95" t="s">
        <v>420</v>
      </c>
      <c r="H133" s="95" t="s">
        <v>180</v>
      </c>
      <c r="I133" s="92">
        <v>103977.913476</v>
      </c>
      <c r="J133" s="94">
        <v>3415</v>
      </c>
      <c r="K133" s="92">
        <v>86.858990231000007</v>
      </c>
      <c r="L133" s="92">
        <v>12983.530736712</v>
      </c>
      <c r="M133" s="93">
        <v>4.8720753947008484E-3</v>
      </c>
      <c r="N133" s="93">
        <f t="shared" si="3"/>
        <v>1.9131126605625175E-3</v>
      </c>
      <c r="O133" s="93">
        <f>L133/'סכום נכסי הקרן'!$C$42</f>
        <v>2.3687518110152752E-4</v>
      </c>
    </row>
    <row r="134" spans="2:15" s="132" customFormat="1">
      <c r="B134" s="85" t="s">
        <v>1510</v>
      </c>
      <c r="C134" s="82" t="s">
        <v>1511</v>
      </c>
      <c r="D134" s="95" t="s">
        <v>1488</v>
      </c>
      <c r="E134" s="95" t="s">
        <v>951</v>
      </c>
      <c r="F134" s="82" t="s">
        <v>1346</v>
      </c>
      <c r="G134" s="95" t="s">
        <v>1347</v>
      </c>
      <c r="H134" s="95" t="s">
        <v>180</v>
      </c>
      <c r="I134" s="92">
        <v>130412.420845</v>
      </c>
      <c r="J134" s="94">
        <v>573</v>
      </c>
      <c r="K134" s="82"/>
      <c r="L134" s="92">
        <v>2714.0598396290002</v>
      </c>
      <c r="M134" s="93">
        <v>3.2386498640703714E-3</v>
      </c>
      <c r="N134" s="93">
        <f t="shared" si="3"/>
        <v>3.9991450291998422E-4</v>
      </c>
      <c r="O134" s="93">
        <f>L134/'סכום נכסי הקרן'!$C$42</f>
        <v>4.9516069940410598E-5</v>
      </c>
    </row>
    <row r="135" spans="2:15" s="132" customFormat="1">
      <c r="B135" s="85" t="s">
        <v>1512</v>
      </c>
      <c r="C135" s="82" t="s">
        <v>1513</v>
      </c>
      <c r="D135" s="95" t="s">
        <v>1488</v>
      </c>
      <c r="E135" s="95" t="s">
        <v>951</v>
      </c>
      <c r="F135" s="82" t="s">
        <v>1514</v>
      </c>
      <c r="G135" s="95" t="s">
        <v>30</v>
      </c>
      <c r="H135" s="95" t="s">
        <v>180</v>
      </c>
      <c r="I135" s="92">
        <v>212307.95457499998</v>
      </c>
      <c r="J135" s="94">
        <v>2380</v>
      </c>
      <c r="K135" s="82"/>
      <c r="L135" s="92">
        <v>18352.239286492</v>
      </c>
      <c r="M135" s="93">
        <v>6.0352284541178068E-3</v>
      </c>
      <c r="N135" s="93">
        <f t="shared" si="3"/>
        <v>2.7041874849484922E-3</v>
      </c>
      <c r="O135" s="93">
        <f>L135/'סכום נכסי הקרן'!$C$42</f>
        <v>3.3482340765091914E-4</v>
      </c>
    </row>
    <row r="136" spans="2:15" s="132" customFormat="1">
      <c r="B136" s="85" t="s">
        <v>1515</v>
      </c>
      <c r="C136" s="82" t="s">
        <v>1516</v>
      </c>
      <c r="D136" s="95" t="s">
        <v>1488</v>
      </c>
      <c r="E136" s="95" t="s">
        <v>951</v>
      </c>
      <c r="F136" s="82" t="s">
        <v>1517</v>
      </c>
      <c r="G136" s="95" t="s">
        <v>1019</v>
      </c>
      <c r="H136" s="95" t="s">
        <v>180</v>
      </c>
      <c r="I136" s="92">
        <v>539280.78597600001</v>
      </c>
      <c r="J136" s="94">
        <v>500</v>
      </c>
      <c r="K136" s="82"/>
      <c r="L136" s="92">
        <v>9793.3390733169999</v>
      </c>
      <c r="M136" s="93">
        <v>1.9841936072986784E-2</v>
      </c>
      <c r="N136" s="93">
        <f t="shared" si="3"/>
        <v>1.4430405218949758E-3</v>
      </c>
      <c r="O136" s="93">
        <f>L136/'סכום נכסי הקרן'!$C$42</f>
        <v>1.7867242844977506E-4</v>
      </c>
    </row>
    <row r="137" spans="2:15" s="132" customFormat="1">
      <c r="B137" s="85" t="s">
        <v>1518</v>
      </c>
      <c r="C137" s="82" t="s">
        <v>1519</v>
      </c>
      <c r="D137" s="95" t="s">
        <v>1488</v>
      </c>
      <c r="E137" s="95" t="s">
        <v>951</v>
      </c>
      <c r="F137" s="82" t="s">
        <v>1244</v>
      </c>
      <c r="G137" s="95" t="s">
        <v>209</v>
      </c>
      <c r="H137" s="95" t="s">
        <v>180</v>
      </c>
      <c r="I137" s="92">
        <v>325122.88762200001</v>
      </c>
      <c r="J137" s="94">
        <v>12251</v>
      </c>
      <c r="K137" s="82"/>
      <c r="L137" s="92">
        <v>144665.48362406599</v>
      </c>
      <c r="M137" s="93">
        <v>5.2415949239460391E-3</v>
      </c>
      <c r="N137" s="93">
        <f t="shared" si="3"/>
        <v>2.131634097688348E-2</v>
      </c>
      <c r="O137" s="93">
        <f>L137/'סכום נכסי הקרן'!$C$42</f>
        <v>2.6393177116064478E-3</v>
      </c>
    </row>
    <row r="138" spans="2:15" s="132" customFormat="1">
      <c r="B138" s="85" t="s">
        <v>1520</v>
      </c>
      <c r="C138" s="82" t="s">
        <v>1521</v>
      </c>
      <c r="D138" s="95" t="s">
        <v>1488</v>
      </c>
      <c r="E138" s="95" t="s">
        <v>951</v>
      </c>
      <c r="F138" s="82" t="s">
        <v>1324</v>
      </c>
      <c r="G138" s="95" t="s">
        <v>1229</v>
      </c>
      <c r="H138" s="95" t="s">
        <v>180</v>
      </c>
      <c r="I138" s="92">
        <v>241044.08691099996</v>
      </c>
      <c r="J138" s="94">
        <v>2518</v>
      </c>
      <c r="K138" s="82"/>
      <c r="L138" s="92">
        <v>22044.388073546994</v>
      </c>
      <c r="M138" s="93">
        <v>8.6341557711192302E-3</v>
      </c>
      <c r="N138" s="93">
        <f t="shared" si="3"/>
        <v>3.2482225962316529E-3</v>
      </c>
      <c r="O138" s="93">
        <f>L138/'סכום נכסי הקרן'!$C$42</f>
        <v>4.0218400703814858E-4</v>
      </c>
    </row>
    <row r="139" spans="2:15" s="132" customFormat="1">
      <c r="B139" s="85" t="s">
        <v>1524</v>
      </c>
      <c r="C139" s="82" t="s">
        <v>1525</v>
      </c>
      <c r="D139" s="95" t="s">
        <v>1488</v>
      </c>
      <c r="E139" s="95" t="s">
        <v>951</v>
      </c>
      <c r="F139" s="82" t="s">
        <v>894</v>
      </c>
      <c r="G139" s="95" t="s">
        <v>459</v>
      </c>
      <c r="H139" s="95" t="s">
        <v>180</v>
      </c>
      <c r="I139" s="92">
        <v>20891.173009999999</v>
      </c>
      <c r="J139" s="94">
        <v>374</v>
      </c>
      <c r="K139" s="82"/>
      <c r="L139" s="92">
        <v>283.77900850200001</v>
      </c>
      <c r="M139" s="93">
        <v>1.2792933466445854E-4</v>
      </c>
      <c r="N139" s="93">
        <f t="shared" si="3"/>
        <v>4.1814605362465596E-5</v>
      </c>
      <c r="O139" s="93">
        <f>L139/'סכום נכסי הקרן'!$C$42</f>
        <v>5.1773439286166218E-6</v>
      </c>
    </row>
    <row r="140" spans="2:15" s="132" customFormat="1">
      <c r="B140" s="85" t="s">
        <v>1528</v>
      </c>
      <c r="C140" s="82" t="s">
        <v>1529</v>
      </c>
      <c r="D140" s="95" t="s">
        <v>142</v>
      </c>
      <c r="E140" s="95" t="s">
        <v>951</v>
      </c>
      <c r="F140" s="82" t="s">
        <v>1461</v>
      </c>
      <c r="G140" s="95" t="s">
        <v>424</v>
      </c>
      <c r="H140" s="95" t="s">
        <v>183</v>
      </c>
      <c r="I140" s="92">
        <v>5298.4265469999991</v>
      </c>
      <c r="J140" s="94">
        <v>35</v>
      </c>
      <c r="K140" s="82"/>
      <c r="L140" s="92">
        <v>8.7763660479999999</v>
      </c>
      <c r="M140" s="93">
        <v>7.7286076031532155E-4</v>
      </c>
      <c r="N140" s="93">
        <f t="shared" si="3"/>
        <v>1.2931903763807652E-6</v>
      </c>
      <c r="O140" s="93">
        <f>L140/'סכום נכסי הקרן'!$C$42</f>
        <v>1.6011848696556996E-7</v>
      </c>
    </row>
    <row r="141" spans="2:15" s="132" customFormat="1">
      <c r="B141" s="85" t="s">
        <v>1530</v>
      </c>
      <c r="C141" s="82" t="s">
        <v>1531</v>
      </c>
      <c r="D141" s="95" t="s">
        <v>1488</v>
      </c>
      <c r="E141" s="95" t="s">
        <v>951</v>
      </c>
      <c r="F141" s="82" t="s">
        <v>1353</v>
      </c>
      <c r="G141" s="95" t="s">
        <v>1347</v>
      </c>
      <c r="H141" s="95" t="s">
        <v>180</v>
      </c>
      <c r="I141" s="92">
        <v>110141.85044300002</v>
      </c>
      <c r="J141" s="94">
        <v>831</v>
      </c>
      <c r="K141" s="82"/>
      <c r="L141" s="92">
        <v>3324.2925173429999</v>
      </c>
      <c r="M141" s="93">
        <v>3.882514369203712E-3</v>
      </c>
      <c r="N141" s="93">
        <f t="shared" si="3"/>
        <v>4.8983179008152454E-4</v>
      </c>
      <c r="O141" s="93">
        <f>L141/'סכום נכסי הקרן'!$C$42</f>
        <v>6.0649326292540582E-5</v>
      </c>
    </row>
    <row r="142" spans="2:15" s="132" customFormat="1">
      <c r="B142" s="85" t="s">
        <v>1534</v>
      </c>
      <c r="C142" s="82" t="s">
        <v>1535</v>
      </c>
      <c r="D142" s="95" t="s">
        <v>1488</v>
      </c>
      <c r="E142" s="95" t="s">
        <v>951</v>
      </c>
      <c r="F142" s="82" t="s">
        <v>1536</v>
      </c>
      <c r="G142" s="95" t="s">
        <v>1080</v>
      </c>
      <c r="H142" s="95" t="s">
        <v>180</v>
      </c>
      <c r="I142" s="92">
        <v>153266.811028</v>
      </c>
      <c r="J142" s="94">
        <v>3768</v>
      </c>
      <c r="K142" s="82"/>
      <c r="L142" s="92">
        <v>20975.139371113</v>
      </c>
      <c r="M142" s="93">
        <v>3.2433833038487637E-3</v>
      </c>
      <c r="N142" s="93">
        <f t="shared" si="3"/>
        <v>3.0906696723469011E-3</v>
      </c>
      <c r="O142" s="93">
        <f>L142/'סכום נכסי הקרן'!$C$42</f>
        <v>3.8267633341933395E-4</v>
      </c>
    </row>
    <row r="143" spans="2:15" s="132" customFormat="1">
      <c r="B143" s="85" t="s">
        <v>1537</v>
      </c>
      <c r="C143" s="82" t="s">
        <v>1538</v>
      </c>
      <c r="D143" s="95" t="s">
        <v>1488</v>
      </c>
      <c r="E143" s="95" t="s">
        <v>951</v>
      </c>
      <c r="F143" s="82" t="s">
        <v>963</v>
      </c>
      <c r="G143" s="95" t="s">
        <v>544</v>
      </c>
      <c r="H143" s="95" t="s">
        <v>180</v>
      </c>
      <c r="I143" s="92">
        <v>935790.76962499996</v>
      </c>
      <c r="J143" s="94">
        <v>1568</v>
      </c>
      <c r="K143" s="82"/>
      <c r="L143" s="92">
        <v>53293.059740913006</v>
      </c>
      <c r="M143" s="93">
        <v>8.5900540518831859E-4</v>
      </c>
      <c r="N143" s="93">
        <f t="shared" si="3"/>
        <v>7.8526888700750207E-3</v>
      </c>
      <c r="O143" s="93">
        <f>L143/'סכום נכסי הקרן'!$C$42</f>
        <v>9.7229354892567493E-4</v>
      </c>
    </row>
    <row r="144" spans="2:15" s="132" customFormat="1">
      <c r="B144" s="85" t="s">
        <v>1539</v>
      </c>
      <c r="C144" s="82" t="s">
        <v>1540</v>
      </c>
      <c r="D144" s="95" t="s">
        <v>1488</v>
      </c>
      <c r="E144" s="95" t="s">
        <v>951</v>
      </c>
      <c r="F144" s="82" t="s">
        <v>1228</v>
      </c>
      <c r="G144" s="95" t="s">
        <v>1229</v>
      </c>
      <c r="H144" s="95" t="s">
        <v>180</v>
      </c>
      <c r="I144" s="92">
        <v>273460.61587099999</v>
      </c>
      <c r="J144" s="94">
        <v>1656</v>
      </c>
      <c r="K144" s="82"/>
      <c r="L144" s="92">
        <v>16447.540324327998</v>
      </c>
      <c r="M144" s="93">
        <v>2.5826806658643116E-3</v>
      </c>
      <c r="N144" s="93">
        <f t="shared" si="3"/>
        <v>2.4235316469511433E-3</v>
      </c>
      <c r="O144" s="93">
        <f>L144/'סכום נכסי הקרן'!$C$42</f>
        <v>3.0007354486276768E-4</v>
      </c>
    </row>
    <row r="145" spans="2:15" s="132" customFormat="1">
      <c r="B145" s="85" t="s">
        <v>1541</v>
      </c>
      <c r="C145" s="82" t="s">
        <v>1542</v>
      </c>
      <c r="D145" s="95" t="s">
        <v>1488</v>
      </c>
      <c r="E145" s="95" t="s">
        <v>951</v>
      </c>
      <c r="F145" s="82" t="s">
        <v>1543</v>
      </c>
      <c r="G145" s="95" t="s">
        <v>1014</v>
      </c>
      <c r="H145" s="95" t="s">
        <v>180</v>
      </c>
      <c r="I145" s="92">
        <v>99799.791864999992</v>
      </c>
      <c r="J145" s="94">
        <v>3694</v>
      </c>
      <c r="K145" s="82"/>
      <c r="L145" s="92">
        <v>13389.746860412</v>
      </c>
      <c r="M145" s="93">
        <v>4.8738832161914058E-3</v>
      </c>
      <c r="N145" s="93">
        <f t="shared" si="3"/>
        <v>1.9729682749508042E-3</v>
      </c>
      <c r="O145" s="93">
        <f>L145/'סכום נכסי הקרן'!$C$42</f>
        <v>2.4428630214549138E-4</v>
      </c>
    </row>
    <row r="146" spans="2:15" s="132" customFormat="1">
      <c r="B146" s="85" t="s">
        <v>1544</v>
      </c>
      <c r="C146" s="82" t="s">
        <v>1545</v>
      </c>
      <c r="D146" s="95" t="s">
        <v>1488</v>
      </c>
      <c r="E146" s="95" t="s">
        <v>951</v>
      </c>
      <c r="F146" s="82" t="s">
        <v>1546</v>
      </c>
      <c r="G146" s="95" t="s">
        <v>981</v>
      </c>
      <c r="H146" s="95" t="s">
        <v>180</v>
      </c>
      <c r="I146" s="92">
        <v>36723.742694</v>
      </c>
      <c r="J146" s="94">
        <v>5986</v>
      </c>
      <c r="K146" s="82"/>
      <c r="L146" s="92">
        <v>7984.1647193850013</v>
      </c>
      <c r="M146" s="93">
        <v>5.6210487639652069E-4</v>
      </c>
      <c r="N146" s="93">
        <f t="shared" si="3"/>
        <v>1.1764601569803981E-3</v>
      </c>
      <c r="O146" s="93">
        <f>L146/'סכום נכסי הקרן'!$C$42</f>
        <v>1.4566534344167897E-4</v>
      </c>
    </row>
    <row r="147" spans="2:15" s="132" customFormat="1">
      <c r="B147" s="85" t="s">
        <v>1547</v>
      </c>
      <c r="C147" s="82" t="s">
        <v>1548</v>
      </c>
      <c r="D147" s="95" t="s">
        <v>1488</v>
      </c>
      <c r="E147" s="95" t="s">
        <v>951</v>
      </c>
      <c r="F147" s="82" t="s">
        <v>1549</v>
      </c>
      <c r="G147" s="95" t="s">
        <v>981</v>
      </c>
      <c r="H147" s="95" t="s">
        <v>180</v>
      </c>
      <c r="I147" s="92">
        <v>58632.963860999997</v>
      </c>
      <c r="J147" s="94">
        <v>12083</v>
      </c>
      <c r="K147" s="82"/>
      <c r="L147" s="92">
        <v>25731.343557978998</v>
      </c>
      <c r="M147" s="93">
        <v>1.2126879477920691E-3</v>
      </c>
      <c r="N147" s="93">
        <f t="shared" si="3"/>
        <v>3.7914924786106234E-3</v>
      </c>
      <c r="O147" s="93">
        <f>L147/'סכום נכסי הקרן'!$C$42</f>
        <v>4.6944985835381862E-4</v>
      </c>
    </row>
    <row r="148" spans="2:15" s="132" customFormat="1">
      <c r="B148" s="81"/>
      <c r="C148" s="82"/>
      <c r="D148" s="82"/>
      <c r="E148" s="82"/>
      <c r="F148" s="82"/>
      <c r="G148" s="82"/>
      <c r="H148" s="82"/>
      <c r="I148" s="92"/>
      <c r="J148" s="94"/>
      <c r="K148" s="82"/>
      <c r="L148" s="82"/>
      <c r="M148" s="82"/>
      <c r="N148" s="93"/>
      <c r="O148" s="82"/>
    </row>
    <row r="149" spans="2:15" s="132" customFormat="1">
      <c r="B149" s="100" t="s">
        <v>73</v>
      </c>
      <c r="C149" s="80"/>
      <c r="D149" s="80"/>
      <c r="E149" s="80"/>
      <c r="F149" s="80"/>
      <c r="G149" s="80"/>
      <c r="H149" s="80"/>
      <c r="I149" s="89"/>
      <c r="J149" s="91"/>
      <c r="K149" s="89">
        <v>2633.0633538530001</v>
      </c>
      <c r="L149" s="89">
        <f>SUM(L150:L214)</f>
        <v>1418767.49183879</v>
      </c>
      <c r="M149" s="80"/>
      <c r="N149" s="90">
        <f t="shared" ref="N149:N214" si="4">L149/$L$11</f>
        <v>0.20905423232499601</v>
      </c>
      <c r="O149" s="90">
        <f>L149/'סכום נכסי הקרן'!$C$42</f>
        <v>2.588439257281577E-2</v>
      </c>
    </row>
    <row r="150" spans="2:15" s="132" customFormat="1">
      <c r="B150" s="85" t="s">
        <v>1550</v>
      </c>
      <c r="C150" s="82" t="s">
        <v>1551</v>
      </c>
      <c r="D150" s="95" t="s">
        <v>30</v>
      </c>
      <c r="E150" s="95" t="s">
        <v>951</v>
      </c>
      <c r="F150" s="82"/>
      <c r="G150" s="95" t="s">
        <v>1126</v>
      </c>
      <c r="H150" s="95" t="s">
        <v>182</v>
      </c>
      <c r="I150" s="92">
        <v>42407</v>
      </c>
      <c r="J150" s="94">
        <v>21690</v>
      </c>
      <c r="K150" s="82"/>
      <c r="L150" s="92">
        <v>37511.602920000005</v>
      </c>
      <c r="M150" s="93">
        <v>2.1159468626950119E-4</v>
      </c>
      <c r="N150" s="93">
        <f t="shared" si="4"/>
        <v>5.5273040838827855E-3</v>
      </c>
      <c r="O150" s="93">
        <f>L150/'סכום נכסי הקרן'!$C$42</f>
        <v>6.8437221856447082E-4</v>
      </c>
    </row>
    <row r="151" spans="2:15" s="132" customFormat="1">
      <c r="B151" s="85" t="s">
        <v>1552</v>
      </c>
      <c r="C151" s="82" t="s">
        <v>1553</v>
      </c>
      <c r="D151" s="95" t="s">
        <v>30</v>
      </c>
      <c r="E151" s="95" t="s">
        <v>951</v>
      </c>
      <c r="F151" s="82"/>
      <c r="G151" s="95" t="s">
        <v>1554</v>
      </c>
      <c r="H151" s="95" t="s">
        <v>182</v>
      </c>
      <c r="I151" s="92">
        <v>94128</v>
      </c>
      <c r="J151" s="94">
        <v>11790</v>
      </c>
      <c r="K151" s="82"/>
      <c r="L151" s="92">
        <v>45258.604249999997</v>
      </c>
      <c r="M151" s="93">
        <v>1.2124149169947436E-4</v>
      </c>
      <c r="N151" s="93">
        <f t="shared" si="4"/>
        <v>6.6688184089430998E-3</v>
      </c>
      <c r="O151" s="93">
        <f>L151/'סכום נכסי הקרן'!$C$42</f>
        <v>8.2571068652439984E-4</v>
      </c>
    </row>
    <row r="152" spans="2:15" s="132" customFormat="1">
      <c r="B152" s="85" t="s">
        <v>1555</v>
      </c>
      <c r="C152" s="82" t="s">
        <v>1556</v>
      </c>
      <c r="D152" s="95" t="s">
        <v>1497</v>
      </c>
      <c r="E152" s="95" t="s">
        <v>951</v>
      </c>
      <c r="F152" s="82"/>
      <c r="G152" s="95" t="s">
        <v>1055</v>
      </c>
      <c r="H152" s="95" t="s">
        <v>180</v>
      </c>
      <c r="I152" s="92">
        <v>15018</v>
      </c>
      <c r="J152" s="94">
        <v>14256</v>
      </c>
      <c r="K152" s="92">
        <v>52.909010000000002</v>
      </c>
      <c r="L152" s="92">
        <v>7828.8978099999995</v>
      </c>
      <c r="M152" s="93">
        <v>1.3322283532009346E-4</v>
      </c>
      <c r="N152" s="93">
        <f t="shared" si="4"/>
        <v>1.1535817045675314E-3</v>
      </c>
      <c r="O152" s="93">
        <f>L152/'סכום נכסי הקרן'!$C$42</f>
        <v>1.4283261034114789E-4</v>
      </c>
    </row>
    <row r="153" spans="2:15" s="132" customFormat="1">
      <c r="B153" s="85" t="s">
        <v>1557</v>
      </c>
      <c r="C153" s="82" t="s">
        <v>1558</v>
      </c>
      <c r="D153" s="95" t="s">
        <v>1497</v>
      </c>
      <c r="E153" s="95" t="s">
        <v>951</v>
      </c>
      <c r="F153" s="82"/>
      <c r="G153" s="95" t="s">
        <v>969</v>
      </c>
      <c r="H153" s="95" t="s">
        <v>180</v>
      </c>
      <c r="I153" s="92">
        <v>29985</v>
      </c>
      <c r="J153" s="94">
        <v>18245</v>
      </c>
      <c r="K153" s="82"/>
      <c r="L153" s="92">
        <v>19869.812129999998</v>
      </c>
      <c r="M153" s="93">
        <v>1.1597272257980079E-5</v>
      </c>
      <c r="N153" s="93">
        <f t="shared" si="4"/>
        <v>2.9278006052249148E-3</v>
      </c>
      <c r="O153" s="93">
        <f>L153/'סכום נכסי הקרן'!$C$42</f>
        <v>3.6251043280843435E-4</v>
      </c>
    </row>
    <row r="154" spans="2:15" s="132" customFormat="1">
      <c r="B154" s="85" t="s">
        <v>1559</v>
      </c>
      <c r="C154" s="82" t="s">
        <v>1560</v>
      </c>
      <c r="D154" s="95" t="s">
        <v>1488</v>
      </c>
      <c r="E154" s="95" t="s">
        <v>951</v>
      </c>
      <c r="F154" s="82"/>
      <c r="G154" s="95" t="s">
        <v>981</v>
      </c>
      <c r="H154" s="95" t="s">
        <v>180</v>
      </c>
      <c r="I154" s="92">
        <v>17400</v>
      </c>
      <c r="J154" s="94">
        <v>117331</v>
      </c>
      <c r="K154" s="82"/>
      <c r="L154" s="92">
        <v>74149.437409999999</v>
      </c>
      <c r="M154" s="93">
        <v>4.9815147439609638E-5</v>
      </c>
      <c r="N154" s="93">
        <f t="shared" si="4"/>
        <v>1.0925859102528159E-2</v>
      </c>
      <c r="O154" s="93">
        <f>L154/'סכום נכסי הקרן'!$C$42</f>
        <v>1.3528031604997876E-3</v>
      </c>
    </row>
    <row r="155" spans="2:15" s="132" customFormat="1">
      <c r="B155" s="85" t="s">
        <v>1561</v>
      </c>
      <c r="C155" s="82" t="s">
        <v>1562</v>
      </c>
      <c r="D155" s="95" t="s">
        <v>1488</v>
      </c>
      <c r="E155" s="95" t="s">
        <v>951</v>
      </c>
      <c r="F155" s="82"/>
      <c r="G155" s="95" t="s">
        <v>969</v>
      </c>
      <c r="H155" s="95" t="s">
        <v>180</v>
      </c>
      <c r="I155" s="92">
        <v>5805</v>
      </c>
      <c r="J155" s="94">
        <v>178075</v>
      </c>
      <c r="K155" s="82"/>
      <c r="L155" s="92">
        <v>37544.905619999998</v>
      </c>
      <c r="M155" s="93">
        <v>1.1817927211299592E-5</v>
      </c>
      <c r="N155" s="93">
        <f t="shared" si="4"/>
        <v>5.5322112095555227E-3</v>
      </c>
      <c r="O155" s="93">
        <f>L155/'סכום נכסי הקרן'!$C$42</f>
        <v>6.8497980237611938E-4</v>
      </c>
    </row>
    <row r="156" spans="2:15" s="132" customFormat="1">
      <c r="B156" s="85" t="s">
        <v>1563</v>
      </c>
      <c r="C156" s="82" t="s">
        <v>1564</v>
      </c>
      <c r="D156" s="95" t="s">
        <v>1488</v>
      </c>
      <c r="E156" s="95" t="s">
        <v>951</v>
      </c>
      <c r="F156" s="82"/>
      <c r="G156" s="95" t="s">
        <v>1028</v>
      </c>
      <c r="H156" s="95" t="s">
        <v>180</v>
      </c>
      <c r="I156" s="92">
        <v>79517</v>
      </c>
      <c r="J156" s="94">
        <v>18995</v>
      </c>
      <c r="K156" s="82"/>
      <c r="L156" s="92">
        <v>54858.651079999996</v>
      </c>
      <c r="M156" s="93">
        <v>1.6863685719617923E-5</v>
      </c>
      <c r="N156" s="93">
        <f t="shared" si="4"/>
        <v>8.0833774764958698E-3</v>
      </c>
      <c r="O156" s="93">
        <f>L156/'סכום נכסי הקרן'!$C$42</f>
        <v>1.0008566370022184E-3</v>
      </c>
    </row>
    <row r="157" spans="2:15" s="132" customFormat="1">
      <c r="B157" s="85" t="s">
        <v>1565</v>
      </c>
      <c r="C157" s="82" t="s">
        <v>1566</v>
      </c>
      <c r="D157" s="95" t="s">
        <v>30</v>
      </c>
      <c r="E157" s="95" t="s">
        <v>951</v>
      </c>
      <c r="F157" s="82"/>
      <c r="G157" s="95" t="s">
        <v>1080</v>
      </c>
      <c r="H157" s="95" t="s">
        <v>182</v>
      </c>
      <c r="I157" s="92">
        <v>17378</v>
      </c>
      <c r="J157" s="94">
        <v>16720</v>
      </c>
      <c r="K157" s="82"/>
      <c r="L157" s="92">
        <v>11849.624449999999</v>
      </c>
      <c r="M157" s="93">
        <v>4.0826067479324989E-5</v>
      </c>
      <c r="N157" s="93">
        <f t="shared" si="4"/>
        <v>1.7460324943896664E-3</v>
      </c>
      <c r="O157" s="93">
        <f>L157/'סכום נכסי הקרן'!$C$42</f>
        <v>2.1618787635647898E-4</v>
      </c>
    </row>
    <row r="158" spans="2:15" s="132" customFormat="1">
      <c r="B158" s="85" t="s">
        <v>1567</v>
      </c>
      <c r="C158" s="82" t="s">
        <v>1568</v>
      </c>
      <c r="D158" s="95" t="s">
        <v>142</v>
      </c>
      <c r="E158" s="95" t="s">
        <v>951</v>
      </c>
      <c r="F158" s="82"/>
      <c r="G158" s="95" t="s">
        <v>1554</v>
      </c>
      <c r="H158" s="95" t="s">
        <v>183</v>
      </c>
      <c r="I158" s="92">
        <v>373364</v>
      </c>
      <c r="J158" s="94">
        <v>482.4</v>
      </c>
      <c r="K158" s="82"/>
      <c r="L158" s="92">
        <v>8523.9234399999987</v>
      </c>
      <c r="M158" s="93">
        <v>1.1663291256288786E-4</v>
      </c>
      <c r="N158" s="93">
        <f t="shared" si="4"/>
        <v>1.2559931640643467E-3</v>
      </c>
      <c r="O158" s="93">
        <f>L158/'סכום נכסי הקרן'!$C$42</f>
        <v>1.5551285312833798E-4</v>
      </c>
    </row>
    <row r="159" spans="2:15" s="132" customFormat="1">
      <c r="B159" s="85" t="s">
        <v>1569</v>
      </c>
      <c r="C159" s="82" t="s">
        <v>1570</v>
      </c>
      <c r="D159" s="95" t="s">
        <v>1497</v>
      </c>
      <c r="E159" s="95" t="s">
        <v>951</v>
      </c>
      <c r="F159" s="82"/>
      <c r="G159" s="95" t="s">
        <v>1008</v>
      </c>
      <c r="H159" s="95" t="s">
        <v>180</v>
      </c>
      <c r="I159" s="92">
        <v>168403</v>
      </c>
      <c r="J159" s="94">
        <v>2759</v>
      </c>
      <c r="K159" s="82"/>
      <c r="L159" s="92">
        <v>16875.139210000001</v>
      </c>
      <c r="M159" s="93">
        <v>1.7471099922509106E-5</v>
      </c>
      <c r="N159" s="93">
        <f t="shared" si="4"/>
        <v>2.4865379938694317E-3</v>
      </c>
      <c r="O159" s="93">
        <f>L159/'סכום נכסי הקרן'!$C$42</f>
        <v>3.0787477902135965E-4</v>
      </c>
    </row>
    <row r="160" spans="2:15" s="132" customFormat="1">
      <c r="B160" s="85" t="s">
        <v>1571</v>
      </c>
      <c r="C160" s="82" t="s">
        <v>1572</v>
      </c>
      <c r="D160" s="95" t="s">
        <v>30</v>
      </c>
      <c r="E160" s="95" t="s">
        <v>951</v>
      </c>
      <c r="F160" s="82"/>
      <c r="G160" s="95" t="s">
        <v>988</v>
      </c>
      <c r="H160" s="95" t="s">
        <v>182</v>
      </c>
      <c r="I160" s="92">
        <v>33226</v>
      </c>
      <c r="J160" s="94">
        <v>6884</v>
      </c>
      <c r="K160" s="82"/>
      <c r="L160" s="92">
        <v>9327.9764900000009</v>
      </c>
      <c r="M160" s="93">
        <v>5.519313147475682E-5</v>
      </c>
      <c r="N160" s="93">
        <f t="shared" si="4"/>
        <v>1.3744697249407653E-3</v>
      </c>
      <c r="O160" s="93">
        <f>L160/'סכום נכסי הקרן'!$C$42</f>
        <v>1.7018222278565655E-4</v>
      </c>
    </row>
    <row r="161" spans="2:15" s="132" customFormat="1">
      <c r="B161" s="85" t="s">
        <v>1573</v>
      </c>
      <c r="C161" s="82" t="s">
        <v>1574</v>
      </c>
      <c r="D161" s="95" t="s">
        <v>1497</v>
      </c>
      <c r="E161" s="95" t="s">
        <v>951</v>
      </c>
      <c r="F161" s="82"/>
      <c r="G161" s="95" t="s">
        <v>1019</v>
      </c>
      <c r="H161" s="95" t="s">
        <v>180</v>
      </c>
      <c r="I161" s="92">
        <v>16778</v>
      </c>
      <c r="J161" s="94">
        <v>24973</v>
      </c>
      <c r="K161" s="82"/>
      <c r="L161" s="92">
        <v>15217.97082</v>
      </c>
      <c r="M161" s="93">
        <v>6.2357055286962711E-5</v>
      </c>
      <c r="N161" s="93">
        <f t="shared" si="4"/>
        <v>2.2423555837158839E-3</v>
      </c>
      <c r="O161" s="93">
        <f>L161/'סכום נכסי הקרן'!$C$42</f>
        <v>2.7764093350913458E-4</v>
      </c>
    </row>
    <row r="162" spans="2:15" s="132" customFormat="1">
      <c r="B162" s="85" t="s">
        <v>1575</v>
      </c>
      <c r="C162" s="82" t="s">
        <v>1576</v>
      </c>
      <c r="D162" s="95" t="s">
        <v>1497</v>
      </c>
      <c r="E162" s="95" t="s">
        <v>951</v>
      </c>
      <c r="F162" s="82"/>
      <c r="G162" s="95" t="s">
        <v>1167</v>
      </c>
      <c r="H162" s="95" t="s">
        <v>180</v>
      </c>
      <c r="I162" s="92">
        <v>6129</v>
      </c>
      <c r="J162" s="94">
        <v>42737</v>
      </c>
      <c r="K162" s="82"/>
      <c r="L162" s="92">
        <v>9513.4818500000001</v>
      </c>
      <c r="M162" s="93">
        <v>3.8783300595435348E-5</v>
      </c>
      <c r="N162" s="93">
        <f t="shared" si="4"/>
        <v>1.4018037883796661E-3</v>
      </c>
      <c r="O162" s="93">
        <f>L162/'סכום נכסי הקרן'!$C$42</f>
        <v>1.7356663467148168E-4</v>
      </c>
    </row>
    <row r="163" spans="2:15" s="132" customFormat="1">
      <c r="B163" s="85" t="s">
        <v>1577</v>
      </c>
      <c r="C163" s="82" t="s">
        <v>1578</v>
      </c>
      <c r="D163" s="95" t="s">
        <v>1497</v>
      </c>
      <c r="E163" s="95" t="s">
        <v>951</v>
      </c>
      <c r="F163" s="82"/>
      <c r="G163" s="95" t="s">
        <v>1554</v>
      </c>
      <c r="H163" s="95" t="s">
        <v>180</v>
      </c>
      <c r="I163" s="92">
        <v>8897</v>
      </c>
      <c r="J163" s="94">
        <v>38142</v>
      </c>
      <c r="K163" s="82"/>
      <c r="L163" s="92">
        <v>12325.169260000001</v>
      </c>
      <c r="M163" s="93">
        <v>1.5761353947391501E-5</v>
      </c>
      <c r="N163" s="93">
        <f t="shared" si="4"/>
        <v>1.8161036341377587E-3</v>
      </c>
      <c r="O163" s="93">
        <f>L163/'סכום נכסי הקרן'!$C$42</f>
        <v>2.2486384942381493E-4</v>
      </c>
    </row>
    <row r="164" spans="2:15" s="132" customFormat="1">
      <c r="B164" s="85" t="s">
        <v>1579</v>
      </c>
      <c r="C164" s="82" t="s">
        <v>1580</v>
      </c>
      <c r="D164" s="95" t="s">
        <v>1497</v>
      </c>
      <c r="E164" s="95" t="s">
        <v>951</v>
      </c>
      <c r="F164" s="82"/>
      <c r="G164" s="95" t="s">
        <v>1055</v>
      </c>
      <c r="H164" s="95" t="s">
        <v>180</v>
      </c>
      <c r="I164" s="92">
        <v>14948</v>
      </c>
      <c r="J164" s="94">
        <v>13388</v>
      </c>
      <c r="K164" s="92">
        <v>51.57658</v>
      </c>
      <c r="L164" s="92">
        <v>7320.0738700000002</v>
      </c>
      <c r="M164" s="93">
        <v>9.6745038172998043E-5</v>
      </c>
      <c r="N164" s="93">
        <f t="shared" si="4"/>
        <v>1.0786069121669691E-3</v>
      </c>
      <c r="O164" s="93">
        <f>L164/'סכום נכסי הקרן'!$C$42</f>
        <v>1.3354948347986276E-4</v>
      </c>
    </row>
    <row r="165" spans="2:15" s="132" customFormat="1">
      <c r="B165" s="85" t="s">
        <v>1581</v>
      </c>
      <c r="C165" s="82" t="s">
        <v>1582</v>
      </c>
      <c r="D165" s="95" t="s">
        <v>142</v>
      </c>
      <c r="E165" s="95" t="s">
        <v>951</v>
      </c>
      <c r="F165" s="82"/>
      <c r="G165" s="95" t="s">
        <v>953</v>
      </c>
      <c r="H165" s="95" t="s">
        <v>183</v>
      </c>
      <c r="I165" s="92">
        <v>710507</v>
      </c>
      <c r="J165" s="94">
        <v>558.5</v>
      </c>
      <c r="K165" s="82"/>
      <c r="L165" s="92">
        <v>18779.81625</v>
      </c>
      <c r="M165" s="93">
        <v>3.4920557105311032E-5</v>
      </c>
      <c r="N165" s="93">
        <f t="shared" si="4"/>
        <v>2.7671906016538011E-3</v>
      </c>
      <c r="O165" s="93">
        <f>L165/'סכום נכסי הקרן'!$C$42</f>
        <v>3.4262424185539441E-4</v>
      </c>
    </row>
    <row r="166" spans="2:15" s="132" customFormat="1">
      <c r="B166" s="85" t="s">
        <v>1583</v>
      </c>
      <c r="C166" s="82" t="s">
        <v>1584</v>
      </c>
      <c r="D166" s="95" t="s">
        <v>1497</v>
      </c>
      <c r="E166" s="95" t="s">
        <v>951</v>
      </c>
      <c r="F166" s="82"/>
      <c r="G166" s="95" t="s">
        <v>953</v>
      </c>
      <c r="H166" s="95" t="s">
        <v>180</v>
      </c>
      <c r="I166" s="92">
        <v>46248</v>
      </c>
      <c r="J166" s="94">
        <v>6836</v>
      </c>
      <c r="K166" s="82"/>
      <c r="L166" s="92">
        <v>11482.61623</v>
      </c>
      <c r="M166" s="93">
        <v>1.7966268517327513E-4</v>
      </c>
      <c r="N166" s="93">
        <f t="shared" si="4"/>
        <v>1.6919541326211537E-3</v>
      </c>
      <c r="O166" s="93">
        <f>L166/'סכום נכסי הקרן'!$C$42</f>
        <v>2.0949207531890504E-4</v>
      </c>
    </row>
    <row r="167" spans="2:15" s="132" customFormat="1">
      <c r="B167" s="85" t="s">
        <v>1585</v>
      </c>
      <c r="C167" s="82" t="s">
        <v>1586</v>
      </c>
      <c r="D167" s="95" t="s">
        <v>1488</v>
      </c>
      <c r="E167" s="95" t="s">
        <v>951</v>
      </c>
      <c r="F167" s="82"/>
      <c r="G167" s="95" t="s">
        <v>1028</v>
      </c>
      <c r="H167" s="95" t="s">
        <v>180</v>
      </c>
      <c r="I167" s="92">
        <v>117238</v>
      </c>
      <c r="J167" s="94">
        <v>5399</v>
      </c>
      <c r="K167" s="82"/>
      <c r="L167" s="92">
        <v>22989.396390000002</v>
      </c>
      <c r="M167" s="93">
        <v>2.6632726453283422E-5</v>
      </c>
      <c r="N167" s="93">
        <f t="shared" si="4"/>
        <v>3.3874688006120309E-3</v>
      </c>
      <c r="O167" s="93">
        <f>L167/'סכום נכסי הקרן'!$C$42</f>
        <v>4.1942500416301419E-4</v>
      </c>
    </row>
    <row r="168" spans="2:15" s="132" customFormat="1">
      <c r="B168" s="85" t="s">
        <v>1587</v>
      </c>
      <c r="C168" s="82" t="s">
        <v>1588</v>
      </c>
      <c r="D168" s="95" t="s">
        <v>1497</v>
      </c>
      <c r="E168" s="95" t="s">
        <v>951</v>
      </c>
      <c r="F168" s="82"/>
      <c r="G168" s="95" t="s">
        <v>1008</v>
      </c>
      <c r="H168" s="95" t="s">
        <v>180</v>
      </c>
      <c r="I168" s="92">
        <v>37413</v>
      </c>
      <c r="J168" s="94">
        <v>6222</v>
      </c>
      <c r="K168" s="82"/>
      <c r="L168" s="92">
        <v>8454.7034700000004</v>
      </c>
      <c r="M168" s="93">
        <v>1.5985105363121928E-5</v>
      </c>
      <c r="N168" s="93">
        <f t="shared" si="4"/>
        <v>1.2457936579626427E-3</v>
      </c>
      <c r="O168" s="93">
        <f>L168/'סכום נכסי הקרן'!$C$42</f>
        <v>1.5424998455567542E-4</v>
      </c>
    </row>
    <row r="169" spans="2:15" s="132" customFormat="1">
      <c r="B169" s="85" t="s">
        <v>1589</v>
      </c>
      <c r="C169" s="82" t="s">
        <v>1590</v>
      </c>
      <c r="D169" s="95" t="s">
        <v>30</v>
      </c>
      <c r="E169" s="95" t="s">
        <v>951</v>
      </c>
      <c r="F169" s="82"/>
      <c r="G169" s="95" t="s">
        <v>988</v>
      </c>
      <c r="H169" s="95" t="s">
        <v>182</v>
      </c>
      <c r="I169" s="92">
        <v>47842</v>
      </c>
      <c r="J169" s="94">
        <v>5212</v>
      </c>
      <c r="K169" s="82"/>
      <c r="L169" s="92">
        <v>10169.09382</v>
      </c>
      <c r="M169" s="93">
        <v>4.471894317604682E-5</v>
      </c>
      <c r="N169" s="93">
        <f t="shared" si="4"/>
        <v>1.4984076772337827E-3</v>
      </c>
      <c r="O169" s="93">
        <f>L169/'סכום נכסי הקרן'!$C$42</f>
        <v>1.855278035765593E-4</v>
      </c>
    </row>
    <row r="170" spans="2:15" s="132" customFormat="1">
      <c r="B170" s="85" t="s">
        <v>1591</v>
      </c>
      <c r="C170" s="82" t="s">
        <v>1592</v>
      </c>
      <c r="D170" s="95" t="s">
        <v>30</v>
      </c>
      <c r="E170" s="95" t="s">
        <v>951</v>
      </c>
      <c r="F170" s="82"/>
      <c r="G170" s="95" t="s">
        <v>977</v>
      </c>
      <c r="H170" s="95" t="s">
        <v>182</v>
      </c>
      <c r="I170" s="92">
        <v>87490</v>
      </c>
      <c r="J170" s="94">
        <v>2901</v>
      </c>
      <c r="K170" s="82"/>
      <c r="L170" s="92">
        <v>10350.81784</v>
      </c>
      <c r="M170" s="93">
        <v>7.0755779831527799E-5</v>
      </c>
      <c r="N170" s="93">
        <f t="shared" si="4"/>
        <v>1.5251845633089459E-3</v>
      </c>
      <c r="O170" s="93">
        <f>L170/'סכום נכסי הקרן'!$C$42</f>
        <v>1.8884322763345945E-4</v>
      </c>
    </row>
    <row r="171" spans="2:15" s="132" customFormat="1">
      <c r="B171" s="85" t="s">
        <v>1593</v>
      </c>
      <c r="C171" s="82" t="s">
        <v>1594</v>
      </c>
      <c r="D171" s="95" t="s">
        <v>30</v>
      </c>
      <c r="E171" s="95" t="s">
        <v>951</v>
      </c>
      <c r="F171" s="82"/>
      <c r="G171" s="95" t="s">
        <v>1055</v>
      </c>
      <c r="H171" s="95" t="s">
        <v>182</v>
      </c>
      <c r="I171" s="92">
        <v>61471</v>
      </c>
      <c r="J171" s="94">
        <v>4329</v>
      </c>
      <c r="K171" s="82"/>
      <c r="L171" s="92">
        <v>10852.414779999999</v>
      </c>
      <c r="M171" s="93">
        <v>1.7217972200667819E-4</v>
      </c>
      <c r="N171" s="93">
        <f t="shared" si="4"/>
        <v>1.5990944631561451E-3</v>
      </c>
      <c r="O171" s="93">
        <f>L171/'סכום נכסי הקרן'!$C$42</f>
        <v>1.9799450307708824E-4</v>
      </c>
    </row>
    <row r="172" spans="2:15" s="132" customFormat="1">
      <c r="B172" s="85" t="s">
        <v>1595</v>
      </c>
      <c r="C172" s="82" t="s">
        <v>1596</v>
      </c>
      <c r="D172" s="95" t="s">
        <v>30</v>
      </c>
      <c r="E172" s="95" t="s">
        <v>951</v>
      </c>
      <c r="F172" s="82"/>
      <c r="G172" s="95" t="s">
        <v>1554</v>
      </c>
      <c r="H172" s="95" t="s">
        <v>182</v>
      </c>
      <c r="I172" s="92">
        <v>43592</v>
      </c>
      <c r="J172" s="94">
        <v>8566</v>
      </c>
      <c r="K172" s="82"/>
      <c r="L172" s="92">
        <v>15228.368779999999</v>
      </c>
      <c r="M172" s="93">
        <v>4.4481632653061223E-4</v>
      </c>
      <c r="N172" s="93">
        <f t="shared" si="4"/>
        <v>2.2438877146380041E-3</v>
      </c>
      <c r="O172" s="93">
        <f>L172/'סכום נכסי הקרן'!$C$42</f>
        <v>2.7783063681157462E-4</v>
      </c>
    </row>
    <row r="173" spans="2:15" s="132" customFormat="1">
      <c r="B173" s="85" t="s">
        <v>1597</v>
      </c>
      <c r="C173" s="82" t="s">
        <v>1598</v>
      </c>
      <c r="D173" s="95" t="s">
        <v>30</v>
      </c>
      <c r="E173" s="95" t="s">
        <v>951</v>
      </c>
      <c r="F173" s="82"/>
      <c r="G173" s="95" t="s">
        <v>1028</v>
      </c>
      <c r="H173" s="95" t="s">
        <v>187</v>
      </c>
      <c r="I173" s="92">
        <v>740791</v>
      </c>
      <c r="J173" s="94">
        <v>8542</v>
      </c>
      <c r="K173" s="92">
        <v>289.5752</v>
      </c>
      <c r="L173" s="92">
        <v>25025.088949999998</v>
      </c>
      <c r="M173" s="93">
        <v>2.4111184228717161E-4</v>
      </c>
      <c r="N173" s="93">
        <f t="shared" si="4"/>
        <v>3.6874264383705236E-3</v>
      </c>
      <c r="O173" s="93">
        <f>L173/'סכום נכסי הקרן'!$C$42</f>
        <v>4.5656475093879353E-4</v>
      </c>
    </row>
    <row r="174" spans="2:15" s="132" customFormat="1">
      <c r="B174" s="85" t="s">
        <v>1599</v>
      </c>
      <c r="C174" s="82" t="s">
        <v>1600</v>
      </c>
      <c r="D174" s="95" t="s">
        <v>1488</v>
      </c>
      <c r="E174" s="95" t="s">
        <v>951</v>
      </c>
      <c r="F174" s="82"/>
      <c r="G174" s="95" t="s">
        <v>1028</v>
      </c>
      <c r="H174" s="95" t="s">
        <v>180</v>
      </c>
      <c r="I174" s="92">
        <v>90650</v>
      </c>
      <c r="J174" s="94">
        <v>16669</v>
      </c>
      <c r="K174" s="82"/>
      <c r="L174" s="92">
        <v>54881.148950000003</v>
      </c>
      <c r="M174" s="93">
        <v>3.7999878551298246E-5</v>
      </c>
      <c r="N174" s="93">
        <f t="shared" si="4"/>
        <v>8.0866925192839608E-3</v>
      </c>
      <c r="O174" s="93">
        <f>L174/'סכום נכסי הקרן'!$C$42</f>
        <v>1.0012670944608802E-3</v>
      </c>
    </row>
    <row r="175" spans="2:15" s="132" customFormat="1">
      <c r="B175" s="85" t="s">
        <v>1601</v>
      </c>
      <c r="C175" s="82" t="s">
        <v>1602</v>
      </c>
      <c r="D175" s="95" t="s">
        <v>1497</v>
      </c>
      <c r="E175" s="95" t="s">
        <v>951</v>
      </c>
      <c r="F175" s="82"/>
      <c r="G175" s="95" t="s">
        <v>1069</v>
      </c>
      <c r="H175" s="95" t="s">
        <v>180</v>
      </c>
      <c r="I175" s="92">
        <v>71472</v>
      </c>
      <c r="J175" s="94">
        <v>3710</v>
      </c>
      <c r="K175" s="82"/>
      <c r="L175" s="92">
        <v>9630.6518800000013</v>
      </c>
      <c r="M175" s="93">
        <v>5.0708101186608303E-5</v>
      </c>
      <c r="N175" s="93">
        <f t="shared" si="4"/>
        <v>1.4190686966990699E-3</v>
      </c>
      <c r="O175" s="93">
        <f>L175/'סכום נכסי הקרן'!$C$42</f>
        <v>1.7570431760524969E-4</v>
      </c>
    </row>
    <row r="176" spans="2:15" s="132" customFormat="1">
      <c r="B176" s="85" t="s">
        <v>1603</v>
      </c>
      <c r="C176" s="82" t="s">
        <v>1604</v>
      </c>
      <c r="D176" s="95" t="s">
        <v>1497</v>
      </c>
      <c r="E176" s="95" t="s">
        <v>951</v>
      </c>
      <c r="F176" s="82"/>
      <c r="G176" s="95" t="s">
        <v>1167</v>
      </c>
      <c r="H176" s="95" t="s">
        <v>180</v>
      </c>
      <c r="I176" s="92">
        <v>11966</v>
      </c>
      <c r="J176" s="94">
        <v>19199</v>
      </c>
      <c r="K176" s="82"/>
      <c r="L176" s="92">
        <v>8343.9837000000007</v>
      </c>
      <c r="M176" s="93">
        <v>3.2625962779796704E-5</v>
      </c>
      <c r="N176" s="93">
        <f t="shared" si="4"/>
        <v>1.2294791901913582E-3</v>
      </c>
      <c r="O176" s="93">
        <f>L176/'סכום נכסי הקרן'!$C$42</f>
        <v>1.5222998197686141E-4</v>
      </c>
    </row>
    <row r="177" spans="2:15" s="132" customFormat="1">
      <c r="B177" s="85" t="s">
        <v>1605</v>
      </c>
      <c r="C177" s="82" t="s">
        <v>1606</v>
      </c>
      <c r="D177" s="95" t="s">
        <v>143</v>
      </c>
      <c r="E177" s="95" t="s">
        <v>951</v>
      </c>
      <c r="F177" s="82"/>
      <c r="G177" s="95" t="s">
        <v>953</v>
      </c>
      <c r="H177" s="95" t="s">
        <v>190</v>
      </c>
      <c r="I177" s="92">
        <v>359327</v>
      </c>
      <c r="J177" s="94">
        <v>1055.5</v>
      </c>
      <c r="K177" s="82"/>
      <c r="L177" s="92">
        <v>12431.700550000001</v>
      </c>
      <c r="M177" s="93">
        <v>2.4572331322560891E-4</v>
      </c>
      <c r="N177" s="93">
        <f t="shared" si="4"/>
        <v>1.8318009327984981E-3</v>
      </c>
      <c r="O177" s="93">
        <f>L177/'סכום נכסי הקרן'!$C$42</f>
        <v>2.2680743619720134E-4</v>
      </c>
    </row>
    <row r="178" spans="2:15" s="132" customFormat="1">
      <c r="B178" s="85" t="s">
        <v>1607</v>
      </c>
      <c r="C178" s="82" t="s">
        <v>1608</v>
      </c>
      <c r="D178" s="95" t="s">
        <v>1497</v>
      </c>
      <c r="E178" s="95" t="s">
        <v>951</v>
      </c>
      <c r="F178" s="82"/>
      <c r="G178" s="95" t="s">
        <v>1008</v>
      </c>
      <c r="H178" s="95" t="s">
        <v>180</v>
      </c>
      <c r="I178" s="92">
        <v>56971</v>
      </c>
      <c r="J178" s="94">
        <v>10123</v>
      </c>
      <c r="K178" s="82"/>
      <c r="L178" s="92">
        <v>20946.377170000003</v>
      </c>
      <c r="M178" s="93">
        <v>1.7399753826239034E-5</v>
      </c>
      <c r="N178" s="93">
        <f t="shared" si="4"/>
        <v>3.0864315854804889E-3</v>
      </c>
      <c r="O178" s="93">
        <f>L178/'סכום נכסי הקרן'!$C$42</f>
        <v>3.821515877445496E-4</v>
      </c>
    </row>
    <row r="179" spans="2:15" s="132" customFormat="1">
      <c r="B179" s="85" t="s">
        <v>1609</v>
      </c>
      <c r="C179" s="82" t="s">
        <v>1610</v>
      </c>
      <c r="D179" s="95" t="s">
        <v>30</v>
      </c>
      <c r="E179" s="95" t="s">
        <v>951</v>
      </c>
      <c r="F179" s="82"/>
      <c r="G179" s="95" t="s">
        <v>1055</v>
      </c>
      <c r="H179" s="95" t="s">
        <v>182</v>
      </c>
      <c r="I179" s="92">
        <v>25845</v>
      </c>
      <c r="J179" s="94">
        <v>10945</v>
      </c>
      <c r="K179" s="82"/>
      <c r="L179" s="92">
        <v>11536.1481</v>
      </c>
      <c r="M179" s="93">
        <v>4.0901633746878469E-4</v>
      </c>
      <c r="N179" s="93">
        <f t="shared" si="4"/>
        <v>1.699842009988056E-3</v>
      </c>
      <c r="O179" s="93">
        <f>L179/'סכום נכסי הקרן'!$C$42</f>
        <v>2.1046872578926585E-4</v>
      </c>
    </row>
    <row r="180" spans="2:15" s="132" customFormat="1">
      <c r="B180" s="85" t="s">
        <v>1611</v>
      </c>
      <c r="C180" s="82" t="s">
        <v>1612</v>
      </c>
      <c r="D180" s="95" t="s">
        <v>142</v>
      </c>
      <c r="E180" s="95" t="s">
        <v>951</v>
      </c>
      <c r="F180" s="82"/>
      <c r="G180" s="95" t="s">
        <v>1008</v>
      </c>
      <c r="H180" s="95" t="s">
        <v>183</v>
      </c>
      <c r="I180" s="92">
        <v>9700917</v>
      </c>
      <c r="J180" s="94">
        <v>62.14</v>
      </c>
      <c r="K180" s="82"/>
      <c r="L180" s="92">
        <v>28528.821840000001</v>
      </c>
      <c r="M180" s="93">
        <v>1.3626311658296813E-4</v>
      </c>
      <c r="N180" s="93">
        <f t="shared" si="4"/>
        <v>4.2036986209544889E-3</v>
      </c>
      <c r="O180" s="93">
        <f>L180/'סכום נכסי הקרן'!$C$42</f>
        <v>5.2048783778476098E-4</v>
      </c>
    </row>
    <row r="181" spans="2:15" s="132" customFormat="1">
      <c r="B181" s="85" t="s">
        <v>1613</v>
      </c>
      <c r="C181" s="82" t="s">
        <v>1614</v>
      </c>
      <c r="D181" s="95" t="s">
        <v>1497</v>
      </c>
      <c r="E181" s="95" t="s">
        <v>951</v>
      </c>
      <c r="F181" s="82"/>
      <c r="G181" s="95" t="s">
        <v>981</v>
      </c>
      <c r="H181" s="95" t="s">
        <v>180</v>
      </c>
      <c r="I181" s="92">
        <v>29854</v>
      </c>
      <c r="J181" s="94">
        <v>23545</v>
      </c>
      <c r="K181" s="82"/>
      <c r="L181" s="92">
        <v>25529.779460000002</v>
      </c>
      <c r="M181" s="93">
        <v>2.9434916142789117E-5</v>
      </c>
      <c r="N181" s="93">
        <f t="shared" si="4"/>
        <v>3.7617921732331248E-3</v>
      </c>
      <c r="O181" s="93">
        <f>L181/'סכום נכסי הקרן'!$C$42</f>
        <v>4.6577246634231154E-4</v>
      </c>
    </row>
    <row r="182" spans="2:15" s="132" customFormat="1">
      <c r="B182" s="85" t="s">
        <v>1615</v>
      </c>
      <c r="C182" s="82" t="s">
        <v>1616</v>
      </c>
      <c r="D182" s="95" t="s">
        <v>1497</v>
      </c>
      <c r="E182" s="95" t="s">
        <v>951</v>
      </c>
      <c r="F182" s="82"/>
      <c r="G182" s="95" t="s">
        <v>1139</v>
      </c>
      <c r="H182" s="95" t="s">
        <v>180</v>
      </c>
      <c r="I182" s="92">
        <v>31403</v>
      </c>
      <c r="J182" s="94">
        <v>18990</v>
      </c>
      <c r="K182" s="82"/>
      <c r="L182" s="92">
        <v>21659.176670000001</v>
      </c>
      <c r="M182" s="93">
        <v>4.1032652322056651E-5</v>
      </c>
      <c r="N182" s="93">
        <f t="shared" si="4"/>
        <v>3.1914620102197898E-3</v>
      </c>
      <c r="O182" s="93">
        <f>L182/'סכום נכסי הקרן'!$C$42</f>
        <v>3.9515610200769647E-4</v>
      </c>
    </row>
    <row r="183" spans="2:15" s="132" customFormat="1">
      <c r="B183" s="85" t="s">
        <v>1617</v>
      </c>
      <c r="C183" s="82" t="s">
        <v>1618</v>
      </c>
      <c r="D183" s="95" t="s">
        <v>1497</v>
      </c>
      <c r="E183" s="95" t="s">
        <v>951</v>
      </c>
      <c r="F183" s="82"/>
      <c r="G183" s="95" t="s">
        <v>1019</v>
      </c>
      <c r="H183" s="95" t="s">
        <v>180</v>
      </c>
      <c r="I183" s="92">
        <v>81814</v>
      </c>
      <c r="J183" s="94">
        <v>8317</v>
      </c>
      <c r="K183" s="92">
        <v>163.43164999999999</v>
      </c>
      <c r="L183" s="92">
        <v>24877.268070000002</v>
      </c>
      <c r="M183" s="93">
        <v>3.1695860964069244E-5</v>
      </c>
      <c r="N183" s="93">
        <f t="shared" si="4"/>
        <v>3.6656451523121906E-3</v>
      </c>
      <c r="O183" s="93">
        <f>L183/'סכום נכסי הקרן'!$C$42</f>
        <v>4.5386786528953186E-4</v>
      </c>
    </row>
    <row r="184" spans="2:15" s="132" customFormat="1">
      <c r="B184" s="85" t="s">
        <v>1619</v>
      </c>
      <c r="C184" s="82" t="s">
        <v>1620</v>
      </c>
      <c r="D184" s="95" t="s">
        <v>1488</v>
      </c>
      <c r="E184" s="95" t="s">
        <v>951</v>
      </c>
      <c r="F184" s="82"/>
      <c r="G184" s="95" t="s">
        <v>1011</v>
      </c>
      <c r="H184" s="95" t="s">
        <v>180</v>
      </c>
      <c r="I184" s="92">
        <v>205861</v>
      </c>
      <c r="J184" s="94">
        <v>11794</v>
      </c>
      <c r="K184" s="82"/>
      <c r="L184" s="92">
        <v>88182.222699999998</v>
      </c>
      <c r="M184" s="93">
        <v>2.6832022003679796E-5</v>
      </c>
      <c r="N184" s="93">
        <f t="shared" si="4"/>
        <v>1.2993578565412346E-2</v>
      </c>
      <c r="O184" s="93">
        <f>L184/'סכום נכסי הקרן'!$C$42</f>
        <v>1.6088212363478823E-3</v>
      </c>
    </row>
    <row r="185" spans="2:15" s="132" customFormat="1">
      <c r="B185" s="85" t="s">
        <v>1621</v>
      </c>
      <c r="C185" s="82" t="s">
        <v>1622</v>
      </c>
      <c r="D185" s="95" t="s">
        <v>1497</v>
      </c>
      <c r="E185" s="95" t="s">
        <v>951</v>
      </c>
      <c r="F185" s="82"/>
      <c r="G185" s="95" t="s">
        <v>1167</v>
      </c>
      <c r="H185" s="95" t="s">
        <v>180</v>
      </c>
      <c r="I185" s="92">
        <v>11402</v>
      </c>
      <c r="J185" s="94">
        <v>18109</v>
      </c>
      <c r="K185" s="82"/>
      <c r="L185" s="92">
        <v>7499.3106699999998</v>
      </c>
      <c r="M185" s="93">
        <v>6.0388776822624325E-5</v>
      </c>
      <c r="N185" s="93">
        <f t="shared" si="4"/>
        <v>1.1050173084044988E-3</v>
      </c>
      <c r="O185" s="93">
        <f>L185/'סכום נכסי הקרן'!$C$42</f>
        <v>1.3681952999656318E-4</v>
      </c>
    </row>
    <row r="186" spans="2:15" s="132" customFormat="1">
      <c r="B186" s="85" t="s">
        <v>1623</v>
      </c>
      <c r="C186" s="82" t="s">
        <v>1624</v>
      </c>
      <c r="D186" s="95" t="s">
        <v>1497</v>
      </c>
      <c r="E186" s="95" t="s">
        <v>951</v>
      </c>
      <c r="F186" s="82"/>
      <c r="G186" s="95" t="s">
        <v>1069</v>
      </c>
      <c r="H186" s="95" t="s">
        <v>180</v>
      </c>
      <c r="I186" s="92">
        <v>64969.77693</v>
      </c>
      <c r="J186" s="94">
        <v>2731</v>
      </c>
      <c r="K186" s="82"/>
      <c r="L186" s="92">
        <v>6444.3469761050001</v>
      </c>
      <c r="M186" s="93">
        <v>1.6854669059901262E-4</v>
      </c>
      <c r="N186" s="93">
        <f t="shared" si="4"/>
        <v>9.4956926887257735E-4</v>
      </c>
      <c r="O186" s="93">
        <f>L186/'סכום נכסי הקרן'!$C$42</f>
        <v>1.1757247608538657E-4</v>
      </c>
    </row>
    <row r="187" spans="2:15" s="132" customFormat="1">
      <c r="B187" s="85" t="s">
        <v>1625</v>
      </c>
      <c r="C187" s="82" t="s">
        <v>1626</v>
      </c>
      <c r="D187" s="95" t="s">
        <v>1488</v>
      </c>
      <c r="E187" s="95" t="s">
        <v>951</v>
      </c>
      <c r="F187" s="82"/>
      <c r="G187" s="95" t="s">
        <v>1014</v>
      </c>
      <c r="H187" s="95" t="s">
        <v>180</v>
      </c>
      <c r="I187" s="92">
        <v>511283.89671000006</v>
      </c>
      <c r="J187" s="94">
        <v>2834</v>
      </c>
      <c r="K187" s="82"/>
      <c r="L187" s="92">
        <v>52626.901418189002</v>
      </c>
      <c r="M187" s="93">
        <v>9.9095639155275753E-4</v>
      </c>
      <c r="N187" s="93">
        <f t="shared" si="4"/>
        <v>7.7545309847519778E-3</v>
      </c>
      <c r="O187" s="93">
        <f>L187/'סכום נכסי הקרן'!$C$42</f>
        <v>9.601399693996254E-4</v>
      </c>
    </row>
    <row r="188" spans="2:15" s="132" customFormat="1">
      <c r="B188" s="85" t="s">
        <v>1627</v>
      </c>
      <c r="C188" s="82" t="s">
        <v>1628</v>
      </c>
      <c r="D188" s="95" t="s">
        <v>1497</v>
      </c>
      <c r="E188" s="95" t="s">
        <v>951</v>
      </c>
      <c r="F188" s="82"/>
      <c r="G188" s="95" t="s">
        <v>1126</v>
      </c>
      <c r="H188" s="95" t="s">
        <v>180</v>
      </c>
      <c r="I188" s="92">
        <v>75258</v>
      </c>
      <c r="J188" s="94">
        <v>8421</v>
      </c>
      <c r="K188" s="92">
        <v>60.134149999999998</v>
      </c>
      <c r="L188" s="92">
        <v>23077.84763</v>
      </c>
      <c r="M188" s="93">
        <v>5.9786802208077276E-5</v>
      </c>
      <c r="N188" s="93">
        <f t="shared" si="4"/>
        <v>3.400502018657102E-3</v>
      </c>
      <c r="O188" s="93">
        <f>L188/'סכום נכסי הקרן'!$C$42</f>
        <v>4.2103873342653504E-4</v>
      </c>
    </row>
    <row r="189" spans="2:15" s="132" customFormat="1">
      <c r="B189" s="85" t="s">
        <v>1629</v>
      </c>
      <c r="C189" s="82" t="s">
        <v>1630</v>
      </c>
      <c r="D189" s="95" t="s">
        <v>30</v>
      </c>
      <c r="E189" s="95" t="s">
        <v>951</v>
      </c>
      <c r="F189" s="82"/>
      <c r="G189" s="95" t="s">
        <v>1028</v>
      </c>
      <c r="H189" s="95" t="s">
        <v>182</v>
      </c>
      <c r="I189" s="92">
        <v>1132687</v>
      </c>
      <c r="J189" s="94">
        <v>507.4</v>
      </c>
      <c r="K189" s="82"/>
      <c r="L189" s="92">
        <v>23438.45061</v>
      </c>
      <c r="M189" s="93">
        <v>2.0097469823196707E-4</v>
      </c>
      <c r="N189" s="93">
        <f t="shared" si="4"/>
        <v>3.4536365735377628E-3</v>
      </c>
      <c r="O189" s="93">
        <f>L189/'סכום נכסי הקרן'!$C$42</f>
        <v>4.2761767546667856E-4</v>
      </c>
    </row>
    <row r="190" spans="2:15" s="132" customFormat="1">
      <c r="B190" s="85" t="s">
        <v>1631</v>
      </c>
      <c r="C190" s="82" t="s">
        <v>1632</v>
      </c>
      <c r="D190" s="95" t="s">
        <v>1497</v>
      </c>
      <c r="E190" s="95" t="s">
        <v>951</v>
      </c>
      <c r="F190" s="82"/>
      <c r="G190" s="95" t="s">
        <v>1069</v>
      </c>
      <c r="H190" s="95" t="s">
        <v>180</v>
      </c>
      <c r="I190" s="92">
        <v>51128.389670999997</v>
      </c>
      <c r="J190" s="94">
        <v>5276</v>
      </c>
      <c r="K190" s="92">
        <v>79.850273853000004</v>
      </c>
      <c r="L190" s="92">
        <v>9877.293177253001</v>
      </c>
      <c r="M190" s="93">
        <v>8.4681728342625467E-5</v>
      </c>
      <c r="N190" s="93">
        <f t="shared" si="4"/>
        <v>1.4554110906103096E-3</v>
      </c>
      <c r="O190" s="93">
        <f>L190/'סכום נכסי הקרן'!$C$42</f>
        <v>1.8020411069995262E-4</v>
      </c>
    </row>
    <row r="191" spans="2:15" s="132" customFormat="1">
      <c r="B191" s="85" t="s">
        <v>1522</v>
      </c>
      <c r="C191" s="82" t="s">
        <v>1523</v>
      </c>
      <c r="D191" s="95" t="s">
        <v>1497</v>
      </c>
      <c r="E191" s="95" t="s">
        <v>951</v>
      </c>
      <c r="F191" s="82"/>
      <c r="G191" s="95" t="s">
        <v>207</v>
      </c>
      <c r="H191" s="95" t="s">
        <v>180</v>
      </c>
      <c r="I191" s="92">
        <v>293594.91075400001</v>
      </c>
      <c r="J191" s="94">
        <v>5515</v>
      </c>
      <c r="K191" s="82"/>
      <c r="L191" s="92">
        <v>58808.469883164005</v>
      </c>
      <c r="M191" s="93">
        <v>5.7905783439187444E-3</v>
      </c>
      <c r="N191" s="93">
        <f>L191/$L$11</f>
        <v>8.6653800544151775E-3</v>
      </c>
      <c r="O191" s="93">
        <f>L191/'סכום נכסי הקרן'!$C$42</f>
        <v>1.0729182405283045E-3</v>
      </c>
    </row>
    <row r="192" spans="2:15" s="132" customFormat="1">
      <c r="B192" s="85" t="s">
        <v>1633</v>
      </c>
      <c r="C192" s="82" t="s">
        <v>1634</v>
      </c>
      <c r="D192" s="95" t="s">
        <v>1497</v>
      </c>
      <c r="E192" s="95" t="s">
        <v>951</v>
      </c>
      <c r="F192" s="82"/>
      <c r="G192" s="95" t="s">
        <v>1028</v>
      </c>
      <c r="H192" s="95" t="s">
        <v>180</v>
      </c>
      <c r="I192" s="92">
        <v>14773.562319000001</v>
      </c>
      <c r="J192" s="94">
        <v>24288</v>
      </c>
      <c r="K192" s="82"/>
      <c r="L192" s="92">
        <v>13032.352628682</v>
      </c>
      <c r="M192" s="93">
        <v>1.5761332430228674E-4</v>
      </c>
      <c r="N192" s="93">
        <f t="shared" si="4"/>
        <v>1.920306526509653E-3</v>
      </c>
      <c r="O192" s="93">
        <f>L192/'סכום נכסי הקרן'!$C$42</f>
        <v>2.3776590140994199E-4</v>
      </c>
    </row>
    <row r="193" spans="2:15" s="132" customFormat="1">
      <c r="B193" s="85" t="s">
        <v>1635</v>
      </c>
      <c r="C193" s="82" t="s">
        <v>1636</v>
      </c>
      <c r="D193" s="95" t="s">
        <v>1488</v>
      </c>
      <c r="E193" s="95" t="s">
        <v>951</v>
      </c>
      <c r="F193" s="82"/>
      <c r="G193" s="95" t="s">
        <v>1028</v>
      </c>
      <c r="H193" s="95" t="s">
        <v>180</v>
      </c>
      <c r="I193" s="92">
        <v>38347</v>
      </c>
      <c r="J193" s="94">
        <v>10384</v>
      </c>
      <c r="K193" s="82"/>
      <c r="L193" s="92">
        <v>14462.4514</v>
      </c>
      <c r="M193" s="93">
        <v>3.2685555603819174E-5</v>
      </c>
      <c r="N193" s="93">
        <f t="shared" si="4"/>
        <v>2.1310304136205197E-3</v>
      </c>
      <c r="O193" s="93">
        <f>L193/'סכום נכסי הקרן'!$C$42</f>
        <v>2.6385702502789332E-4</v>
      </c>
    </row>
    <row r="194" spans="2:15" s="132" customFormat="1">
      <c r="B194" s="85" t="s">
        <v>1526</v>
      </c>
      <c r="C194" s="82" t="s">
        <v>1527</v>
      </c>
      <c r="D194" s="95" t="s">
        <v>1488</v>
      </c>
      <c r="E194" s="95" t="s">
        <v>951</v>
      </c>
      <c r="F194" s="82"/>
      <c r="G194" s="95" t="s">
        <v>544</v>
      </c>
      <c r="H194" s="95" t="s">
        <v>180</v>
      </c>
      <c r="I194" s="92">
        <v>213572.32292899999</v>
      </c>
      <c r="J194" s="94">
        <v>4816</v>
      </c>
      <c r="K194" s="82"/>
      <c r="L194" s="92">
        <v>37357.455638102998</v>
      </c>
      <c r="M194" s="93">
        <v>1.5718517620956953E-3</v>
      </c>
      <c r="N194" s="93">
        <f>L194/$L$11</f>
        <v>5.5045906076667504E-3</v>
      </c>
      <c r="O194" s="93">
        <f>L194/'סכום נכסי הקרן'!$C$42</f>
        <v>6.8155991226227092E-4</v>
      </c>
    </row>
    <row r="195" spans="2:15" s="132" customFormat="1">
      <c r="B195" s="85" t="s">
        <v>1637</v>
      </c>
      <c r="C195" s="82" t="s">
        <v>1638</v>
      </c>
      <c r="D195" s="95" t="s">
        <v>1497</v>
      </c>
      <c r="E195" s="95" t="s">
        <v>951</v>
      </c>
      <c r="F195" s="82"/>
      <c r="G195" s="95" t="s">
        <v>1019</v>
      </c>
      <c r="H195" s="95" t="s">
        <v>180</v>
      </c>
      <c r="I195" s="92">
        <v>252905</v>
      </c>
      <c r="J195" s="94">
        <v>4247</v>
      </c>
      <c r="K195" s="82"/>
      <c r="L195" s="92">
        <v>39010.859270000001</v>
      </c>
      <c r="M195" s="93">
        <v>4.5553654994414889E-5</v>
      </c>
      <c r="N195" s="93">
        <f t="shared" si="4"/>
        <v>5.7482182837855543E-3</v>
      </c>
      <c r="O195" s="93">
        <f>L195/'סכום נכסי הקרן'!$C$42</f>
        <v>7.1172507247035683E-4</v>
      </c>
    </row>
    <row r="196" spans="2:15" s="132" customFormat="1">
      <c r="B196" s="85" t="s">
        <v>1639</v>
      </c>
      <c r="C196" s="82" t="s">
        <v>1640</v>
      </c>
      <c r="D196" s="95" t="s">
        <v>1497</v>
      </c>
      <c r="E196" s="95" t="s">
        <v>951</v>
      </c>
      <c r="F196" s="82"/>
      <c r="G196" s="95" t="s">
        <v>1055</v>
      </c>
      <c r="H196" s="95" t="s">
        <v>180</v>
      </c>
      <c r="I196" s="92">
        <v>118836</v>
      </c>
      <c r="J196" s="94">
        <v>7195</v>
      </c>
      <c r="K196" s="82"/>
      <c r="L196" s="92">
        <v>31054.508719999998</v>
      </c>
      <c r="M196" s="93">
        <v>1.8841915281163991E-4</v>
      </c>
      <c r="N196" s="93">
        <f t="shared" si="4"/>
        <v>4.5758565219699635E-3</v>
      </c>
      <c r="O196" s="93">
        <f>L196/'סכום נכסי הקרן'!$C$42</f>
        <v>5.6656717854636804E-4</v>
      </c>
    </row>
    <row r="197" spans="2:15" s="132" customFormat="1">
      <c r="B197" s="85" t="s">
        <v>1641</v>
      </c>
      <c r="C197" s="82" t="s">
        <v>1642</v>
      </c>
      <c r="D197" s="95" t="s">
        <v>142</v>
      </c>
      <c r="E197" s="95" t="s">
        <v>951</v>
      </c>
      <c r="F197" s="82"/>
      <c r="G197" s="95" t="s">
        <v>1008</v>
      </c>
      <c r="H197" s="95" t="s">
        <v>183</v>
      </c>
      <c r="I197" s="92">
        <v>2197056</v>
      </c>
      <c r="J197" s="94">
        <v>247</v>
      </c>
      <c r="K197" s="92">
        <v>1143.7565900000002</v>
      </c>
      <c r="L197" s="92">
        <v>26826.29104</v>
      </c>
      <c r="M197" s="93">
        <v>1.8172433725675616E-4</v>
      </c>
      <c r="N197" s="93">
        <f t="shared" si="4"/>
        <v>3.9528320966994322E-3</v>
      </c>
      <c r="O197" s="93">
        <f>L197/'סכום נכסי הקרן'!$C$42</f>
        <v>4.8942638772475524E-4</v>
      </c>
    </row>
    <row r="198" spans="2:15" s="132" customFormat="1">
      <c r="B198" s="85" t="s">
        <v>1643</v>
      </c>
      <c r="C198" s="82" t="s">
        <v>1644</v>
      </c>
      <c r="D198" s="95" t="s">
        <v>142</v>
      </c>
      <c r="E198" s="95" t="s">
        <v>951</v>
      </c>
      <c r="F198" s="82"/>
      <c r="G198" s="95" t="s">
        <v>953</v>
      </c>
      <c r="H198" s="95" t="s">
        <v>183</v>
      </c>
      <c r="I198" s="92">
        <v>158200</v>
      </c>
      <c r="J198" s="94">
        <v>2413.5</v>
      </c>
      <c r="K198" s="82"/>
      <c r="L198" s="92">
        <v>18069.809819999999</v>
      </c>
      <c r="M198" s="93">
        <v>3.5969971528360115E-5</v>
      </c>
      <c r="N198" s="93">
        <f t="shared" si="4"/>
        <v>2.6625717335000848E-3</v>
      </c>
      <c r="O198" s="93">
        <f>L198/'סכום נכסי הקרן'!$C$42</f>
        <v>3.296706851457431E-4</v>
      </c>
    </row>
    <row r="199" spans="2:15" s="132" customFormat="1">
      <c r="B199" s="85" t="s">
        <v>1645</v>
      </c>
      <c r="C199" s="82" t="s">
        <v>1646</v>
      </c>
      <c r="D199" s="95" t="s">
        <v>1497</v>
      </c>
      <c r="E199" s="95" t="s">
        <v>951</v>
      </c>
      <c r="F199" s="82"/>
      <c r="G199" s="95" t="s">
        <v>1167</v>
      </c>
      <c r="H199" s="95" t="s">
        <v>180</v>
      </c>
      <c r="I199" s="92">
        <v>9684</v>
      </c>
      <c r="J199" s="94">
        <v>21055</v>
      </c>
      <c r="K199" s="82"/>
      <c r="L199" s="92">
        <v>7405.5252399999999</v>
      </c>
      <c r="M199" s="93">
        <v>3.9352850740785516E-5</v>
      </c>
      <c r="N199" s="93">
        <f t="shared" si="4"/>
        <v>1.0911981018151874E-3</v>
      </c>
      <c r="O199" s="93">
        <f>L199/'סכום נכסי הקרן'!$C$42</f>
        <v>1.3510848227260943E-4</v>
      </c>
    </row>
    <row r="200" spans="2:15" s="132" customFormat="1">
      <c r="B200" s="85" t="s">
        <v>1647</v>
      </c>
      <c r="C200" s="82" t="s">
        <v>1648</v>
      </c>
      <c r="D200" s="95" t="s">
        <v>30</v>
      </c>
      <c r="E200" s="95" t="s">
        <v>951</v>
      </c>
      <c r="F200" s="82"/>
      <c r="G200" s="95" t="s">
        <v>1554</v>
      </c>
      <c r="H200" s="95" t="s">
        <v>187</v>
      </c>
      <c r="I200" s="92">
        <v>53628</v>
      </c>
      <c r="J200" s="94">
        <v>29790</v>
      </c>
      <c r="K200" s="82"/>
      <c r="L200" s="92">
        <v>6244.9328700000005</v>
      </c>
      <c r="M200" s="93">
        <v>4.0182241013962753E-4</v>
      </c>
      <c r="N200" s="93">
        <f t="shared" si="4"/>
        <v>9.2018576304349624E-4</v>
      </c>
      <c r="O200" s="93">
        <f>L200/'סכום נכסי הקרן'!$C$42</f>
        <v>1.139343091294401E-4</v>
      </c>
    </row>
    <row r="201" spans="2:15" s="132" customFormat="1">
      <c r="B201" s="85" t="s">
        <v>1532</v>
      </c>
      <c r="C201" s="82" t="s">
        <v>1533</v>
      </c>
      <c r="D201" s="95" t="s">
        <v>1488</v>
      </c>
      <c r="E201" s="95" t="s">
        <v>951</v>
      </c>
      <c r="F201" s="82"/>
      <c r="G201" s="95" t="s">
        <v>209</v>
      </c>
      <c r="H201" s="95" t="s">
        <v>180</v>
      </c>
      <c r="I201" s="92">
        <v>144144.77187</v>
      </c>
      <c r="J201" s="94">
        <v>1528</v>
      </c>
      <c r="K201" s="82"/>
      <c r="L201" s="92">
        <v>7999.5966374020009</v>
      </c>
      <c r="M201" s="93">
        <v>2.8946875259745625E-3</v>
      </c>
      <c r="N201" s="93">
        <f>L201/$L$11</f>
        <v>1.1787340375090287E-3</v>
      </c>
      <c r="O201" s="93">
        <f>L201/'סכום נכסי הקרן'!$C$42</f>
        <v>1.4594688768793587E-4</v>
      </c>
    </row>
    <row r="202" spans="2:15" s="132" customFormat="1">
      <c r="B202" s="85" t="s">
        <v>1649</v>
      </c>
      <c r="C202" s="82" t="s">
        <v>1650</v>
      </c>
      <c r="D202" s="95" t="s">
        <v>142</v>
      </c>
      <c r="E202" s="95" t="s">
        <v>951</v>
      </c>
      <c r="F202" s="82"/>
      <c r="G202" s="95" t="s">
        <v>1055</v>
      </c>
      <c r="H202" s="95" t="s">
        <v>183</v>
      </c>
      <c r="I202" s="92">
        <v>734800</v>
      </c>
      <c r="J202" s="94">
        <v>673.4</v>
      </c>
      <c r="K202" s="92">
        <v>368.74572999999998</v>
      </c>
      <c r="L202" s="92">
        <v>23786.328239999999</v>
      </c>
      <c r="M202" s="93">
        <v>6.7752601453246097E-4</v>
      </c>
      <c r="N202" s="93">
        <f t="shared" si="4"/>
        <v>3.5048960584787613E-3</v>
      </c>
      <c r="O202" s="93">
        <f>L202/'סכום נכסי הקרן'!$C$42</f>
        <v>4.3396445264758956E-4</v>
      </c>
    </row>
    <row r="203" spans="2:15" s="132" customFormat="1">
      <c r="B203" s="85" t="s">
        <v>1651</v>
      </c>
      <c r="C203" s="82" t="s">
        <v>1652</v>
      </c>
      <c r="D203" s="95" t="s">
        <v>1497</v>
      </c>
      <c r="E203" s="95" t="s">
        <v>951</v>
      </c>
      <c r="F203" s="82"/>
      <c r="G203" s="95" t="s">
        <v>1055</v>
      </c>
      <c r="H203" s="95" t="s">
        <v>180</v>
      </c>
      <c r="I203" s="92">
        <v>28440</v>
      </c>
      <c r="J203" s="94">
        <v>18221</v>
      </c>
      <c r="K203" s="82"/>
      <c r="L203" s="92">
        <v>18821.214319999999</v>
      </c>
      <c r="M203" s="93">
        <v>9.2043121956670551E-5</v>
      </c>
      <c r="N203" s="93">
        <f t="shared" si="4"/>
        <v>2.7732905734908844E-3</v>
      </c>
      <c r="O203" s="93">
        <f>L203/'סכום נכסי הקרן'!$C$42</f>
        <v>3.4337951987085561E-4</v>
      </c>
    </row>
    <row r="204" spans="2:15" s="132" customFormat="1">
      <c r="B204" s="85" t="s">
        <v>1653</v>
      </c>
      <c r="C204" s="82" t="s">
        <v>1654</v>
      </c>
      <c r="D204" s="95" t="s">
        <v>1497</v>
      </c>
      <c r="E204" s="95" t="s">
        <v>951</v>
      </c>
      <c r="F204" s="82"/>
      <c r="G204" s="95" t="s">
        <v>1055</v>
      </c>
      <c r="H204" s="95" t="s">
        <v>180</v>
      </c>
      <c r="I204" s="92">
        <v>21478</v>
      </c>
      <c r="J204" s="94">
        <v>8992</v>
      </c>
      <c r="K204" s="92">
        <v>66.306880000000007</v>
      </c>
      <c r="L204" s="92">
        <v>7080.7948699999997</v>
      </c>
      <c r="M204" s="93">
        <v>2.5470369343835947E-4</v>
      </c>
      <c r="N204" s="93">
        <f t="shared" si="4"/>
        <v>1.0433493467489304E-3</v>
      </c>
      <c r="O204" s="93">
        <f>L204/'סכום נכסי הקרן'!$C$42</f>
        <v>1.2918401020389729E-4</v>
      </c>
    </row>
    <row r="205" spans="2:15" s="132" customFormat="1">
      <c r="B205" s="85" t="s">
        <v>1655</v>
      </c>
      <c r="C205" s="82" t="s">
        <v>1656</v>
      </c>
      <c r="D205" s="95" t="s">
        <v>30</v>
      </c>
      <c r="E205" s="95" t="s">
        <v>951</v>
      </c>
      <c r="F205" s="82"/>
      <c r="G205" s="95" t="s">
        <v>1554</v>
      </c>
      <c r="H205" s="95" t="s">
        <v>182</v>
      </c>
      <c r="I205" s="92">
        <v>27952</v>
      </c>
      <c r="J205" s="94">
        <v>10675</v>
      </c>
      <c r="K205" s="82"/>
      <c r="L205" s="92">
        <v>12168.8431</v>
      </c>
      <c r="M205" s="93">
        <v>1.3115122690818536E-4</v>
      </c>
      <c r="N205" s="93">
        <f t="shared" si="4"/>
        <v>1.7930691020110331E-3</v>
      </c>
      <c r="O205" s="93">
        <f>L205/'סכום נכסי הקרן'!$C$42</f>
        <v>2.220117910575801E-4</v>
      </c>
    </row>
    <row r="206" spans="2:15" s="132" customFormat="1">
      <c r="B206" s="85" t="s">
        <v>1657</v>
      </c>
      <c r="C206" s="82" t="s">
        <v>1658</v>
      </c>
      <c r="D206" s="95" t="s">
        <v>30</v>
      </c>
      <c r="E206" s="95" t="s">
        <v>951</v>
      </c>
      <c r="F206" s="82"/>
      <c r="G206" s="95" t="s">
        <v>953</v>
      </c>
      <c r="H206" s="95" t="s">
        <v>182</v>
      </c>
      <c r="I206" s="92">
        <v>74581</v>
      </c>
      <c r="J206" s="94">
        <v>4952</v>
      </c>
      <c r="K206" s="92">
        <v>194.65998999999999</v>
      </c>
      <c r="L206" s="92">
        <v>15256.476710000001</v>
      </c>
      <c r="M206" s="93">
        <v>2.8230347281979431E-5</v>
      </c>
      <c r="N206" s="93">
        <f t="shared" si="4"/>
        <v>2.248029395189748E-3</v>
      </c>
      <c r="O206" s="93">
        <f>L206/'סכום נכסי הקרן'!$C$42</f>
        <v>2.7834344578042566E-4</v>
      </c>
    </row>
    <row r="207" spans="2:15" s="132" customFormat="1">
      <c r="B207" s="85" t="s">
        <v>1659</v>
      </c>
      <c r="C207" s="82" t="s">
        <v>1660</v>
      </c>
      <c r="D207" s="95" t="s">
        <v>1497</v>
      </c>
      <c r="E207" s="95" t="s">
        <v>951</v>
      </c>
      <c r="F207" s="82"/>
      <c r="G207" s="95" t="s">
        <v>1008</v>
      </c>
      <c r="H207" s="95" t="s">
        <v>180</v>
      </c>
      <c r="I207" s="92">
        <v>38993</v>
      </c>
      <c r="J207" s="94">
        <v>4819</v>
      </c>
      <c r="K207" s="92">
        <v>52.400349999999996</v>
      </c>
      <c r="L207" s="92">
        <v>6877.1922800000002</v>
      </c>
      <c r="M207" s="93">
        <v>2.4366674309260867E-5</v>
      </c>
      <c r="N207" s="93">
        <f t="shared" si="4"/>
        <v>1.013348671235379E-3</v>
      </c>
      <c r="O207" s="93">
        <f>L207/'סכום נכסי הקרן'!$C$42</f>
        <v>1.2546942737146169E-4</v>
      </c>
    </row>
    <row r="208" spans="2:15" s="132" customFormat="1">
      <c r="B208" s="85" t="s">
        <v>1661</v>
      </c>
      <c r="C208" s="82" t="s">
        <v>1662</v>
      </c>
      <c r="D208" s="95" t="s">
        <v>1488</v>
      </c>
      <c r="E208" s="95" t="s">
        <v>951</v>
      </c>
      <c r="F208" s="82"/>
      <c r="G208" s="95" t="s">
        <v>981</v>
      </c>
      <c r="H208" s="95" t="s">
        <v>180</v>
      </c>
      <c r="I208" s="92">
        <v>61580.049438000002</v>
      </c>
      <c r="J208" s="94">
        <v>5963</v>
      </c>
      <c r="K208" s="82"/>
      <c r="L208" s="92">
        <v>13336.770639892</v>
      </c>
      <c r="M208" s="93">
        <v>2.0539677230471906E-3</v>
      </c>
      <c r="N208" s="93">
        <f t="shared" si="4"/>
        <v>1.9651622720814159E-3</v>
      </c>
      <c r="O208" s="93">
        <f>L208/'סכום נכסי הקרן'!$C$42</f>
        <v>2.4331978910029431E-4</v>
      </c>
    </row>
    <row r="209" spans="2:15" s="132" customFormat="1">
      <c r="B209" s="85" t="s">
        <v>1663</v>
      </c>
      <c r="C209" s="82" t="s">
        <v>1664</v>
      </c>
      <c r="D209" s="95" t="s">
        <v>30</v>
      </c>
      <c r="E209" s="95" t="s">
        <v>951</v>
      </c>
      <c r="F209" s="82"/>
      <c r="G209" s="95" t="s">
        <v>1554</v>
      </c>
      <c r="H209" s="95" t="s">
        <v>182</v>
      </c>
      <c r="I209" s="92">
        <v>97996</v>
      </c>
      <c r="J209" s="94">
        <v>8672</v>
      </c>
      <c r="K209" s="82"/>
      <c r="L209" s="92">
        <v>34657.412750000003</v>
      </c>
      <c r="M209" s="93">
        <v>1.637523091354846E-4</v>
      </c>
      <c r="N209" s="93">
        <f t="shared" si="4"/>
        <v>5.106741491117445E-3</v>
      </c>
      <c r="O209" s="93">
        <f>L209/'סכום נכסי הקרן'!$C$42</f>
        <v>6.3229957152207122E-4</v>
      </c>
    </row>
    <row r="210" spans="2:15" s="132" customFormat="1">
      <c r="B210" s="85" t="s">
        <v>1665</v>
      </c>
      <c r="C210" s="82" t="s">
        <v>1666</v>
      </c>
      <c r="D210" s="95" t="s">
        <v>1497</v>
      </c>
      <c r="E210" s="95" t="s">
        <v>951</v>
      </c>
      <c r="F210" s="82"/>
      <c r="G210" s="95" t="s">
        <v>981</v>
      </c>
      <c r="H210" s="95" t="s">
        <v>180</v>
      </c>
      <c r="I210" s="92">
        <v>43769</v>
      </c>
      <c r="J210" s="94">
        <v>15619</v>
      </c>
      <c r="K210" s="82"/>
      <c r="L210" s="92">
        <v>24829.369360000001</v>
      </c>
      <c r="M210" s="93">
        <v>2.5008332844611236E-5</v>
      </c>
      <c r="N210" s="93">
        <f t="shared" si="4"/>
        <v>3.6585873164750936E-3</v>
      </c>
      <c r="O210" s="93">
        <f>L210/'סכום נכסי הקרן'!$C$42</f>
        <v>4.5299398777224774E-4</v>
      </c>
    </row>
    <row r="211" spans="2:15" s="132" customFormat="1">
      <c r="B211" s="85" t="s">
        <v>1667</v>
      </c>
      <c r="C211" s="82" t="s">
        <v>1668</v>
      </c>
      <c r="D211" s="95" t="s">
        <v>30</v>
      </c>
      <c r="E211" s="95" t="s">
        <v>951</v>
      </c>
      <c r="F211" s="82"/>
      <c r="G211" s="95" t="s">
        <v>1055</v>
      </c>
      <c r="H211" s="95" t="s">
        <v>182</v>
      </c>
      <c r="I211" s="92">
        <v>149815</v>
      </c>
      <c r="J211" s="94">
        <v>4624</v>
      </c>
      <c r="K211" s="82"/>
      <c r="L211" s="92">
        <v>28251.50865</v>
      </c>
      <c r="M211" s="93">
        <v>2.891746398911481E-4</v>
      </c>
      <c r="N211" s="93">
        <f t="shared" si="4"/>
        <v>4.1628367486727172E-3</v>
      </c>
      <c r="O211" s="93">
        <f>L211/'סכום נכסי הקרן'!$C$42</f>
        <v>5.1542845806477834E-4</v>
      </c>
    </row>
    <row r="212" spans="2:15" s="132" customFormat="1">
      <c r="B212" s="85" t="s">
        <v>1669</v>
      </c>
      <c r="C212" s="82" t="s">
        <v>1670</v>
      </c>
      <c r="D212" s="95" t="s">
        <v>1497</v>
      </c>
      <c r="E212" s="95" t="s">
        <v>951</v>
      </c>
      <c r="F212" s="82"/>
      <c r="G212" s="95" t="s">
        <v>1671</v>
      </c>
      <c r="H212" s="95" t="s">
        <v>180</v>
      </c>
      <c r="I212" s="92">
        <v>56997</v>
      </c>
      <c r="J212" s="94">
        <v>9753</v>
      </c>
      <c r="K212" s="92">
        <v>109.71695</v>
      </c>
      <c r="L212" s="92">
        <v>20299.704980000002</v>
      </c>
      <c r="M212" s="93">
        <v>1.9861767160354084E-5</v>
      </c>
      <c r="N212" s="93">
        <f t="shared" si="4"/>
        <v>2.9911449659152478E-3</v>
      </c>
      <c r="O212" s="93">
        <f>L212/'סכום נכסי הקרן'!$C$42</f>
        <v>3.7035351869647154E-4</v>
      </c>
    </row>
    <row r="213" spans="2:15" s="132" customFormat="1">
      <c r="B213" s="85" t="s">
        <v>1672</v>
      </c>
      <c r="C213" s="82" t="s">
        <v>1673</v>
      </c>
      <c r="D213" s="95" t="s">
        <v>1497</v>
      </c>
      <c r="E213" s="95" t="s">
        <v>951</v>
      </c>
      <c r="F213" s="82"/>
      <c r="G213" s="95" t="s">
        <v>1008</v>
      </c>
      <c r="H213" s="95" t="s">
        <v>180</v>
      </c>
      <c r="I213" s="92">
        <v>46791</v>
      </c>
      <c r="J213" s="94">
        <v>4832</v>
      </c>
      <c r="K213" s="82"/>
      <c r="L213" s="92">
        <v>8211.7381399999995</v>
      </c>
      <c r="M213" s="93">
        <v>1.0301958685242064E-5</v>
      </c>
      <c r="N213" s="93">
        <f t="shared" si="4"/>
        <v>1.2099929148268458E-3</v>
      </c>
      <c r="O213" s="93">
        <f>L213/'סכום נכסי הקרן'!$C$42</f>
        <v>1.4981725683990791E-4</v>
      </c>
    </row>
    <row r="214" spans="2:15" s="132" customFormat="1">
      <c r="B214" s="85" t="s">
        <v>1674</v>
      </c>
      <c r="C214" s="82" t="s">
        <v>1675</v>
      </c>
      <c r="D214" s="95" t="s">
        <v>154</v>
      </c>
      <c r="E214" s="95" t="s">
        <v>951</v>
      </c>
      <c r="F214" s="82"/>
      <c r="G214" s="95" t="s">
        <v>953</v>
      </c>
      <c r="H214" s="95" t="s">
        <v>184</v>
      </c>
      <c r="I214" s="92">
        <v>158283</v>
      </c>
      <c r="J214" s="94">
        <v>3462</v>
      </c>
      <c r="K214" s="82"/>
      <c r="L214" s="92">
        <v>14098.867960000001</v>
      </c>
      <c r="M214" s="93">
        <v>1.6907839352408099E-4</v>
      </c>
      <c r="N214" s="93">
        <f t="shared" si="4"/>
        <v>2.0774566903906688E-3</v>
      </c>
      <c r="O214" s="93">
        <f>L214/'סכום נכסי הקרן'!$C$42</f>
        <v>2.5722370663846682E-4</v>
      </c>
    </row>
    <row r="215" spans="2:15" s="132" customFormat="1">
      <c r="B215" s="135"/>
      <c r="C215" s="135"/>
      <c r="D215" s="135"/>
    </row>
    <row r="216" spans="2:15" s="132" customFormat="1">
      <c r="B216" s="135"/>
      <c r="C216" s="135"/>
      <c r="D216" s="135"/>
    </row>
    <row r="217" spans="2:15" s="132" customFormat="1">
      <c r="B217" s="135"/>
      <c r="C217" s="135"/>
      <c r="D217" s="135"/>
    </row>
    <row r="218" spans="2:15" s="132" customFormat="1">
      <c r="B218" s="139" t="s">
        <v>275</v>
      </c>
      <c r="C218" s="135"/>
      <c r="D218" s="135"/>
    </row>
    <row r="219" spans="2:15" s="132" customFormat="1">
      <c r="B219" s="139" t="s">
        <v>131</v>
      </c>
      <c r="C219" s="135"/>
      <c r="D219" s="135"/>
    </row>
    <row r="220" spans="2:15" s="132" customFormat="1">
      <c r="B220" s="139" t="s">
        <v>257</v>
      </c>
      <c r="C220" s="135"/>
      <c r="D220" s="135"/>
    </row>
    <row r="221" spans="2:15" s="132" customFormat="1">
      <c r="B221" s="139" t="s">
        <v>265</v>
      </c>
      <c r="C221" s="135"/>
      <c r="D221" s="135"/>
    </row>
    <row r="222" spans="2:15" s="132" customFormat="1">
      <c r="B222" s="139" t="s">
        <v>272</v>
      </c>
      <c r="C222" s="135"/>
      <c r="D222" s="135"/>
    </row>
    <row r="223" spans="2:15" s="132" customFormat="1">
      <c r="B223" s="135"/>
      <c r="C223" s="135"/>
      <c r="D223" s="135"/>
    </row>
    <row r="224" spans="2:15" s="132" customFormat="1">
      <c r="B224" s="135"/>
      <c r="C224" s="135"/>
      <c r="D224" s="135"/>
    </row>
    <row r="225" spans="2:4" s="132" customFormat="1">
      <c r="B225" s="135"/>
      <c r="C225" s="135"/>
      <c r="D225" s="135"/>
    </row>
    <row r="226" spans="2:4" s="132" customFormat="1">
      <c r="B226" s="135"/>
      <c r="C226" s="135"/>
      <c r="D226" s="135"/>
    </row>
    <row r="227" spans="2:4" s="132" customFormat="1">
      <c r="B227" s="135"/>
      <c r="C227" s="135"/>
      <c r="D227" s="135"/>
    </row>
    <row r="228" spans="2:4" s="132" customFormat="1">
      <c r="B228" s="135"/>
      <c r="C228" s="135"/>
      <c r="D228" s="135"/>
    </row>
    <row r="229" spans="2:4" s="132" customFormat="1">
      <c r="B229" s="135"/>
      <c r="C229" s="135"/>
      <c r="D229" s="135"/>
    </row>
    <row r="230" spans="2:4" s="132" customFormat="1">
      <c r="B230" s="135"/>
      <c r="C230" s="135"/>
      <c r="D230" s="135"/>
    </row>
    <row r="231" spans="2:4" s="132" customFormat="1">
      <c r="B231" s="135"/>
      <c r="C231" s="135"/>
      <c r="D231" s="135"/>
    </row>
    <row r="232" spans="2:4" s="132" customFormat="1">
      <c r="B232" s="135"/>
      <c r="C232" s="135"/>
      <c r="D232" s="135"/>
    </row>
    <row r="233" spans="2:4" s="132" customFormat="1">
      <c r="B233" s="135"/>
      <c r="C233" s="135"/>
      <c r="D233" s="135"/>
    </row>
    <row r="234" spans="2:4" s="132" customFormat="1">
      <c r="B234" s="135"/>
      <c r="C234" s="135"/>
      <c r="D234" s="135"/>
    </row>
    <row r="235" spans="2:4" s="132" customFormat="1">
      <c r="B235" s="135"/>
      <c r="C235" s="135"/>
      <c r="D235" s="135"/>
    </row>
    <row r="236" spans="2:4" s="132" customFormat="1">
      <c r="B236" s="135"/>
      <c r="C236" s="135"/>
      <c r="D236" s="135"/>
    </row>
    <row r="237" spans="2:4" s="132" customFormat="1">
      <c r="B237" s="135"/>
      <c r="C237" s="135"/>
      <c r="D237" s="135"/>
    </row>
    <row r="238" spans="2:4" s="132" customFormat="1">
      <c r="B238" s="135"/>
      <c r="C238" s="135"/>
      <c r="D238" s="135"/>
    </row>
    <row r="239" spans="2:4" s="132" customFormat="1">
      <c r="B239" s="135"/>
      <c r="C239" s="135"/>
      <c r="D239" s="135"/>
    </row>
    <row r="240" spans="2:4" s="132" customFormat="1">
      <c r="B240" s="135"/>
      <c r="C240" s="135"/>
      <c r="D240" s="135"/>
    </row>
    <row r="241" spans="2:4" s="132" customFormat="1">
      <c r="B241" s="135"/>
      <c r="C241" s="135"/>
      <c r="D241" s="135"/>
    </row>
    <row r="242" spans="2:4" s="132" customFormat="1">
      <c r="B242" s="135"/>
      <c r="C242" s="135"/>
      <c r="D242" s="135"/>
    </row>
    <row r="243" spans="2:4" s="132" customFormat="1">
      <c r="B243" s="135"/>
      <c r="C243" s="135"/>
      <c r="D243" s="135"/>
    </row>
    <row r="244" spans="2:4" s="132" customFormat="1">
      <c r="B244" s="135"/>
      <c r="C244" s="135"/>
      <c r="D244" s="135"/>
    </row>
    <row r="245" spans="2:4" s="132" customFormat="1">
      <c r="B245" s="135"/>
      <c r="C245" s="135"/>
      <c r="D245" s="135"/>
    </row>
    <row r="246" spans="2:4" s="132" customFormat="1">
      <c r="B246" s="135"/>
      <c r="C246" s="135"/>
      <c r="D246" s="135"/>
    </row>
    <row r="247" spans="2:4" s="132" customFormat="1">
      <c r="B247" s="135"/>
      <c r="C247" s="135"/>
      <c r="D247" s="135"/>
    </row>
    <row r="248" spans="2:4" s="132" customFormat="1">
      <c r="B248" s="135"/>
      <c r="C248" s="135"/>
      <c r="D248" s="135"/>
    </row>
    <row r="249" spans="2:4" s="132" customFormat="1">
      <c r="B249" s="135"/>
      <c r="C249" s="135"/>
      <c r="D249" s="135"/>
    </row>
    <row r="250" spans="2:4" s="132" customFormat="1">
      <c r="B250" s="135"/>
      <c r="C250" s="135"/>
      <c r="D250" s="135"/>
    </row>
    <row r="251" spans="2:4" s="132" customFormat="1">
      <c r="B251" s="135"/>
      <c r="C251" s="135"/>
      <c r="D251" s="135"/>
    </row>
    <row r="252" spans="2:4" s="132" customFormat="1">
      <c r="B252" s="135"/>
      <c r="C252" s="135"/>
      <c r="D252" s="135"/>
    </row>
    <row r="253" spans="2:4" s="132" customFormat="1">
      <c r="B253" s="135"/>
      <c r="C253" s="135"/>
      <c r="D253" s="135"/>
    </row>
    <row r="254" spans="2:4" s="132" customFormat="1">
      <c r="B254" s="135"/>
      <c r="C254" s="135"/>
      <c r="D254" s="135"/>
    </row>
    <row r="255" spans="2:4" s="132" customFormat="1">
      <c r="B255" s="135"/>
      <c r="C255" s="135"/>
      <c r="D255" s="135"/>
    </row>
    <row r="256" spans="2:4" s="132" customFormat="1">
      <c r="B256" s="135"/>
      <c r="C256" s="135"/>
      <c r="D256" s="135"/>
    </row>
    <row r="257" spans="2:4" s="132" customFormat="1">
      <c r="B257" s="135"/>
      <c r="C257" s="135"/>
      <c r="D257" s="135"/>
    </row>
    <row r="258" spans="2:4" s="132" customFormat="1">
      <c r="B258" s="135"/>
      <c r="C258" s="135"/>
      <c r="D258" s="135"/>
    </row>
    <row r="259" spans="2:4" s="132" customFormat="1">
      <c r="B259" s="135"/>
      <c r="C259" s="135"/>
      <c r="D259" s="135"/>
    </row>
    <row r="260" spans="2:4" s="132" customFormat="1">
      <c r="B260" s="135"/>
      <c r="C260" s="135"/>
      <c r="D260" s="135"/>
    </row>
    <row r="261" spans="2:4" s="132" customFormat="1">
      <c r="B261" s="135"/>
      <c r="C261" s="135"/>
      <c r="D261" s="135"/>
    </row>
    <row r="262" spans="2:4" s="132" customFormat="1">
      <c r="B262" s="135"/>
      <c r="C262" s="135"/>
      <c r="D262" s="135"/>
    </row>
    <row r="263" spans="2:4" s="132" customFormat="1">
      <c r="B263" s="135"/>
      <c r="C263" s="135"/>
      <c r="D263" s="135"/>
    </row>
    <row r="264" spans="2:4" s="132" customFormat="1">
      <c r="B264" s="135"/>
      <c r="C264" s="135"/>
      <c r="D264" s="135"/>
    </row>
    <row r="265" spans="2:4" s="132" customFormat="1">
      <c r="B265" s="135"/>
      <c r="C265" s="135"/>
      <c r="D265" s="135"/>
    </row>
    <row r="266" spans="2:4" s="132" customFormat="1">
      <c r="B266" s="135"/>
      <c r="C266" s="135"/>
      <c r="D266" s="135"/>
    </row>
    <row r="267" spans="2:4" s="132" customFormat="1">
      <c r="B267" s="135"/>
      <c r="C267" s="135"/>
      <c r="D267" s="135"/>
    </row>
    <row r="268" spans="2:4" s="132" customFormat="1">
      <c r="B268" s="135"/>
      <c r="C268" s="135"/>
      <c r="D268" s="135"/>
    </row>
    <row r="269" spans="2:4" s="132" customFormat="1">
      <c r="B269" s="135"/>
      <c r="C269" s="135"/>
      <c r="D269" s="135"/>
    </row>
    <row r="270" spans="2:4" s="132" customFormat="1">
      <c r="B270" s="135"/>
      <c r="C270" s="135"/>
      <c r="D270" s="135"/>
    </row>
    <row r="271" spans="2:4" s="132" customFormat="1">
      <c r="B271" s="135"/>
      <c r="C271" s="135"/>
      <c r="D271" s="135"/>
    </row>
    <row r="272" spans="2:4" s="132" customFormat="1">
      <c r="B272" s="135"/>
      <c r="C272" s="135"/>
      <c r="D272" s="135"/>
    </row>
    <row r="273" spans="2:4" s="132" customFormat="1">
      <c r="B273" s="140"/>
      <c r="C273" s="135"/>
      <c r="D273" s="135"/>
    </row>
    <row r="274" spans="2:4" s="132" customFormat="1">
      <c r="B274" s="140"/>
      <c r="C274" s="135"/>
      <c r="D274" s="135"/>
    </row>
    <row r="275" spans="2:4" s="132" customFormat="1">
      <c r="B275" s="133"/>
      <c r="C275" s="135"/>
      <c r="D275" s="135"/>
    </row>
    <row r="276" spans="2:4" s="132" customFormat="1">
      <c r="B276" s="135"/>
      <c r="C276" s="135"/>
      <c r="D276" s="135"/>
    </row>
    <row r="277" spans="2:4" s="132" customFormat="1">
      <c r="B277" s="135"/>
      <c r="C277" s="135"/>
      <c r="D277" s="135"/>
    </row>
    <row r="278" spans="2:4" s="132" customFormat="1">
      <c r="B278" s="135"/>
      <c r="C278" s="135"/>
      <c r="D278" s="135"/>
    </row>
    <row r="279" spans="2:4" s="132" customFormat="1">
      <c r="B279" s="135"/>
      <c r="C279" s="135"/>
      <c r="D279" s="135"/>
    </row>
    <row r="280" spans="2:4" s="132" customFormat="1">
      <c r="B280" s="135"/>
      <c r="C280" s="135"/>
      <c r="D280" s="135"/>
    </row>
    <row r="281" spans="2:4" s="132" customFormat="1">
      <c r="B281" s="135"/>
      <c r="C281" s="135"/>
      <c r="D281" s="135"/>
    </row>
    <row r="282" spans="2:4" s="132" customFormat="1">
      <c r="B282" s="135"/>
      <c r="C282" s="135"/>
      <c r="D282" s="135"/>
    </row>
    <row r="283" spans="2:4" s="132" customFormat="1">
      <c r="B283" s="135"/>
      <c r="C283" s="135"/>
      <c r="D283" s="135"/>
    </row>
    <row r="284" spans="2:4" s="132" customFormat="1">
      <c r="B284" s="135"/>
      <c r="C284" s="135"/>
      <c r="D284" s="135"/>
    </row>
    <row r="285" spans="2:4" s="132" customFormat="1">
      <c r="B285" s="135"/>
      <c r="C285" s="135"/>
      <c r="D285" s="135"/>
    </row>
    <row r="286" spans="2:4" s="132" customFormat="1">
      <c r="B286" s="135"/>
      <c r="C286" s="135"/>
      <c r="D286" s="135"/>
    </row>
    <row r="287" spans="2:4" s="132" customFormat="1">
      <c r="B287" s="135"/>
      <c r="C287" s="135"/>
      <c r="D287" s="135"/>
    </row>
    <row r="288" spans="2:4" s="132" customFormat="1">
      <c r="B288" s="135"/>
      <c r="C288" s="135"/>
      <c r="D288" s="135"/>
    </row>
    <row r="289" spans="2:4" s="132" customFormat="1">
      <c r="B289" s="135"/>
      <c r="C289" s="135"/>
      <c r="D289" s="135"/>
    </row>
    <row r="290" spans="2:4" s="132" customFormat="1">
      <c r="B290" s="135"/>
      <c r="C290" s="135"/>
      <c r="D290" s="135"/>
    </row>
    <row r="291" spans="2:4" s="132" customFormat="1">
      <c r="B291" s="135"/>
      <c r="C291" s="135"/>
      <c r="D291" s="135"/>
    </row>
    <row r="292" spans="2:4" s="132" customFormat="1">
      <c r="B292" s="135"/>
      <c r="C292" s="135"/>
      <c r="D292" s="135"/>
    </row>
    <row r="293" spans="2:4" s="132" customFormat="1">
      <c r="B293" s="135"/>
      <c r="C293" s="135"/>
      <c r="D293" s="135"/>
    </row>
    <row r="294" spans="2:4" s="132" customFormat="1">
      <c r="B294" s="140"/>
      <c r="C294" s="135"/>
      <c r="D294" s="135"/>
    </row>
    <row r="295" spans="2:4" s="132" customFormat="1">
      <c r="B295" s="140"/>
      <c r="C295" s="135"/>
      <c r="D295" s="135"/>
    </row>
    <row r="296" spans="2:4" s="132" customFormat="1">
      <c r="B296" s="133"/>
      <c r="C296" s="135"/>
      <c r="D296" s="135"/>
    </row>
    <row r="297" spans="2:4" s="132" customFormat="1">
      <c r="B297" s="135"/>
      <c r="C297" s="135"/>
      <c r="D297" s="135"/>
    </row>
    <row r="298" spans="2:4" s="132" customFormat="1">
      <c r="B298" s="135"/>
      <c r="C298" s="135"/>
      <c r="D298" s="135"/>
    </row>
    <row r="299" spans="2:4" s="132" customFormat="1">
      <c r="B299" s="135"/>
      <c r="C299" s="135"/>
      <c r="D299" s="135"/>
    </row>
    <row r="300" spans="2:4" s="132" customFormat="1">
      <c r="B300" s="135"/>
      <c r="C300" s="135"/>
      <c r="D300" s="135"/>
    </row>
    <row r="301" spans="2:4" s="132" customFormat="1">
      <c r="B301" s="135"/>
      <c r="C301" s="135"/>
      <c r="D301" s="135"/>
    </row>
    <row r="302" spans="2:4" s="132" customFormat="1">
      <c r="B302" s="135"/>
      <c r="C302" s="135"/>
      <c r="D302" s="135"/>
    </row>
    <row r="303" spans="2:4" s="132" customFormat="1">
      <c r="B303" s="135"/>
      <c r="C303" s="135"/>
      <c r="D303" s="135"/>
    </row>
    <row r="304" spans="2:4" s="132" customFormat="1">
      <c r="B304" s="135"/>
      <c r="C304" s="135"/>
      <c r="D304" s="135"/>
    </row>
    <row r="305" spans="2:4" s="132" customFormat="1">
      <c r="B305" s="135"/>
      <c r="C305" s="135"/>
      <c r="D305" s="135"/>
    </row>
    <row r="306" spans="2:4" s="132" customFormat="1">
      <c r="B306" s="135"/>
      <c r="C306" s="135"/>
      <c r="D306" s="135"/>
    </row>
    <row r="307" spans="2:4" s="132" customFormat="1">
      <c r="B307" s="135"/>
      <c r="C307" s="135"/>
      <c r="D307" s="135"/>
    </row>
    <row r="308" spans="2:4" s="132" customFormat="1">
      <c r="B308" s="135"/>
      <c r="C308" s="135"/>
      <c r="D308" s="135"/>
    </row>
    <row r="309" spans="2:4" s="132" customFormat="1">
      <c r="B309" s="135"/>
      <c r="C309" s="135"/>
      <c r="D309" s="135"/>
    </row>
    <row r="310" spans="2:4" s="132" customFormat="1">
      <c r="B310" s="135"/>
      <c r="C310" s="135"/>
      <c r="D310" s="135"/>
    </row>
    <row r="311" spans="2:4" s="132" customFormat="1">
      <c r="B311" s="135"/>
      <c r="C311" s="135"/>
      <c r="D311" s="135"/>
    </row>
    <row r="312" spans="2:4" s="132" customFormat="1">
      <c r="B312" s="135"/>
      <c r="C312" s="135"/>
      <c r="D312" s="135"/>
    </row>
    <row r="313" spans="2:4" s="132" customFormat="1">
      <c r="B313" s="135"/>
      <c r="C313" s="135"/>
      <c r="D313" s="135"/>
    </row>
    <row r="314" spans="2:4" s="132" customFormat="1">
      <c r="B314" s="135"/>
      <c r="C314" s="135"/>
      <c r="D314" s="135"/>
    </row>
    <row r="315" spans="2:4" s="132" customFormat="1">
      <c r="B315" s="135"/>
      <c r="C315" s="135"/>
      <c r="D315" s="135"/>
    </row>
    <row r="316" spans="2:4" s="132" customFormat="1">
      <c r="B316" s="135"/>
      <c r="C316" s="135"/>
      <c r="D316" s="135"/>
    </row>
    <row r="317" spans="2:4" s="132" customFormat="1">
      <c r="B317" s="135"/>
      <c r="C317" s="135"/>
      <c r="D317" s="135"/>
    </row>
    <row r="318" spans="2:4" s="132" customFormat="1">
      <c r="B318" s="135"/>
      <c r="C318" s="135"/>
      <c r="D318" s="135"/>
    </row>
    <row r="319" spans="2:4" s="132" customFormat="1">
      <c r="B319" s="135"/>
      <c r="C319" s="135"/>
      <c r="D319" s="135"/>
    </row>
    <row r="320" spans="2:4" s="132" customFormat="1">
      <c r="B320" s="135"/>
      <c r="C320" s="135"/>
      <c r="D320" s="135"/>
    </row>
    <row r="321" spans="2:4" s="132" customFormat="1">
      <c r="B321" s="135"/>
      <c r="C321" s="135"/>
      <c r="D321" s="135"/>
    </row>
    <row r="322" spans="2:4" s="132" customFormat="1">
      <c r="B322" s="135"/>
      <c r="C322" s="135"/>
      <c r="D322" s="135"/>
    </row>
    <row r="323" spans="2:4" s="132" customFormat="1">
      <c r="B323" s="135"/>
      <c r="C323" s="135"/>
      <c r="D323" s="135"/>
    </row>
    <row r="324" spans="2:4" s="132" customFormat="1">
      <c r="B324" s="135"/>
      <c r="C324" s="135"/>
      <c r="D324" s="135"/>
    </row>
    <row r="325" spans="2:4" s="132" customFormat="1">
      <c r="B325" s="135"/>
      <c r="C325" s="135"/>
      <c r="D325" s="135"/>
    </row>
    <row r="326" spans="2:4" s="132" customFormat="1">
      <c r="B326" s="135"/>
      <c r="C326" s="135"/>
      <c r="D326" s="135"/>
    </row>
    <row r="327" spans="2:4" s="132" customFormat="1">
      <c r="B327" s="135"/>
      <c r="C327" s="135"/>
      <c r="D327" s="135"/>
    </row>
    <row r="328" spans="2:4" s="132" customFormat="1">
      <c r="B328" s="135"/>
      <c r="C328" s="135"/>
      <c r="D328" s="135"/>
    </row>
    <row r="329" spans="2:4" s="132" customFormat="1">
      <c r="B329" s="135"/>
      <c r="C329" s="135"/>
      <c r="D329" s="135"/>
    </row>
    <row r="330" spans="2:4" s="132" customFormat="1">
      <c r="B330" s="135"/>
      <c r="C330" s="135"/>
      <c r="D330" s="135"/>
    </row>
    <row r="331" spans="2:4" s="132" customFormat="1">
      <c r="B331" s="135"/>
      <c r="C331" s="135"/>
      <c r="D331" s="135"/>
    </row>
    <row r="332" spans="2:4" s="132" customFormat="1">
      <c r="B332" s="135"/>
      <c r="C332" s="135"/>
      <c r="D332" s="135"/>
    </row>
    <row r="333" spans="2:4" s="132" customFormat="1">
      <c r="B333" s="135"/>
      <c r="C333" s="135"/>
      <c r="D333" s="135"/>
    </row>
    <row r="334" spans="2:4" s="132" customFormat="1">
      <c r="B334" s="135"/>
      <c r="C334" s="135"/>
      <c r="D334" s="135"/>
    </row>
    <row r="335" spans="2:4" s="132" customFormat="1">
      <c r="B335" s="135"/>
      <c r="C335" s="135"/>
      <c r="D335" s="135"/>
    </row>
    <row r="336" spans="2:4" s="132" customFormat="1">
      <c r="B336" s="135"/>
      <c r="C336" s="135"/>
      <c r="D336" s="135"/>
    </row>
    <row r="337" spans="2:4" s="132" customFormat="1">
      <c r="B337" s="135"/>
      <c r="C337" s="135"/>
      <c r="D337" s="135"/>
    </row>
    <row r="338" spans="2:4" s="132" customFormat="1">
      <c r="B338" s="135"/>
      <c r="C338" s="135"/>
      <c r="D338" s="135"/>
    </row>
    <row r="339" spans="2:4" s="132" customFormat="1">
      <c r="B339" s="135"/>
      <c r="C339" s="135"/>
      <c r="D339" s="135"/>
    </row>
    <row r="340" spans="2:4" s="132" customFormat="1">
      <c r="B340" s="135"/>
      <c r="C340" s="135"/>
      <c r="D340" s="135"/>
    </row>
    <row r="341" spans="2:4" s="132" customFormat="1">
      <c r="B341" s="135"/>
      <c r="C341" s="135"/>
      <c r="D341" s="135"/>
    </row>
    <row r="342" spans="2:4" s="132" customFormat="1">
      <c r="B342" s="135"/>
      <c r="C342" s="135"/>
      <c r="D342" s="135"/>
    </row>
    <row r="343" spans="2:4" s="132" customFormat="1">
      <c r="B343" s="135"/>
      <c r="C343" s="135"/>
      <c r="D343" s="135"/>
    </row>
    <row r="344" spans="2:4" s="132" customFormat="1">
      <c r="B344" s="135"/>
      <c r="C344" s="135"/>
      <c r="D344" s="135"/>
    </row>
    <row r="345" spans="2:4" s="132" customFormat="1">
      <c r="B345" s="135"/>
      <c r="C345" s="135"/>
      <c r="D345" s="135"/>
    </row>
    <row r="346" spans="2:4" s="132" customFormat="1">
      <c r="B346" s="135"/>
      <c r="C346" s="135"/>
      <c r="D346" s="135"/>
    </row>
    <row r="347" spans="2:4" s="132" customFormat="1">
      <c r="B347" s="135"/>
      <c r="C347" s="135"/>
      <c r="D347" s="135"/>
    </row>
    <row r="348" spans="2:4" s="132" customFormat="1">
      <c r="B348" s="135"/>
      <c r="C348" s="135"/>
      <c r="D348" s="135"/>
    </row>
    <row r="349" spans="2:4" s="132" customFormat="1">
      <c r="B349" s="135"/>
      <c r="C349" s="135"/>
      <c r="D349" s="135"/>
    </row>
    <row r="350" spans="2:4" s="132" customFormat="1">
      <c r="B350" s="135"/>
      <c r="C350" s="135"/>
      <c r="D350" s="135"/>
    </row>
    <row r="351" spans="2:4" s="132" customFormat="1">
      <c r="B351" s="135"/>
      <c r="C351" s="135"/>
      <c r="D351" s="135"/>
    </row>
    <row r="352" spans="2:4" s="132" customFormat="1">
      <c r="B352" s="135"/>
      <c r="C352" s="135"/>
      <c r="D352" s="135"/>
    </row>
    <row r="353" spans="2:7" s="132" customFormat="1">
      <c r="B353" s="135"/>
      <c r="C353" s="135"/>
      <c r="D353" s="135"/>
    </row>
    <row r="354" spans="2:7" s="132" customFormat="1">
      <c r="B354" s="135"/>
      <c r="C354" s="135"/>
      <c r="D354" s="135"/>
    </row>
    <row r="355" spans="2:7" s="132" customFormat="1">
      <c r="B355" s="135"/>
      <c r="C355" s="135"/>
      <c r="D355" s="135"/>
    </row>
    <row r="356" spans="2:7" s="132" customFormat="1">
      <c r="B356" s="135"/>
      <c r="C356" s="135"/>
      <c r="D356" s="135"/>
    </row>
    <row r="357" spans="2:7" s="132" customFormat="1">
      <c r="B357" s="135"/>
      <c r="C357" s="135"/>
      <c r="D357" s="135"/>
    </row>
    <row r="358" spans="2:7" s="132" customFormat="1">
      <c r="B358" s="135"/>
      <c r="C358" s="135"/>
      <c r="D358" s="135"/>
    </row>
    <row r="359" spans="2:7" s="132" customFormat="1">
      <c r="B359" s="135"/>
      <c r="C359" s="135"/>
      <c r="D359" s="135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36:I36 B220 B222"/>
    <dataValidation type="list" allowBlank="1" showInputMessage="1" showErrorMessage="1" sqref="E12:E35 E37:E357">
      <formula1>$AY$6:$AY$23</formula1>
    </dataValidation>
    <dataValidation type="list" allowBlank="1" showInputMessage="1" showErrorMessage="1" sqref="H12:H35 H37:H357">
      <formula1>$BC$6:$BC$19</formula1>
    </dataValidation>
    <dataValidation type="list" allowBlank="1" showInputMessage="1" showErrorMessage="1" sqref="G12:G35 G37:G363">
      <formula1>$BA$6:$BA$29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E255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8.285156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5" t="s">
        <v>196</v>
      </c>
      <c r="C1" s="76" t="s" vm="1">
        <v>276</v>
      </c>
    </row>
    <row r="2" spans="2:57">
      <c r="B2" s="55" t="s">
        <v>195</v>
      </c>
      <c r="C2" s="76" t="s">
        <v>277</v>
      </c>
    </row>
    <row r="3" spans="2:57">
      <c r="B3" s="55" t="s">
        <v>197</v>
      </c>
      <c r="C3" s="76" t="s">
        <v>278</v>
      </c>
    </row>
    <row r="4" spans="2:57">
      <c r="B4" s="55" t="s">
        <v>198</v>
      </c>
      <c r="C4" s="76">
        <v>2102</v>
      </c>
    </row>
    <row r="6" spans="2:57" ht="26.25" customHeight="1">
      <c r="B6" s="221" t="s">
        <v>226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BE6" s="3"/>
    </row>
    <row r="7" spans="2:57" ht="26.25" customHeight="1">
      <c r="B7" s="221" t="s">
        <v>109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3"/>
      <c r="BB7" s="3"/>
      <c r="BE7" s="3"/>
    </row>
    <row r="8" spans="2:57" s="3" customFormat="1" ht="74.25" customHeight="1">
      <c r="B8" s="22" t="s">
        <v>134</v>
      </c>
      <c r="C8" s="30" t="s">
        <v>52</v>
      </c>
      <c r="D8" s="30" t="s">
        <v>138</v>
      </c>
      <c r="E8" s="30" t="s">
        <v>136</v>
      </c>
      <c r="F8" s="30" t="s">
        <v>75</v>
      </c>
      <c r="G8" s="30" t="s">
        <v>120</v>
      </c>
      <c r="H8" s="30" t="s">
        <v>259</v>
      </c>
      <c r="I8" s="30" t="s">
        <v>258</v>
      </c>
      <c r="J8" s="30" t="s">
        <v>274</v>
      </c>
      <c r="K8" s="30" t="s">
        <v>72</v>
      </c>
      <c r="L8" s="30" t="s">
        <v>67</v>
      </c>
      <c r="M8" s="30" t="s">
        <v>199</v>
      </c>
      <c r="N8" s="14" t="s">
        <v>201</v>
      </c>
      <c r="BB8" s="1"/>
      <c r="BC8" s="1"/>
      <c r="BE8" s="4"/>
    </row>
    <row r="9" spans="2:57" s="3" customFormat="1" ht="26.25" customHeight="1">
      <c r="B9" s="15"/>
      <c r="C9" s="16"/>
      <c r="D9" s="16"/>
      <c r="E9" s="16"/>
      <c r="F9" s="16"/>
      <c r="G9" s="16"/>
      <c r="H9" s="32" t="s">
        <v>266</v>
      </c>
      <c r="I9" s="32"/>
      <c r="J9" s="16" t="s">
        <v>262</v>
      </c>
      <c r="K9" s="32" t="s">
        <v>262</v>
      </c>
      <c r="L9" s="32" t="s">
        <v>20</v>
      </c>
      <c r="M9" s="17" t="s">
        <v>20</v>
      </c>
      <c r="N9" s="17" t="s">
        <v>20</v>
      </c>
      <c r="BB9" s="1"/>
      <c r="BE9" s="4"/>
    </row>
    <row r="10" spans="2:5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BB10" s="1"/>
      <c r="BC10" s="3"/>
      <c r="BE10" s="1"/>
    </row>
    <row r="11" spans="2:57" s="131" customFormat="1" ht="18" customHeight="1">
      <c r="B11" s="77" t="s">
        <v>34</v>
      </c>
      <c r="C11" s="78"/>
      <c r="D11" s="78"/>
      <c r="E11" s="78"/>
      <c r="F11" s="78"/>
      <c r="G11" s="78"/>
      <c r="H11" s="86"/>
      <c r="I11" s="88"/>
      <c r="J11" s="86">
        <v>465.95675</v>
      </c>
      <c r="K11" s="86">
        <v>5912859.2456475012</v>
      </c>
      <c r="L11" s="78"/>
      <c r="M11" s="87">
        <f>K11/$K$11</f>
        <v>1</v>
      </c>
      <c r="N11" s="87">
        <f>K11/'סכום נכסי הקרן'!$C$42</f>
        <v>0.10787586466601527</v>
      </c>
      <c r="BB11" s="132"/>
      <c r="BC11" s="133"/>
      <c r="BE11" s="132"/>
    </row>
    <row r="12" spans="2:57" s="132" customFormat="1" ht="20.25">
      <c r="B12" s="79" t="s">
        <v>253</v>
      </c>
      <c r="C12" s="80"/>
      <c r="D12" s="80"/>
      <c r="E12" s="80"/>
      <c r="F12" s="80"/>
      <c r="G12" s="80"/>
      <c r="H12" s="89"/>
      <c r="I12" s="91"/>
      <c r="J12" s="80"/>
      <c r="K12" s="89">
        <v>207521.25058749906</v>
      </c>
      <c r="L12" s="80"/>
      <c r="M12" s="90">
        <f t="shared" ref="M12:M21" si="0">K12/$K$11</f>
        <v>3.5096599118312678E-2</v>
      </c>
      <c r="N12" s="90">
        <f>K12/'סכום נכסי הקרן'!$C$42</f>
        <v>3.7860759767244893E-3</v>
      </c>
      <c r="BC12" s="131"/>
    </row>
    <row r="13" spans="2:57" s="132" customFormat="1">
      <c r="B13" s="100" t="s">
        <v>77</v>
      </c>
      <c r="C13" s="80"/>
      <c r="D13" s="80"/>
      <c r="E13" s="80"/>
      <c r="F13" s="80"/>
      <c r="G13" s="80"/>
      <c r="H13" s="89"/>
      <c r="I13" s="91"/>
      <c r="J13" s="80"/>
      <c r="K13" s="89">
        <v>123805.27016704401</v>
      </c>
      <c r="L13" s="80"/>
      <c r="M13" s="90">
        <f t="shared" si="0"/>
        <v>2.0938308358714606E-2</v>
      </c>
      <c r="N13" s="90">
        <f>K13/'סכום נכסי הקרן'!$C$42</f>
        <v>2.2587381188399931E-3</v>
      </c>
    </row>
    <row r="14" spans="2:57" s="132" customFormat="1">
      <c r="B14" s="85" t="s">
        <v>1676</v>
      </c>
      <c r="C14" s="82" t="s">
        <v>1677</v>
      </c>
      <c r="D14" s="95" t="s">
        <v>139</v>
      </c>
      <c r="E14" s="82" t="s">
        <v>1678</v>
      </c>
      <c r="F14" s="95" t="s">
        <v>1679</v>
      </c>
      <c r="G14" s="95" t="s">
        <v>181</v>
      </c>
      <c r="H14" s="92">
        <v>1836087.7026810003</v>
      </c>
      <c r="I14" s="94">
        <v>2097</v>
      </c>
      <c r="J14" s="82"/>
      <c r="K14" s="92">
        <v>38502.759125217999</v>
      </c>
      <c r="L14" s="93">
        <v>6.9701052294436905E-2</v>
      </c>
      <c r="M14" s="93">
        <f t="shared" si="0"/>
        <v>6.511698913441946E-3</v>
      </c>
      <c r="N14" s="93">
        <f>K14/'סכום נכסי הקרן'!$C$42</f>
        <v>7.0245515073230202E-4</v>
      </c>
    </row>
    <row r="15" spans="2:57" s="132" customFormat="1">
      <c r="B15" s="85" t="s">
        <v>1680</v>
      </c>
      <c r="C15" s="82" t="s">
        <v>1681</v>
      </c>
      <c r="D15" s="95" t="s">
        <v>139</v>
      </c>
      <c r="E15" s="82" t="s">
        <v>1682</v>
      </c>
      <c r="F15" s="95" t="s">
        <v>1679</v>
      </c>
      <c r="G15" s="95" t="s">
        <v>181</v>
      </c>
      <c r="H15" s="92">
        <v>2259.8183279999998</v>
      </c>
      <c r="I15" s="94">
        <v>1148</v>
      </c>
      <c r="J15" s="82"/>
      <c r="K15" s="92">
        <v>25.942714405</v>
      </c>
      <c r="L15" s="93">
        <v>3.214617626055859E-3</v>
      </c>
      <c r="M15" s="93">
        <f t="shared" si="0"/>
        <v>4.3875075200033925E-6</v>
      </c>
      <c r="N15" s="93">
        <f>K15/'סכום נכסי הקרן'!$C$42</f>
        <v>4.7330616744901027E-7</v>
      </c>
    </row>
    <row r="16" spans="2:57" s="132" customFormat="1" ht="20.25">
      <c r="B16" s="85" t="s">
        <v>1683</v>
      </c>
      <c r="C16" s="82" t="s">
        <v>1684</v>
      </c>
      <c r="D16" s="95" t="s">
        <v>139</v>
      </c>
      <c r="E16" s="82" t="s">
        <v>1682</v>
      </c>
      <c r="F16" s="95" t="s">
        <v>1679</v>
      </c>
      <c r="G16" s="95" t="s">
        <v>181</v>
      </c>
      <c r="H16" s="92">
        <v>1299395.5386000001</v>
      </c>
      <c r="I16" s="94">
        <v>2078</v>
      </c>
      <c r="J16" s="82"/>
      <c r="K16" s="92">
        <v>27001.439292108003</v>
      </c>
      <c r="L16" s="93">
        <v>1.8849936921256246E-2</v>
      </c>
      <c r="M16" s="93">
        <f t="shared" si="0"/>
        <v>4.5665621605966624E-3</v>
      </c>
      <c r="N16" s="93">
        <f>K16/'סכום נכסי הקרן'!$C$42</f>
        <v>4.9262184162547184E-4</v>
      </c>
      <c r="BB16" s="131"/>
    </row>
    <row r="17" spans="2:14" s="132" customFormat="1">
      <c r="B17" s="85" t="s">
        <v>1685</v>
      </c>
      <c r="C17" s="82" t="s">
        <v>1686</v>
      </c>
      <c r="D17" s="95" t="s">
        <v>139</v>
      </c>
      <c r="E17" s="82" t="s">
        <v>1687</v>
      </c>
      <c r="F17" s="95" t="s">
        <v>1679</v>
      </c>
      <c r="G17" s="95" t="s">
        <v>181</v>
      </c>
      <c r="H17" s="92">
        <v>0.35027200000000003</v>
      </c>
      <c r="I17" s="94">
        <v>15320</v>
      </c>
      <c r="J17" s="82"/>
      <c r="K17" s="92">
        <v>5.3662211000000001E-2</v>
      </c>
      <c r="L17" s="93">
        <v>4.1072294188843534E-8</v>
      </c>
      <c r="M17" s="93">
        <f t="shared" si="0"/>
        <v>9.0755096258212374E-9</v>
      </c>
      <c r="N17" s="93">
        <f>K17/'סכום נכסי הקרן'!$C$42</f>
        <v>9.7902844817021073E-10</v>
      </c>
    </row>
    <row r="18" spans="2:14" s="132" customFormat="1">
      <c r="B18" s="85" t="s">
        <v>1688</v>
      </c>
      <c r="C18" s="82" t="s">
        <v>1689</v>
      </c>
      <c r="D18" s="95" t="s">
        <v>139</v>
      </c>
      <c r="E18" s="82" t="s">
        <v>1687</v>
      </c>
      <c r="F18" s="95" t="s">
        <v>1679</v>
      </c>
      <c r="G18" s="95" t="s">
        <v>181</v>
      </c>
      <c r="H18" s="92">
        <v>62851.197247999997</v>
      </c>
      <c r="I18" s="94">
        <v>20360</v>
      </c>
      <c r="J18" s="82"/>
      <c r="K18" s="92">
        <v>12796.503759591</v>
      </c>
      <c r="L18" s="93">
        <v>8.9220935429263765E-3</v>
      </c>
      <c r="M18" s="93">
        <f t="shared" si="0"/>
        <v>2.1641820357909923E-3</v>
      </c>
      <c r="N18" s="93">
        <f>K18/'סכום נכסי הקרן'!$C$42</f>
        <v>2.3346300840561049E-4</v>
      </c>
    </row>
    <row r="19" spans="2:14" s="132" customFormat="1">
      <c r="B19" s="85" t="s">
        <v>1690</v>
      </c>
      <c r="C19" s="82" t="s">
        <v>1691</v>
      </c>
      <c r="D19" s="95" t="s">
        <v>139</v>
      </c>
      <c r="E19" s="82" t="s">
        <v>1687</v>
      </c>
      <c r="F19" s="95" t="s">
        <v>1679</v>
      </c>
      <c r="G19" s="95" t="s">
        <v>181</v>
      </c>
      <c r="H19" s="92">
        <v>28247.7291</v>
      </c>
      <c r="I19" s="94">
        <v>14100</v>
      </c>
      <c r="J19" s="82"/>
      <c r="K19" s="92">
        <v>3982.9298031000003</v>
      </c>
      <c r="L19" s="93">
        <v>2.055407553506014E-3</v>
      </c>
      <c r="M19" s="93">
        <f t="shared" si="0"/>
        <v>6.736047041931302E-4</v>
      </c>
      <c r="N19" s="93">
        <f>K19/'סכום נכסי הקרן'!$C$42</f>
        <v>7.2665689907929366E-5</v>
      </c>
    </row>
    <row r="20" spans="2:14" s="132" customFormat="1">
      <c r="B20" s="85" t="s">
        <v>1692</v>
      </c>
      <c r="C20" s="82" t="s">
        <v>1693</v>
      </c>
      <c r="D20" s="95" t="s">
        <v>139</v>
      </c>
      <c r="E20" s="82" t="s">
        <v>1694</v>
      </c>
      <c r="F20" s="95" t="s">
        <v>1679</v>
      </c>
      <c r="G20" s="95" t="s">
        <v>181</v>
      </c>
      <c r="H20" s="92">
        <v>0.66664599999999996</v>
      </c>
      <c r="I20" s="94">
        <v>1536</v>
      </c>
      <c r="J20" s="82"/>
      <c r="K20" s="92">
        <v>1.0239801999999999E-2</v>
      </c>
      <c r="L20" s="93">
        <v>8.2075350067965415E-9</v>
      </c>
      <c r="M20" s="93">
        <f t="shared" si="0"/>
        <v>1.7317851777949209E-9</v>
      </c>
      <c r="N20" s="93">
        <f>K20/'סכום נכסי הקרן'!$C$42</f>
        <v>1.8681782347041606E-10</v>
      </c>
    </row>
    <row r="21" spans="2:14" s="132" customFormat="1">
      <c r="B21" s="85" t="s">
        <v>1695</v>
      </c>
      <c r="C21" s="82" t="s">
        <v>1696</v>
      </c>
      <c r="D21" s="95" t="s">
        <v>139</v>
      </c>
      <c r="E21" s="82" t="s">
        <v>1694</v>
      </c>
      <c r="F21" s="95" t="s">
        <v>1679</v>
      </c>
      <c r="G21" s="95" t="s">
        <v>181</v>
      </c>
      <c r="H21" s="92">
        <v>2005588.7660999999</v>
      </c>
      <c r="I21" s="94">
        <v>2069</v>
      </c>
      <c r="J21" s="82"/>
      <c r="K21" s="92">
        <v>41495.631570609003</v>
      </c>
      <c r="L21" s="93">
        <v>3.5094522683033279E-2</v>
      </c>
      <c r="M21" s="93">
        <f t="shared" si="0"/>
        <v>7.0178622298770667E-3</v>
      </c>
      <c r="N21" s="93">
        <f>K21/'סכום נכסי הקרן'!$C$42</f>
        <v>7.5705795615495859E-4</v>
      </c>
    </row>
    <row r="22" spans="2:14" s="132" customFormat="1">
      <c r="B22" s="81"/>
      <c r="C22" s="82"/>
      <c r="D22" s="82"/>
      <c r="E22" s="82"/>
      <c r="F22" s="82"/>
      <c r="G22" s="82"/>
      <c r="H22" s="92"/>
      <c r="I22" s="94"/>
      <c r="J22" s="82"/>
      <c r="K22" s="82"/>
      <c r="L22" s="82"/>
      <c r="M22" s="93"/>
      <c r="N22" s="82"/>
    </row>
    <row r="23" spans="2:14" s="132" customFormat="1">
      <c r="B23" s="100" t="s">
        <v>78</v>
      </c>
      <c r="C23" s="80"/>
      <c r="D23" s="80"/>
      <c r="E23" s="80"/>
      <c r="F23" s="80"/>
      <c r="G23" s="80"/>
      <c r="H23" s="89"/>
      <c r="I23" s="91"/>
      <c r="J23" s="80"/>
      <c r="K23" s="89">
        <v>83715.980420454987</v>
      </c>
      <c r="L23" s="80"/>
      <c r="M23" s="90">
        <f t="shared" ref="M23:M39" si="1">K23/$K$11</f>
        <v>1.4158290759598062E-2</v>
      </c>
      <c r="N23" s="90">
        <f>K23/'סכום נכסי הקרן'!$C$42</f>
        <v>1.5273378578844951E-3</v>
      </c>
    </row>
    <row r="24" spans="2:14" s="132" customFormat="1">
      <c r="B24" s="85" t="s">
        <v>1697</v>
      </c>
      <c r="C24" s="82" t="s">
        <v>1698</v>
      </c>
      <c r="D24" s="95" t="s">
        <v>139</v>
      </c>
      <c r="E24" s="82" t="s">
        <v>1678</v>
      </c>
      <c r="F24" s="95" t="s">
        <v>1699</v>
      </c>
      <c r="G24" s="95" t="s">
        <v>181</v>
      </c>
      <c r="H24" s="92">
        <v>227765.843865</v>
      </c>
      <c r="I24" s="94">
        <v>346.95</v>
      </c>
      <c r="J24" s="82"/>
      <c r="K24" s="92">
        <v>790.23359528999993</v>
      </c>
      <c r="L24" s="93">
        <v>1.4581609104004302E-3</v>
      </c>
      <c r="M24" s="93">
        <f t="shared" si="1"/>
        <v>1.3364661028785637E-4</v>
      </c>
      <c r="N24" s="93">
        <f>K24/'סכום נכסי הקרן'!$C$42</f>
        <v>1.4417243644484477E-5</v>
      </c>
    </row>
    <row r="25" spans="2:14" s="132" customFormat="1">
      <c r="B25" s="85" t="s">
        <v>1700</v>
      </c>
      <c r="C25" s="82" t="s">
        <v>1701</v>
      </c>
      <c r="D25" s="95" t="s">
        <v>139</v>
      </c>
      <c r="E25" s="82" t="s">
        <v>1678</v>
      </c>
      <c r="F25" s="95" t="s">
        <v>1699</v>
      </c>
      <c r="G25" s="95" t="s">
        <v>181</v>
      </c>
      <c r="H25" s="92">
        <v>904842.55283900013</v>
      </c>
      <c r="I25" s="94">
        <v>321.14999999999998</v>
      </c>
      <c r="J25" s="82"/>
      <c r="K25" s="92">
        <v>2905.9018582230001</v>
      </c>
      <c r="L25" s="93">
        <v>4.0132814956550113E-2</v>
      </c>
      <c r="M25" s="93">
        <f t="shared" si="1"/>
        <v>4.9145459709057945E-4</v>
      </c>
      <c r="N25" s="93">
        <f>K25/'סכום נכסי הקרן'!$C$42</f>
        <v>5.3016089605234408E-5</v>
      </c>
    </row>
    <row r="26" spans="2:14" s="132" customFormat="1">
      <c r="B26" s="85" t="s">
        <v>1702</v>
      </c>
      <c r="C26" s="82" t="s">
        <v>1703</v>
      </c>
      <c r="D26" s="95" t="s">
        <v>139</v>
      </c>
      <c r="E26" s="82" t="s">
        <v>1678</v>
      </c>
      <c r="F26" s="95" t="s">
        <v>1699</v>
      </c>
      <c r="G26" s="95" t="s">
        <v>181</v>
      </c>
      <c r="H26" s="92">
        <v>4552320.4585899999</v>
      </c>
      <c r="I26" s="94">
        <v>334.35</v>
      </c>
      <c r="J26" s="82"/>
      <c r="K26" s="92">
        <v>15220.683454027003</v>
      </c>
      <c r="L26" s="93">
        <v>2.0380013299753447E-2</v>
      </c>
      <c r="M26" s="93">
        <f t="shared" si="1"/>
        <v>2.5741663756381583E-3</v>
      </c>
      <c r="N26" s="93">
        <f>K26/'סכום נכסי הקרן'!$C$42</f>
        <v>2.7769042356614898E-4</v>
      </c>
    </row>
    <row r="27" spans="2:14" s="132" customFormat="1">
      <c r="B27" s="85" t="s">
        <v>1704</v>
      </c>
      <c r="C27" s="82" t="s">
        <v>1705</v>
      </c>
      <c r="D27" s="95" t="s">
        <v>139</v>
      </c>
      <c r="E27" s="82" t="s">
        <v>1678</v>
      </c>
      <c r="F27" s="95" t="s">
        <v>1699</v>
      </c>
      <c r="G27" s="95" t="s">
        <v>181</v>
      </c>
      <c r="H27" s="92">
        <v>91075.627544999996</v>
      </c>
      <c r="I27" s="94">
        <v>366.07</v>
      </c>
      <c r="J27" s="82"/>
      <c r="K27" s="92">
        <v>333.40054931399999</v>
      </c>
      <c r="L27" s="93">
        <v>6.8616412775383189E-4</v>
      </c>
      <c r="M27" s="93">
        <f t="shared" si="1"/>
        <v>5.6385673235739302E-5</v>
      </c>
      <c r="N27" s="93">
        <f>K27/'סכום נכסי הקרן'!$C$42</f>
        <v>6.082653255080772E-6</v>
      </c>
    </row>
    <row r="28" spans="2:14" s="132" customFormat="1">
      <c r="B28" s="85" t="s">
        <v>1706</v>
      </c>
      <c r="C28" s="82" t="s">
        <v>1707</v>
      </c>
      <c r="D28" s="95" t="s">
        <v>139</v>
      </c>
      <c r="E28" s="82" t="s">
        <v>1682</v>
      </c>
      <c r="F28" s="95" t="s">
        <v>1699</v>
      </c>
      <c r="G28" s="95" t="s">
        <v>181</v>
      </c>
      <c r="H28" s="92">
        <v>2045007.7098719999</v>
      </c>
      <c r="I28" s="94">
        <v>334.87</v>
      </c>
      <c r="J28" s="82"/>
      <c r="K28" s="92">
        <v>6848.1173194020002</v>
      </c>
      <c r="L28" s="93">
        <v>4.829418337110908E-3</v>
      </c>
      <c r="M28" s="93">
        <f t="shared" si="1"/>
        <v>1.1581735730379426E-3</v>
      </c>
      <c r="N28" s="93">
        <f>K28/'סכום נכסי הקרן'!$C$42</f>
        <v>1.2493897562479645E-4</v>
      </c>
    </row>
    <row r="29" spans="2:14" s="132" customFormat="1">
      <c r="B29" s="85" t="s">
        <v>1708</v>
      </c>
      <c r="C29" s="82" t="s">
        <v>1709</v>
      </c>
      <c r="D29" s="95" t="s">
        <v>139</v>
      </c>
      <c r="E29" s="82" t="s">
        <v>1682</v>
      </c>
      <c r="F29" s="95" t="s">
        <v>1699</v>
      </c>
      <c r="G29" s="95" t="s">
        <v>181</v>
      </c>
      <c r="H29" s="92">
        <v>493640.22131400002</v>
      </c>
      <c r="I29" s="94">
        <v>343.18</v>
      </c>
      <c r="J29" s="82"/>
      <c r="K29" s="92">
        <v>1694.074512185</v>
      </c>
      <c r="L29" s="93">
        <v>1.6444883253657271E-3</v>
      </c>
      <c r="M29" s="93">
        <f t="shared" si="1"/>
        <v>2.8650682213212172E-4</v>
      </c>
      <c r="N29" s="93">
        <f>K29/'סכום נכסי הקרן'!$C$42</f>
        <v>3.0907171170214871E-5</v>
      </c>
    </row>
    <row r="30" spans="2:14" s="132" customFormat="1">
      <c r="B30" s="85" t="s">
        <v>1710</v>
      </c>
      <c r="C30" s="82" t="s">
        <v>1711</v>
      </c>
      <c r="D30" s="95" t="s">
        <v>139</v>
      </c>
      <c r="E30" s="82" t="s">
        <v>1682</v>
      </c>
      <c r="F30" s="95" t="s">
        <v>1699</v>
      </c>
      <c r="G30" s="95" t="s">
        <v>181</v>
      </c>
      <c r="H30" s="92">
        <v>462984.80034100002</v>
      </c>
      <c r="I30" s="94">
        <v>321.98</v>
      </c>
      <c r="J30" s="82"/>
      <c r="K30" s="92">
        <v>1490.7184617649998</v>
      </c>
      <c r="L30" s="93">
        <v>6.958105126157744E-3</v>
      </c>
      <c r="M30" s="93">
        <f t="shared" si="1"/>
        <v>2.5211465381360607E-4</v>
      </c>
      <c r="N30" s="93">
        <f>K30/'סכום נכסי הקרן'!$C$42</f>
        <v>2.719708627511586E-5</v>
      </c>
    </row>
    <row r="31" spans="2:14" s="132" customFormat="1">
      <c r="B31" s="85" t="s">
        <v>1712</v>
      </c>
      <c r="C31" s="82" t="s">
        <v>1713</v>
      </c>
      <c r="D31" s="95" t="s">
        <v>139</v>
      </c>
      <c r="E31" s="82" t="s">
        <v>1682</v>
      </c>
      <c r="F31" s="95" t="s">
        <v>1699</v>
      </c>
      <c r="G31" s="95" t="s">
        <v>181</v>
      </c>
      <c r="H31" s="92">
        <v>2168744.0907720001</v>
      </c>
      <c r="I31" s="94">
        <v>363.3</v>
      </c>
      <c r="J31" s="82"/>
      <c r="K31" s="92">
        <v>7879.0472806980006</v>
      </c>
      <c r="L31" s="93">
        <v>8.1435574160888102E-3</v>
      </c>
      <c r="M31" s="93">
        <f t="shared" si="1"/>
        <v>1.3325274547162313E-3</v>
      </c>
      <c r="N31" s="93">
        <f>K31/'סכום נכסי הקרן'!$C$42</f>
        <v>1.4374755136871797E-4</v>
      </c>
    </row>
    <row r="32" spans="2:14" s="132" customFormat="1">
      <c r="B32" s="85" t="s">
        <v>1714</v>
      </c>
      <c r="C32" s="82" t="s">
        <v>1715</v>
      </c>
      <c r="D32" s="95" t="s">
        <v>139</v>
      </c>
      <c r="E32" s="82" t="s">
        <v>1687</v>
      </c>
      <c r="F32" s="95" t="s">
        <v>1699</v>
      </c>
      <c r="G32" s="95" t="s">
        <v>181</v>
      </c>
      <c r="H32" s="92">
        <v>4554.731925</v>
      </c>
      <c r="I32" s="94">
        <v>3438.37</v>
      </c>
      <c r="J32" s="82"/>
      <c r="K32" s="92">
        <v>156.60853605699998</v>
      </c>
      <c r="L32" s="93">
        <v>1.9410479586814996E-4</v>
      </c>
      <c r="M32" s="93">
        <f t="shared" si="1"/>
        <v>2.6486092354097667E-5</v>
      </c>
      <c r="N32" s="93">
        <f>K32/'סכום נכסי הקרן'!$C$42</f>
        <v>2.8572101143222215E-6</v>
      </c>
    </row>
    <row r="33" spans="2:14" s="132" customFormat="1">
      <c r="B33" s="85" t="s">
        <v>1716</v>
      </c>
      <c r="C33" s="82" t="s">
        <v>1717</v>
      </c>
      <c r="D33" s="95" t="s">
        <v>139</v>
      </c>
      <c r="E33" s="82" t="s">
        <v>1687</v>
      </c>
      <c r="F33" s="95" t="s">
        <v>1699</v>
      </c>
      <c r="G33" s="95" t="s">
        <v>181</v>
      </c>
      <c r="H33" s="92">
        <v>20180.858076</v>
      </c>
      <c r="I33" s="94">
        <v>3201.86</v>
      </c>
      <c r="J33" s="82"/>
      <c r="K33" s="92">
        <v>646.16282239199995</v>
      </c>
      <c r="L33" s="93">
        <v>3.267550855534086E-3</v>
      </c>
      <c r="M33" s="93">
        <f t="shared" si="1"/>
        <v>1.0928094100458168E-4</v>
      </c>
      <c r="N33" s="93">
        <f>K33/'סכום נכסי הקרן'!$C$42</f>
        <v>1.1788776002385052E-5</v>
      </c>
    </row>
    <row r="34" spans="2:14" s="132" customFormat="1">
      <c r="B34" s="85" t="s">
        <v>1718</v>
      </c>
      <c r="C34" s="82" t="s">
        <v>1719</v>
      </c>
      <c r="D34" s="95" t="s">
        <v>139</v>
      </c>
      <c r="E34" s="82" t="s">
        <v>1687</v>
      </c>
      <c r="F34" s="95" t="s">
        <v>1699</v>
      </c>
      <c r="G34" s="95" t="s">
        <v>181</v>
      </c>
      <c r="H34" s="92">
        <v>317181.81518999999</v>
      </c>
      <c r="I34" s="94">
        <v>3333.44</v>
      </c>
      <c r="J34" s="82"/>
      <c r="K34" s="92">
        <v>10573.065500209999</v>
      </c>
      <c r="L34" s="93">
        <v>8.1188246121995915E-3</v>
      </c>
      <c r="M34" s="93">
        <f t="shared" si="1"/>
        <v>1.788147672886499E-3</v>
      </c>
      <c r="N34" s="93">
        <f>K34/'סכום נכסי הקרן'!$C$42</f>
        <v>1.928979763631541E-4</v>
      </c>
    </row>
    <row r="35" spans="2:14" s="132" customFormat="1">
      <c r="B35" s="85" t="s">
        <v>1720</v>
      </c>
      <c r="C35" s="82" t="s">
        <v>1721</v>
      </c>
      <c r="D35" s="95" t="s">
        <v>139</v>
      </c>
      <c r="E35" s="82" t="s">
        <v>1687</v>
      </c>
      <c r="F35" s="95" t="s">
        <v>1699</v>
      </c>
      <c r="G35" s="95" t="s">
        <v>181</v>
      </c>
      <c r="H35" s="92">
        <v>249989.209512</v>
      </c>
      <c r="I35" s="94">
        <v>3649.4</v>
      </c>
      <c r="J35" s="82"/>
      <c r="K35" s="92">
        <v>9123.1062122099993</v>
      </c>
      <c r="L35" s="93">
        <v>1.4488482029652711E-2</v>
      </c>
      <c r="M35" s="93">
        <f t="shared" si="1"/>
        <v>1.5429263294108658E-3</v>
      </c>
      <c r="N35" s="93">
        <f>K35/'סכום נכסי הקרן'!$C$42</f>
        <v>1.6644451190115823E-4</v>
      </c>
    </row>
    <row r="36" spans="2:14" s="132" customFormat="1">
      <c r="B36" s="85" t="s">
        <v>1722</v>
      </c>
      <c r="C36" s="82" t="s">
        <v>1723</v>
      </c>
      <c r="D36" s="95" t="s">
        <v>139</v>
      </c>
      <c r="E36" s="82" t="s">
        <v>1694</v>
      </c>
      <c r="F36" s="95" t="s">
        <v>1699</v>
      </c>
      <c r="G36" s="95" t="s">
        <v>181</v>
      </c>
      <c r="H36" s="92">
        <v>636742.247217</v>
      </c>
      <c r="I36" s="94">
        <v>344.21</v>
      </c>
      <c r="J36" s="82"/>
      <c r="K36" s="92">
        <v>2191.7304902750002</v>
      </c>
      <c r="L36" s="93">
        <v>1.8270640725901236E-3</v>
      </c>
      <c r="M36" s="93">
        <f t="shared" si="1"/>
        <v>3.7067185252014057E-4</v>
      </c>
      <c r="N36" s="93">
        <f>K36/'סכום נכסי הקרן'!$C$42</f>
        <v>3.9986546597963858E-5</v>
      </c>
    </row>
    <row r="37" spans="2:14" s="132" customFormat="1">
      <c r="B37" s="85" t="s">
        <v>1724</v>
      </c>
      <c r="C37" s="82" t="s">
        <v>1725</v>
      </c>
      <c r="D37" s="95" t="s">
        <v>139</v>
      </c>
      <c r="E37" s="82" t="s">
        <v>1694</v>
      </c>
      <c r="F37" s="95" t="s">
        <v>1699</v>
      </c>
      <c r="G37" s="95" t="s">
        <v>181</v>
      </c>
      <c r="H37" s="92">
        <v>408859.35729999997</v>
      </c>
      <c r="I37" s="94">
        <v>321.24</v>
      </c>
      <c r="J37" s="82"/>
      <c r="K37" s="92">
        <v>1313.4197978290001</v>
      </c>
      <c r="L37" s="93">
        <v>1.021098142755269E-2</v>
      </c>
      <c r="M37" s="93">
        <f t="shared" si="1"/>
        <v>2.2212938669152627E-4</v>
      </c>
      <c r="N37" s="93">
        <f>K37/'סכום נכסי הקרן'!$C$42</f>
        <v>2.3962399657080059E-5</v>
      </c>
    </row>
    <row r="38" spans="2:14" s="132" customFormat="1">
      <c r="B38" s="85" t="s">
        <v>1726</v>
      </c>
      <c r="C38" s="82" t="s">
        <v>1727</v>
      </c>
      <c r="D38" s="95" t="s">
        <v>139</v>
      </c>
      <c r="E38" s="82" t="s">
        <v>1694</v>
      </c>
      <c r="F38" s="95" t="s">
        <v>1699</v>
      </c>
      <c r="G38" s="95" t="s">
        <v>181</v>
      </c>
      <c r="H38" s="92">
        <v>5550338.5391499996</v>
      </c>
      <c r="I38" s="94">
        <v>334.3</v>
      </c>
      <c r="J38" s="82"/>
      <c r="K38" s="92">
        <v>18554.781735240002</v>
      </c>
      <c r="L38" s="93">
        <v>1.3580640236380725E-2</v>
      </c>
      <c r="M38" s="93">
        <f t="shared" si="1"/>
        <v>3.1380388005850658E-3</v>
      </c>
      <c r="N38" s="93">
        <f>K38/'סכום נכסי הקרן'!$C$42</f>
        <v>3.385186489686194E-4</v>
      </c>
    </row>
    <row r="39" spans="2:14" s="132" customFormat="1">
      <c r="B39" s="85" t="s">
        <v>1728</v>
      </c>
      <c r="C39" s="82" t="s">
        <v>1729</v>
      </c>
      <c r="D39" s="95" t="s">
        <v>139</v>
      </c>
      <c r="E39" s="82" t="s">
        <v>1694</v>
      </c>
      <c r="F39" s="95" t="s">
        <v>1699</v>
      </c>
      <c r="G39" s="95" t="s">
        <v>181</v>
      </c>
      <c r="H39" s="92">
        <v>1090199.8399459999</v>
      </c>
      <c r="I39" s="94">
        <v>366.44</v>
      </c>
      <c r="J39" s="82"/>
      <c r="K39" s="92">
        <v>3994.9282953380002</v>
      </c>
      <c r="L39" s="93">
        <v>5.309317099706749E-3</v>
      </c>
      <c r="M39" s="93">
        <f t="shared" si="1"/>
        <v>6.756339241930536E-4</v>
      </c>
      <c r="N39" s="93">
        <f>K39/'סכום נכסי הקרן'!$C$42</f>
        <v>7.288459377001867E-5</v>
      </c>
    </row>
    <row r="40" spans="2:14" s="132" customFormat="1">
      <c r="B40" s="81"/>
      <c r="C40" s="82"/>
      <c r="D40" s="82"/>
      <c r="E40" s="82"/>
      <c r="F40" s="82"/>
      <c r="G40" s="82"/>
      <c r="H40" s="92"/>
      <c r="I40" s="94"/>
      <c r="J40" s="82"/>
      <c r="K40" s="82"/>
      <c r="L40" s="82"/>
      <c r="M40" s="93"/>
      <c r="N40" s="82"/>
    </row>
    <row r="41" spans="2:14" s="132" customFormat="1">
      <c r="B41" s="79" t="s">
        <v>252</v>
      </c>
      <c r="C41" s="80"/>
      <c r="D41" s="80"/>
      <c r="E41" s="80"/>
      <c r="F41" s="80"/>
      <c r="G41" s="80"/>
      <c r="H41" s="89"/>
      <c r="I41" s="91"/>
      <c r="J41" s="89">
        <v>465.95675</v>
      </c>
      <c r="K41" s="89">
        <v>5705337.9950600006</v>
      </c>
      <c r="L41" s="80"/>
      <c r="M41" s="90">
        <f t="shared" ref="M41:M88" si="2">K41/$K$11</f>
        <v>0.96490340088168702</v>
      </c>
      <c r="N41" s="90">
        <f>K41/'סכום נכסי הקרן'!$C$42</f>
        <v>0.10408978868929075</v>
      </c>
    </row>
    <row r="42" spans="2:14" s="132" customFormat="1">
      <c r="B42" s="100" t="s">
        <v>79</v>
      </c>
      <c r="C42" s="80"/>
      <c r="D42" s="80"/>
      <c r="E42" s="80"/>
      <c r="F42" s="80"/>
      <c r="G42" s="80"/>
      <c r="H42" s="89"/>
      <c r="I42" s="91"/>
      <c r="J42" s="89">
        <v>465.95675</v>
      </c>
      <c r="K42" s="89">
        <v>5563489.5363500006</v>
      </c>
      <c r="L42" s="80"/>
      <c r="M42" s="90">
        <f t="shared" si="2"/>
        <v>0.94091357585508661</v>
      </c>
      <c r="N42" s="90">
        <f>K42/'סכום נכסי הקרן'!$C$42</f>
        <v>0.10150186557135982</v>
      </c>
    </row>
    <row r="43" spans="2:14" s="132" customFormat="1">
      <c r="B43" s="85" t="s">
        <v>1730</v>
      </c>
      <c r="C43" s="82" t="s">
        <v>1731</v>
      </c>
      <c r="D43" s="95" t="s">
        <v>30</v>
      </c>
      <c r="E43" s="82"/>
      <c r="F43" s="95" t="s">
        <v>1679</v>
      </c>
      <c r="G43" s="95" t="s">
        <v>180</v>
      </c>
      <c r="H43" s="92">
        <v>440586.00000000017</v>
      </c>
      <c r="I43" s="94">
        <v>6165.6</v>
      </c>
      <c r="J43" s="82"/>
      <c r="K43" s="92">
        <v>98662.446170000156</v>
      </c>
      <c r="L43" s="93">
        <v>1.6879218382305765E-2</v>
      </c>
      <c r="M43" s="93">
        <f t="shared" si="2"/>
        <v>1.668608063732048E-2</v>
      </c>
      <c r="N43" s="93">
        <f>K43/'סכום נכסי הקרן'!$C$42</f>
        <v>1.8000253766378019E-3</v>
      </c>
    </row>
    <row r="44" spans="2:14" s="132" customFormat="1">
      <c r="B44" s="85" t="s">
        <v>1732</v>
      </c>
      <c r="C44" s="82" t="s">
        <v>1733</v>
      </c>
      <c r="D44" s="95" t="s">
        <v>1497</v>
      </c>
      <c r="E44" s="82"/>
      <c r="F44" s="95" t="s">
        <v>1679</v>
      </c>
      <c r="G44" s="95" t="s">
        <v>180</v>
      </c>
      <c r="H44" s="92">
        <v>188588</v>
      </c>
      <c r="I44" s="94">
        <v>4677</v>
      </c>
      <c r="J44" s="82"/>
      <c r="K44" s="92">
        <v>32035.18708</v>
      </c>
      <c r="L44" s="93">
        <v>1.6623005729396209E-3</v>
      </c>
      <c r="M44" s="93">
        <f t="shared" si="2"/>
        <v>5.4178842670035369E-3</v>
      </c>
      <c r="N44" s="93">
        <f>K44/'סכום נכסי הקרן'!$C$42</f>
        <v>5.8445894996340692E-4</v>
      </c>
    </row>
    <row r="45" spans="2:14" s="132" customFormat="1">
      <c r="B45" s="85" t="s">
        <v>1734</v>
      </c>
      <c r="C45" s="82" t="s">
        <v>1735</v>
      </c>
      <c r="D45" s="95" t="s">
        <v>1497</v>
      </c>
      <c r="E45" s="82"/>
      <c r="F45" s="95" t="s">
        <v>1679</v>
      </c>
      <c r="G45" s="95" t="s">
        <v>180</v>
      </c>
      <c r="H45" s="92">
        <v>175244</v>
      </c>
      <c r="I45" s="94">
        <v>11385</v>
      </c>
      <c r="J45" s="82"/>
      <c r="K45" s="92">
        <v>72463.95478</v>
      </c>
      <c r="L45" s="93">
        <v>1.5723542997202091E-3</v>
      </c>
      <c r="M45" s="93">
        <f t="shared" si="2"/>
        <v>1.2255315367660958E-2</v>
      </c>
      <c r="N45" s="93">
        <f>K45/'סכום נכסי הקרן'!$C$42</f>
        <v>1.3220527420411306E-3</v>
      </c>
    </row>
    <row r="46" spans="2:14" s="132" customFormat="1">
      <c r="B46" s="85" t="s">
        <v>1736</v>
      </c>
      <c r="C46" s="82" t="s">
        <v>1737</v>
      </c>
      <c r="D46" s="95" t="s">
        <v>143</v>
      </c>
      <c r="E46" s="82"/>
      <c r="F46" s="95" t="s">
        <v>1679</v>
      </c>
      <c r="G46" s="95" t="s">
        <v>190</v>
      </c>
      <c r="H46" s="92">
        <v>16056528</v>
      </c>
      <c r="I46" s="94">
        <v>1684</v>
      </c>
      <c r="J46" s="82"/>
      <c r="K46" s="92">
        <v>886290.67313999997</v>
      </c>
      <c r="L46" s="93">
        <v>6.4431240348181715E-3</v>
      </c>
      <c r="M46" s="93">
        <f t="shared" si="2"/>
        <v>0.14989206343655229</v>
      </c>
      <c r="N46" s="93">
        <f>K46/'סכום נכסי הקרן'!$C$42</f>
        <v>1.6169735949791292E-2</v>
      </c>
    </row>
    <row r="47" spans="2:14" s="132" customFormat="1">
      <c r="B47" s="85" t="s">
        <v>1738</v>
      </c>
      <c r="C47" s="82" t="s">
        <v>1739</v>
      </c>
      <c r="D47" s="95" t="s">
        <v>30</v>
      </c>
      <c r="E47" s="82"/>
      <c r="F47" s="95" t="s">
        <v>1679</v>
      </c>
      <c r="G47" s="95" t="s">
        <v>182</v>
      </c>
      <c r="H47" s="92">
        <v>700053</v>
      </c>
      <c r="I47" s="94">
        <v>1004.4</v>
      </c>
      <c r="J47" s="82"/>
      <c r="K47" s="92">
        <v>28675.179510000002</v>
      </c>
      <c r="L47" s="93">
        <v>1.4706995798319328E-2</v>
      </c>
      <c r="M47" s="93">
        <f t="shared" si="2"/>
        <v>4.8496299875746256E-3</v>
      </c>
      <c r="N47" s="93">
        <f>K47/'סכום נכסי הקרן'!$C$42</f>
        <v>5.2315802821984966E-4</v>
      </c>
    </row>
    <row r="48" spans="2:14" s="132" customFormat="1">
      <c r="B48" s="85" t="s">
        <v>1740</v>
      </c>
      <c r="C48" s="82" t="s">
        <v>1741</v>
      </c>
      <c r="D48" s="95" t="s">
        <v>30</v>
      </c>
      <c r="E48" s="82"/>
      <c r="F48" s="95" t="s">
        <v>1679</v>
      </c>
      <c r="G48" s="95" t="s">
        <v>182</v>
      </c>
      <c r="H48" s="92">
        <v>1949552</v>
      </c>
      <c r="I48" s="94">
        <v>3921</v>
      </c>
      <c r="J48" s="82"/>
      <c r="K48" s="92">
        <v>311745.49492000003</v>
      </c>
      <c r="L48" s="93">
        <v>3.8062905732772809E-2</v>
      </c>
      <c r="M48" s="93">
        <f t="shared" si="2"/>
        <v>5.2723307281410114E-2</v>
      </c>
      <c r="N48" s="93">
        <f>K48/'סכום נכסי הקרן'!$C$42</f>
        <v>5.687572361034135E-3</v>
      </c>
    </row>
    <row r="49" spans="2:14" s="132" customFormat="1">
      <c r="B49" s="85" t="s">
        <v>1742</v>
      </c>
      <c r="C49" s="82" t="s">
        <v>1743</v>
      </c>
      <c r="D49" s="95" t="s">
        <v>30</v>
      </c>
      <c r="E49" s="82"/>
      <c r="F49" s="95" t="s">
        <v>1679</v>
      </c>
      <c r="G49" s="95" t="s">
        <v>182</v>
      </c>
      <c r="H49" s="92">
        <v>1466417</v>
      </c>
      <c r="I49" s="94">
        <v>3524.5</v>
      </c>
      <c r="J49" s="82"/>
      <c r="K49" s="92">
        <v>210777.14710000003</v>
      </c>
      <c r="L49" s="93">
        <v>0.12313126292048789</v>
      </c>
      <c r="M49" s="93">
        <f t="shared" si="2"/>
        <v>3.5647245832065869E-2</v>
      </c>
      <c r="N49" s="93">
        <f>K49/'סכום נכסי הקרן'!$C$42</f>
        <v>3.8454774670961147E-3</v>
      </c>
    </row>
    <row r="50" spans="2:14" s="132" customFormat="1">
      <c r="B50" s="85" t="s">
        <v>1744</v>
      </c>
      <c r="C50" s="82" t="s">
        <v>1745</v>
      </c>
      <c r="D50" s="95" t="s">
        <v>1497</v>
      </c>
      <c r="E50" s="82"/>
      <c r="F50" s="95" t="s">
        <v>1679</v>
      </c>
      <c r="G50" s="95" t="s">
        <v>180</v>
      </c>
      <c r="H50" s="92">
        <v>2363261</v>
      </c>
      <c r="I50" s="94">
        <v>2571</v>
      </c>
      <c r="J50" s="82"/>
      <c r="K50" s="92">
        <v>220678.28721000001</v>
      </c>
      <c r="L50" s="93">
        <v>2.7452791475420127E-3</v>
      </c>
      <c r="M50" s="93">
        <f t="shared" si="2"/>
        <v>3.7321755523343957E-2</v>
      </c>
      <c r="N50" s="93">
        <f>K50/'סכום נכסי הקרן'!$C$42</f>
        <v>4.0261166479343604E-3</v>
      </c>
    </row>
    <row r="51" spans="2:14" s="132" customFormat="1">
      <c r="B51" s="85" t="s">
        <v>1746</v>
      </c>
      <c r="C51" s="82" t="s">
        <v>1747</v>
      </c>
      <c r="D51" s="95" t="s">
        <v>1497</v>
      </c>
      <c r="E51" s="82"/>
      <c r="F51" s="95" t="s">
        <v>1679</v>
      </c>
      <c r="G51" s="95" t="s">
        <v>180</v>
      </c>
      <c r="H51" s="92">
        <v>400794</v>
      </c>
      <c r="I51" s="94">
        <v>9175</v>
      </c>
      <c r="J51" s="82"/>
      <c r="K51" s="92">
        <v>133558.98937999998</v>
      </c>
      <c r="L51" s="93">
        <v>1.8797617004301249E-3</v>
      </c>
      <c r="M51" s="93">
        <f t="shared" si="2"/>
        <v>2.2587885797943481E-2</v>
      </c>
      <c r="N51" s="93">
        <f>K51/'סכום נכסי הקרן'!$C$42</f>
        <v>2.4366877114303589E-3</v>
      </c>
    </row>
    <row r="52" spans="2:14" s="132" customFormat="1">
      <c r="B52" s="85" t="s">
        <v>1748</v>
      </c>
      <c r="C52" s="82" t="s">
        <v>1749</v>
      </c>
      <c r="D52" s="95" t="s">
        <v>30</v>
      </c>
      <c r="E52" s="82"/>
      <c r="F52" s="95" t="s">
        <v>1679</v>
      </c>
      <c r="G52" s="95" t="s">
        <v>189</v>
      </c>
      <c r="H52" s="92">
        <v>1285975</v>
      </c>
      <c r="I52" s="94">
        <v>3481</v>
      </c>
      <c r="J52" s="82"/>
      <c r="K52" s="92">
        <v>121097.70923000001</v>
      </c>
      <c r="L52" s="93">
        <v>2.3901888979217648E-2</v>
      </c>
      <c r="M52" s="93">
        <f t="shared" si="2"/>
        <v>2.0480397756659083E-2</v>
      </c>
      <c r="N52" s="93">
        <f>K52/'סכום נכסי הקרן'!$C$42</f>
        <v>2.2093406167035179E-3</v>
      </c>
    </row>
    <row r="53" spans="2:14" s="132" customFormat="1">
      <c r="B53" s="85" t="s">
        <v>1750</v>
      </c>
      <c r="C53" s="82" t="s">
        <v>1751</v>
      </c>
      <c r="D53" s="95" t="s">
        <v>1497</v>
      </c>
      <c r="E53" s="82"/>
      <c r="F53" s="95" t="s">
        <v>1679</v>
      </c>
      <c r="G53" s="95" t="s">
        <v>180</v>
      </c>
      <c r="H53" s="92">
        <v>452003</v>
      </c>
      <c r="I53" s="94">
        <v>7503</v>
      </c>
      <c r="J53" s="82"/>
      <c r="K53" s="92">
        <v>123174.86745000001</v>
      </c>
      <c r="L53" s="93">
        <v>3.311959611946423E-3</v>
      </c>
      <c r="M53" s="93">
        <f t="shared" si="2"/>
        <v>2.083169281268955E-2</v>
      </c>
      <c r="N53" s="93">
        <f>K53/'סכום נכסי הקרן'!$C$42</f>
        <v>2.247236874625701E-3</v>
      </c>
    </row>
    <row r="54" spans="2:14" s="132" customFormat="1">
      <c r="B54" s="85" t="s">
        <v>1752</v>
      </c>
      <c r="C54" s="82" t="s">
        <v>1753</v>
      </c>
      <c r="D54" s="95" t="s">
        <v>30</v>
      </c>
      <c r="E54" s="82"/>
      <c r="F54" s="95" t="s">
        <v>1679</v>
      </c>
      <c r="G54" s="95" t="s">
        <v>182</v>
      </c>
      <c r="H54" s="92">
        <v>317802.99999999994</v>
      </c>
      <c r="I54" s="94">
        <v>4565</v>
      </c>
      <c r="J54" s="82"/>
      <c r="K54" s="92">
        <v>59165.330490000015</v>
      </c>
      <c r="L54" s="93">
        <v>4.2715456989247301E-2</v>
      </c>
      <c r="M54" s="93">
        <f t="shared" si="2"/>
        <v>1.0006213243373254E-2</v>
      </c>
      <c r="N54" s="93">
        <f>K54/'סכום נכסי הקרן'!$C$42</f>
        <v>1.0794289056614229E-3</v>
      </c>
    </row>
    <row r="55" spans="2:14" s="132" customFormat="1">
      <c r="B55" s="85" t="s">
        <v>1754</v>
      </c>
      <c r="C55" s="82" t="s">
        <v>1755</v>
      </c>
      <c r="D55" s="95" t="s">
        <v>158</v>
      </c>
      <c r="E55" s="82"/>
      <c r="F55" s="95" t="s">
        <v>1679</v>
      </c>
      <c r="G55" s="95" t="s">
        <v>180</v>
      </c>
      <c r="H55" s="92">
        <v>116903</v>
      </c>
      <c r="I55" s="94">
        <v>12604</v>
      </c>
      <c r="J55" s="82"/>
      <c r="K55" s="92">
        <v>53515.537360000002</v>
      </c>
      <c r="L55" s="93">
        <v>2.1255090909090908E-2</v>
      </c>
      <c r="M55" s="93">
        <f t="shared" si="2"/>
        <v>9.0507037520626225E-3</v>
      </c>
      <c r="N55" s="93">
        <f>K55/'סכום נכסי הקרן'!$C$42</f>
        <v>9.7635249308970393E-4</v>
      </c>
    </row>
    <row r="56" spans="2:14" s="132" customFormat="1">
      <c r="B56" s="85" t="s">
        <v>1756</v>
      </c>
      <c r="C56" s="82" t="s">
        <v>1757</v>
      </c>
      <c r="D56" s="95" t="s">
        <v>142</v>
      </c>
      <c r="E56" s="82"/>
      <c r="F56" s="95" t="s">
        <v>1679</v>
      </c>
      <c r="G56" s="95" t="s">
        <v>180</v>
      </c>
      <c r="H56" s="92">
        <v>7232155.9999999991</v>
      </c>
      <c r="I56" s="94">
        <v>2821</v>
      </c>
      <c r="J56" s="82"/>
      <c r="K56" s="92">
        <v>740997.44659999991</v>
      </c>
      <c r="L56" s="93">
        <v>1.5950222687168239E-2</v>
      </c>
      <c r="M56" s="93">
        <f t="shared" si="2"/>
        <v>0.12531964922815531</v>
      </c>
      <c r="N56" s="93">
        <f>K56/'סכום נכסי הקרן'!$C$42</f>
        <v>1.3518965520128988E-2</v>
      </c>
    </row>
    <row r="57" spans="2:14" s="132" customFormat="1">
      <c r="B57" s="85" t="s">
        <v>1758</v>
      </c>
      <c r="C57" s="82" t="s">
        <v>1759</v>
      </c>
      <c r="D57" s="95" t="s">
        <v>1497</v>
      </c>
      <c r="E57" s="82"/>
      <c r="F57" s="95" t="s">
        <v>1679</v>
      </c>
      <c r="G57" s="95" t="s">
        <v>180</v>
      </c>
      <c r="H57" s="92">
        <v>1045021.0000000001</v>
      </c>
      <c r="I57" s="94">
        <v>5171</v>
      </c>
      <c r="J57" s="82"/>
      <c r="K57" s="92">
        <v>196266.14641999998</v>
      </c>
      <c r="L57" s="93">
        <v>9.1140851212279789E-4</v>
      </c>
      <c r="M57" s="93">
        <f t="shared" si="2"/>
        <v>3.3193103076903603E-2</v>
      </c>
      <c r="N57" s="93">
        <f>K57/'סכום נכסי הקרן'!$C$42</f>
        <v>3.5807346953691476E-3</v>
      </c>
    </row>
    <row r="58" spans="2:14" s="132" customFormat="1">
      <c r="B58" s="85" t="s">
        <v>1760</v>
      </c>
      <c r="C58" s="82" t="s">
        <v>1761</v>
      </c>
      <c r="D58" s="95" t="s">
        <v>30</v>
      </c>
      <c r="E58" s="82"/>
      <c r="F58" s="95" t="s">
        <v>1679</v>
      </c>
      <c r="G58" s="95" t="s">
        <v>182</v>
      </c>
      <c r="H58" s="92">
        <v>910913</v>
      </c>
      <c r="I58" s="94">
        <v>2379.5</v>
      </c>
      <c r="J58" s="82"/>
      <c r="K58" s="92">
        <v>88395.698030000218</v>
      </c>
      <c r="L58" s="93">
        <v>4.7246524896265556E-3</v>
      </c>
      <c r="M58" s="93">
        <f t="shared" si="2"/>
        <v>1.4949738249742531E-2</v>
      </c>
      <c r="N58" s="93">
        <f>K58/'סכום נכסי הקרן'!$C$42</f>
        <v>1.6127159402215773E-3</v>
      </c>
    </row>
    <row r="59" spans="2:14" s="132" customFormat="1">
      <c r="B59" s="85" t="s">
        <v>1762</v>
      </c>
      <c r="C59" s="82" t="s">
        <v>1763</v>
      </c>
      <c r="D59" s="95" t="s">
        <v>1497</v>
      </c>
      <c r="E59" s="82"/>
      <c r="F59" s="95" t="s">
        <v>1679</v>
      </c>
      <c r="G59" s="95" t="s">
        <v>180</v>
      </c>
      <c r="H59" s="92">
        <v>458091</v>
      </c>
      <c r="I59" s="94">
        <v>18940</v>
      </c>
      <c r="J59" s="82"/>
      <c r="K59" s="92">
        <v>315121.16538000002</v>
      </c>
      <c r="L59" s="93">
        <v>1.792218309859155E-3</v>
      </c>
      <c r="M59" s="93">
        <f t="shared" si="2"/>
        <v>5.3294210514475381E-2</v>
      </c>
      <c r="N59" s="93">
        <f>K59/'סכום נכסי הקרן'!$C$42</f>
        <v>5.7491590409416739E-3</v>
      </c>
    </row>
    <row r="60" spans="2:14" s="132" customFormat="1">
      <c r="B60" s="85" t="s">
        <v>1764</v>
      </c>
      <c r="C60" s="82" t="s">
        <v>1765</v>
      </c>
      <c r="D60" s="95" t="s">
        <v>1497</v>
      </c>
      <c r="E60" s="82"/>
      <c r="F60" s="95" t="s">
        <v>1679</v>
      </c>
      <c r="G60" s="95" t="s">
        <v>180</v>
      </c>
      <c r="H60" s="92">
        <v>429168</v>
      </c>
      <c r="I60" s="94">
        <v>2549</v>
      </c>
      <c r="J60" s="82"/>
      <c r="K60" s="92">
        <v>39732.236100000002</v>
      </c>
      <c r="L60" s="93">
        <v>4.1666796116504853E-2</v>
      </c>
      <c r="M60" s="93">
        <f t="shared" si="2"/>
        <v>6.719631645087305E-3</v>
      </c>
      <c r="N60" s="93">
        <f>K60/'סכום נכסי הקרן'!$C$42</f>
        <v>7.2488607395091169E-4</v>
      </c>
    </row>
    <row r="61" spans="2:14" s="132" customFormat="1">
      <c r="B61" s="85" t="s">
        <v>1766</v>
      </c>
      <c r="C61" s="82" t="s">
        <v>1767</v>
      </c>
      <c r="D61" s="95" t="s">
        <v>1497</v>
      </c>
      <c r="E61" s="82"/>
      <c r="F61" s="95" t="s">
        <v>1679</v>
      </c>
      <c r="G61" s="95" t="s">
        <v>180</v>
      </c>
      <c r="H61" s="92">
        <v>93462</v>
      </c>
      <c r="I61" s="94">
        <v>23153</v>
      </c>
      <c r="J61" s="82"/>
      <c r="K61" s="92">
        <v>78593.780920000005</v>
      </c>
      <c r="L61" s="93">
        <v>5.9153164556962025E-3</v>
      </c>
      <c r="M61" s="93">
        <f t="shared" si="2"/>
        <v>1.3292009441600265E-2</v>
      </c>
      <c r="N61" s="93">
        <f>K61/'סכום נכסי הקרן'!$C$42</f>
        <v>1.4338870116614674E-3</v>
      </c>
    </row>
    <row r="62" spans="2:14" s="132" customFormat="1">
      <c r="B62" s="85" t="s">
        <v>1768</v>
      </c>
      <c r="C62" s="82" t="s">
        <v>1769</v>
      </c>
      <c r="D62" s="95" t="s">
        <v>30</v>
      </c>
      <c r="E62" s="82"/>
      <c r="F62" s="95" t="s">
        <v>1679</v>
      </c>
      <c r="G62" s="95" t="s">
        <v>182</v>
      </c>
      <c r="H62" s="92">
        <v>47277</v>
      </c>
      <c r="I62" s="94">
        <v>5707</v>
      </c>
      <c r="J62" s="82"/>
      <c r="K62" s="92">
        <v>11003.38485</v>
      </c>
      <c r="L62" s="93">
        <v>5.696024096385542E-3</v>
      </c>
      <c r="M62" s="93">
        <f t="shared" si="2"/>
        <v>1.8609245363145879E-3</v>
      </c>
      <c r="N62" s="93">
        <f>K62/'סכום נכסי הקרן'!$C$42</f>
        <v>2.0074884343313971E-4</v>
      </c>
    </row>
    <row r="63" spans="2:14" s="132" customFormat="1">
      <c r="B63" s="85" t="s">
        <v>1770</v>
      </c>
      <c r="C63" s="82" t="s">
        <v>1771</v>
      </c>
      <c r="D63" s="95" t="s">
        <v>142</v>
      </c>
      <c r="E63" s="82"/>
      <c r="F63" s="95" t="s">
        <v>1679</v>
      </c>
      <c r="G63" s="95" t="s">
        <v>183</v>
      </c>
      <c r="H63" s="92">
        <v>2623662</v>
      </c>
      <c r="I63" s="94">
        <v>719</v>
      </c>
      <c r="J63" s="82"/>
      <c r="K63" s="92">
        <v>89276.380599999989</v>
      </c>
      <c r="L63" s="93">
        <v>2.9622197768742731E-3</v>
      </c>
      <c r="M63" s="93">
        <f t="shared" si="2"/>
        <v>1.5098681854420428E-2</v>
      </c>
      <c r="N63" s="93">
        <f>K63/'סכום נכסי הקרן'!$C$42</f>
        <v>1.6287833603626787E-3</v>
      </c>
    </row>
    <row r="64" spans="2:14" s="132" customFormat="1">
      <c r="B64" s="85" t="s">
        <v>1772</v>
      </c>
      <c r="C64" s="82" t="s">
        <v>1773</v>
      </c>
      <c r="D64" s="95" t="s">
        <v>1497</v>
      </c>
      <c r="E64" s="82"/>
      <c r="F64" s="95" t="s">
        <v>1679</v>
      </c>
      <c r="G64" s="95" t="s">
        <v>180</v>
      </c>
      <c r="H64" s="92">
        <v>286977</v>
      </c>
      <c r="I64" s="94">
        <v>4427</v>
      </c>
      <c r="J64" s="82"/>
      <c r="K64" s="92">
        <v>46142.641539999997</v>
      </c>
      <c r="L64" s="93">
        <v>2.0331349628055261E-3</v>
      </c>
      <c r="M64" s="93">
        <f t="shared" si="2"/>
        <v>7.8037781085294614E-3</v>
      </c>
      <c r="N64" s="93">
        <f>K64/'סכום נכסי הקרן'!$C$42</f>
        <v>8.4183931111933682E-4</v>
      </c>
    </row>
    <row r="65" spans="2:14" s="132" customFormat="1">
      <c r="B65" s="85" t="s">
        <v>1774</v>
      </c>
      <c r="C65" s="82" t="s">
        <v>1775</v>
      </c>
      <c r="D65" s="95" t="s">
        <v>1488</v>
      </c>
      <c r="E65" s="82"/>
      <c r="F65" s="95" t="s">
        <v>1679</v>
      </c>
      <c r="G65" s="95" t="s">
        <v>180</v>
      </c>
      <c r="H65" s="92">
        <v>10616</v>
      </c>
      <c r="I65" s="94">
        <v>11180</v>
      </c>
      <c r="J65" s="82"/>
      <c r="K65" s="92">
        <v>4310.7074899999998</v>
      </c>
      <c r="L65" s="93">
        <v>1.4713790713790715E-4</v>
      </c>
      <c r="M65" s="93">
        <f t="shared" si="2"/>
        <v>7.2903942253878999E-4</v>
      </c>
      <c r="N65" s="93">
        <f>K65/'סכום נכסי הקרן'!$C$42</f>
        <v>7.8645758081984438E-5</v>
      </c>
    </row>
    <row r="66" spans="2:14" s="132" customFormat="1">
      <c r="B66" s="85" t="s">
        <v>1776</v>
      </c>
      <c r="C66" s="82" t="s">
        <v>1777</v>
      </c>
      <c r="D66" s="95" t="s">
        <v>1497</v>
      </c>
      <c r="E66" s="82"/>
      <c r="F66" s="95" t="s">
        <v>1679</v>
      </c>
      <c r="G66" s="95" t="s">
        <v>180</v>
      </c>
      <c r="H66" s="92">
        <v>257807</v>
      </c>
      <c r="I66" s="94">
        <v>15309</v>
      </c>
      <c r="J66" s="82"/>
      <c r="K66" s="92">
        <v>143346.59062</v>
      </c>
      <c r="L66" s="93">
        <v>9.1226822363765043E-4</v>
      </c>
      <c r="M66" s="93">
        <f t="shared" si="2"/>
        <v>2.4243193464400233E-2</v>
      </c>
      <c r="N66" s="93">
        <f>K66/'סכום נכסי הקרן'!$C$42</f>
        <v>2.6152554572376656E-3</v>
      </c>
    </row>
    <row r="67" spans="2:14" s="132" customFormat="1">
      <c r="B67" s="85" t="s">
        <v>1778</v>
      </c>
      <c r="C67" s="82" t="s">
        <v>1779</v>
      </c>
      <c r="D67" s="95" t="s">
        <v>142</v>
      </c>
      <c r="E67" s="82"/>
      <c r="F67" s="95" t="s">
        <v>1679</v>
      </c>
      <c r="G67" s="95" t="s">
        <v>180</v>
      </c>
      <c r="H67" s="92">
        <v>2372325</v>
      </c>
      <c r="I67" s="94">
        <v>666</v>
      </c>
      <c r="J67" s="82"/>
      <c r="K67" s="92">
        <v>57384.454100000003</v>
      </c>
      <c r="L67" s="93">
        <v>1.3216295264623956E-2</v>
      </c>
      <c r="M67" s="93">
        <f t="shared" si="2"/>
        <v>9.705026234514396E-3</v>
      </c>
      <c r="N67" s="93">
        <f>K67/'סכום נכסי הקרן'!$C$42</f>
        <v>1.0469380966546028E-3</v>
      </c>
    </row>
    <row r="68" spans="2:14" s="132" customFormat="1">
      <c r="B68" s="85" t="s">
        <v>1780</v>
      </c>
      <c r="C68" s="82" t="s">
        <v>1781</v>
      </c>
      <c r="D68" s="95" t="s">
        <v>1497</v>
      </c>
      <c r="E68" s="82"/>
      <c r="F68" s="95" t="s">
        <v>1679</v>
      </c>
      <c r="G68" s="95" t="s">
        <v>180</v>
      </c>
      <c r="H68" s="92">
        <v>62214</v>
      </c>
      <c r="I68" s="94">
        <v>21082</v>
      </c>
      <c r="J68" s="82"/>
      <c r="K68" s="92">
        <v>47637.150299999994</v>
      </c>
      <c r="L68" s="93">
        <v>4.8604687500000002E-3</v>
      </c>
      <c r="M68" s="93">
        <f t="shared" si="2"/>
        <v>8.0565337886346691E-3</v>
      </c>
      <c r="N68" s="93">
        <f>K68/'סכום נכסי הקרן'!$C$42</f>
        <v>8.6910554865993282E-4</v>
      </c>
    </row>
    <row r="69" spans="2:14" s="132" customFormat="1">
      <c r="B69" s="85" t="s">
        <v>1782</v>
      </c>
      <c r="C69" s="82" t="s">
        <v>1783</v>
      </c>
      <c r="D69" s="95" t="s">
        <v>1497</v>
      </c>
      <c r="E69" s="82"/>
      <c r="F69" s="95" t="s">
        <v>1679</v>
      </c>
      <c r="G69" s="95" t="s">
        <v>180</v>
      </c>
      <c r="H69" s="92">
        <v>65660</v>
      </c>
      <c r="I69" s="94">
        <v>19958</v>
      </c>
      <c r="J69" s="82"/>
      <c r="K69" s="92">
        <v>47595.263610000002</v>
      </c>
      <c r="L69" s="93">
        <v>2.6107355864811131E-3</v>
      </c>
      <c r="M69" s="93">
        <f t="shared" si="2"/>
        <v>8.0494497894627245E-3</v>
      </c>
      <c r="N69" s="93">
        <f>K69/'סכום נכסי הקרן'!$C$42</f>
        <v>8.6834135612396594E-4</v>
      </c>
    </row>
    <row r="70" spans="2:14" s="132" customFormat="1">
      <c r="B70" s="85" t="s">
        <v>1784</v>
      </c>
      <c r="C70" s="82" t="s">
        <v>1785</v>
      </c>
      <c r="D70" s="95" t="s">
        <v>30</v>
      </c>
      <c r="E70" s="82"/>
      <c r="F70" s="95" t="s">
        <v>1679</v>
      </c>
      <c r="G70" s="95" t="s">
        <v>182</v>
      </c>
      <c r="H70" s="92">
        <v>395383.00000000006</v>
      </c>
      <c r="I70" s="94">
        <v>5184</v>
      </c>
      <c r="J70" s="82"/>
      <c r="K70" s="92">
        <v>83589.457280000192</v>
      </c>
      <c r="L70" s="93">
        <v>0.12551841269841271</v>
      </c>
      <c r="M70" s="93">
        <f t="shared" si="2"/>
        <v>1.4136892797089835E-2</v>
      </c>
      <c r="N70" s="93">
        <f>K70/'סכום נכסי הקרן'!$C$42</f>
        <v>1.5250295341768291E-3</v>
      </c>
    </row>
    <row r="71" spans="2:14" s="132" customFormat="1">
      <c r="B71" s="85" t="s">
        <v>1786</v>
      </c>
      <c r="C71" s="82" t="s">
        <v>1787</v>
      </c>
      <c r="D71" s="95" t="s">
        <v>1488</v>
      </c>
      <c r="E71" s="82"/>
      <c r="F71" s="95" t="s">
        <v>1679</v>
      </c>
      <c r="G71" s="95" t="s">
        <v>180</v>
      </c>
      <c r="H71" s="92">
        <v>238495</v>
      </c>
      <c r="I71" s="94">
        <v>4710</v>
      </c>
      <c r="J71" s="82"/>
      <c r="K71" s="92">
        <v>40798.671860000002</v>
      </c>
      <c r="L71" s="93">
        <v>5.4019252548131369E-3</v>
      </c>
      <c r="M71" s="93">
        <f t="shared" si="2"/>
        <v>6.8999903709922065E-3</v>
      </c>
      <c r="N71" s="93">
        <f>K71/'סכום נכסי הקרן'!$C$42</f>
        <v>7.4434242745796382E-4</v>
      </c>
    </row>
    <row r="72" spans="2:14" s="132" customFormat="1">
      <c r="B72" s="85" t="s">
        <v>1788</v>
      </c>
      <c r="C72" s="82" t="s">
        <v>1789</v>
      </c>
      <c r="D72" s="95" t="s">
        <v>30</v>
      </c>
      <c r="E72" s="82"/>
      <c r="F72" s="95" t="s">
        <v>1679</v>
      </c>
      <c r="G72" s="95" t="s">
        <v>182</v>
      </c>
      <c r="H72" s="92">
        <v>15217</v>
      </c>
      <c r="I72" s="94">
        <v>17844</v>
      </c>
      <c r="J72" s="82"/>
      <c r="K72" s="92">
        <v>11073.62406</v>
      </c>
      <c r="L72" s="93">
        <v>7.975366876310272E-2</v>
      </c>
      <c r="M72" s="93">
        <f t="shared" si="2"/>
        <v>1.8728035963567668E-3</v>
      </c>
      <c r="N72" s="93">
        <f>K72/'סכום נכסי הקרן'!$C$42</f>
        <v>2.0203030730660927E-4</v>
      </c>
    </row>
    <row r="73" spans="2:14" s="132" customFormat="1">
      <c r="B73" s="85" t="s">
        <v>1790</v>
      </c>
      <c r="C73" s="82" t="s">
        <v>1791</v>
      </c>
      <c r="D73" s="95" t="s">
        <v>30</v>
      </c>
      <c r="E73" s="82"/>
      <c r="F73" s="95" t="s">
        <v>1679</v>
      </c>
      <c r="G73" s="95" t="s">
        <v>182</v>
      </c>
      <c r="H73" s="92">
        <v>144449.00000000003</v>
      </c>
      <c r="I73" s="94">
        <v>4605.3</v>
      </c>
      <c r="J73" s="82"/>
      <c r="K73" s="92">
        <v>27129.449830000198</v>
      </c>
      <c r="L73" s="93">
        <v>1.6562063336658002E-2</v>
      </c>
      <c r="M73" s="93">
        <f t="shared" si="2"/>
        <v>4.5882116760973778E-3</v>
      </c>
      <c r="N73" s="93">
        <f>K73/'סכום נכסי הקרן'!$C$42</f>
        <v>4.949573018297118E-4</v>
      </c>
    </row>
    <row r="74" spans="2:14" s="132" customFormat="1">
      <c r="B74" s="85" t="s">
        <v>1792</v>
      </c>
      <c r="C74" s="82" t="s">
        <v>1793</v>
      </c>
      <c r="D74" s="95" t="s">
        <v>30</v>
      </c>
      <c r="E74" s="82"/>
      <c r="F74" s="95" t="s">
        <v>1679</v>
      </c>
      <c r="G74" s="95" t="s">
        <v>182</v>
      </c>
      <c r="H74" s="92">
        <v>288965.99999999994</v>
      </c>
      <c r="I74" s="94">
        <v>9355.9</v>
      </c>
      <c r="J74" s="82"/>
      <c r="K74" s="92">
        <v>110255.64589000009</v>
      </c>
      <c r="L74" s="93">
        <v>7.617092975317713E-2</v>
      </c>
      <c r="M74" s="93">
        <f t="shared" si="2"/>
        <v>1.8646756384596855E-2</v>
      </c>
      <c r="N74" s="93">
        <f>K74/'סכום נכסי הקרן'!$C$42</f>
        <v>2.0115349682049265E-3</v>
      </c>
    </row>
    <row r="75" spans="2:14" s="132" customFormat="1">
      <c r="B75" s="85" t="s">
        <v>1794</v>
      </c>
      <c r="C75" s="82" t="s">
        <v>1795</v>
      </c>
      <c r="D75" s="95" t="s">
        <v>30</v>
      </c>
      <c r="E75" s="82"/>
      <c r="F75" s="95" t="s">
        <v>1679</v>
      </c>
      <c r="G75" s="95" t="s">
        <v>182</v>
      </c>
      <c r="H75" s="92">
        <v>238144.99999999997</v>
      </c>
      <c r="I75" s="94">
        <v>5920</v>
      </c>
      <c r="J75" s="82"/>
      <c r="K75" s="92">
        <v>57495.213990000004</v>
      </c>
      <c r="L75" s="93">
        <v>6.5729895931229868E-2</v>
      </c>
      <c r="M75" s="93">
        <f t="shared" si="2"/>
        <v>9.7237582701334632E-3</v>
      </c>
      <c r="N75" s="93">
        <f>K75/'סכום נכסי הקרן'!$C$42</f>
        <v>1.0489588311939644E-3</v>
      </c>
    </row>
    <row r="76" spans="2:14" s="132" customFormat="1">
      <c r="B76" s="85" t="s">
        <v>1796</v>
      </c>
      <c r="C76" s="82" t="s">
        <v>1797</v>
      </c>
      <c r="D76" s="95" t="s">
        <v>30</v>
      </c>
      <c r="E76" s="82"/>
      <c r="F76" s="95" t="s">
        <v>1679</v>
      </c>
      <c r="G76" s="95" t="s">
        <v>182</v>
      </c>
      <c r="H76" s="92">
        <v>782823</v>
      </c>
      <c r="I76" s="94">
        <v>1769.4</v>
      </c>
      <c r="J76" s="82"/>
      <c r="K76" s="92">
        <v>56488.249970000004</v>
      </c>
      <c r="L76" s="93">
        <v>2.9271545812287705E-2</v>
      </c>
      <c r="M76" s="93">
        <f t="shared" si="2"/>
        <v>9.5534575783418861E-3</v>
      </c>
      <c r="N76" s="93">
        <f>K76/'סכום נכסי הקרן'!$C$42</f>
        <v>1.0305874968137272E-3</v>
      </c>
    </row>
    <row r="77" spans="2:14" s="132" customFormat="1">
      <c r="B77" s="85" t="s">
        <v>1798</v>
      </c>
      <c r="C77" s="82" t="s">
        <v>1799</v>
      </c>
      <c r="D77" s="95" t="s">
        <v>1497</v>
      </c>
      <c r="E77" s="82"/>
      <c r="F77" s="95" t="s">
        <v>1679</v>
      </c>
      <c r="G77" s="95" t="s">
        <v>180</v>
      </c>
      <c r="H77" s="92">
        <v>60143</v>
      </c>
      <c r="I77" s="94">
        <v>10633</v>
      </c>
      <c r="J77" s="82"/>
      <c r="K77" s="92">
        <v>23226.65885</v>
      </c>
      <c r="L77" s="93">
        <v>8.1045021673139123E-3</v>
      </c>
      <c r="M77" s="93">
        <f t="shared" si="2"/>
        <v>3.9281602833852866E-3</v>
      </c>
      <c r="N77" s="93">
        <f>K77/'סכום נכסי הקרן'!$C$42</f>
        <v>4.2375368711688733E-4</v>
      </c>
    </row>
    <row r="78" spans="2:14" s="132" customFormat="1">
      <c r="B78" s="85" t="s">
        <v>1800</v>
      </c>
      <c r="C78" s="82" t="s">
        <v>1801</v>
      </c>
      <c r="D78" s="95" t="s">
        <v>1497</v>
      </c>
      <c r="E78" s="82"/>
      <c r="F78" s="95" t="s">
        <v>1679</v>
      </c>
      <c r="G78" s="95" t="s">
        <v>180</v>
      </c>
      <c r="H78" s="92">
        <v>335397.00000000006</v>
      </c>
      <c r="I78" s="94">
        <v>2773</v>
      </c>
      <c r="J78" s="82"/>
      <c r="K78" s="92">
        <v>33779.6296</v>
      </c>
      <c r="L78" s="93">
        <v>3.94584705882353E-3</v>
      </c>
      <c r="M78" s="93">
        <f t="shared" si="2"/>
        <v>5.7129094735115559E-3</v>
      </c>
      <c r="N78" s="93">
        <f>K78/'סכום נכסי הקרן'!$C$42</f>
        <v>6.1628504921372907E-4</v>
      </c>
    </row>
    <row r="79" spans="2:14" s="132" customFormat="1">
      <c r="B79" s="85" t="s">
        <v>1802</v>
      </c>
      <c r="C79" s="82" t="s">
        <v>1803</v>
      </c>
      <c r="D79" s="95" t="s">
        <v>142</v>
      </c>
      <c r="E79" s="82"/>
      <c r="F79" s="95" t="s">
        <v>1679</v>
      </c>
      <c r="G79" s="95" t="s">
        <v>180</v>
      </c>
      <c r="H79" s="92">
        <v>54969</v>
      </c>
      <c r="I79" s="94">
        <v>35173.5</v>
      </c>
      <c r="J79" s="82"/>
      <c r="K79" s="92">
        <v>70222.981069999994</v>
      </c>
      <c r="L79" s="93">
        <v>0.12522239510127092</v>
      </c>
      <c r="M79" s="93">
        <f t="shared" si="2"/>
        <v>1.1876315358207054E-2</v>
      </c>
      <c r="N79" s="93">
        <f>K79/'סכום נכסי הקרן'!$C$42</f>
        <v>1.2811677883128628E-3</v>
      </c>
    </row>
    <row r="80" spans="2:14" s="132" customFormat="1">
      <c r="B80" s="85" t="s">
        <v>1804</v>
      </c>
      <c r="C80" s="82" t="s">
        <v>1805</v>
      </c>
      <c r="D80" s="95" t="s">
        <v>142</v>
      </c>
      <c r="E80" s="82"/>
      <c r="F80" s="95" t="s">
        <v>1679</v>
      </c>
      <c r="G80" s="95" t="s">
        <v>180</v>
      </c>
      <c r="H80" s="92">
        <v>62160</v>
      </c>
      <c r="I80" s="94">
        <v>50972</v>
      </c>
      <c r="J80" s="82"/>
      <c r="K80" s="92">
        <v>115076.99696999999</v>
      </c>
      <c r="L80" s="93">
        <v>6.675239810889683E-3</v>
      </c>
      <c r="M80" s="93">
        <f t="shared" si="2"/>
        <v>1.9462157340327187E-2</v>
      </c>
      <c r="N80" s="93">
        <f>K80/'סכום נכסי הקרן'!$C$42</f>
        <v>2.0994970513538314E-3</v>
      </c>
    </row>
    <row r="81" spans="2:14" s="132" customFormat="1">
      <c r="B81" s="85" t="s">
        <v>1806</v>
      </c>
      <c r="C81" s="82" t="s">
        <v>1807</v>
      </c>
      <c r="D81" s="95" t="s">
        <v>30</v>
      </c>
      <c r="E81" s="82"/>
      <c r="F81" s="95" t="s">
        <v>1679</v>
      </c>
      <c r="G81" s="95" t="s">
        <v>182</v>
      </c>
      <c r="H81" s="92">
        <v>90418</v>
      </c>
      <c r="I81" s="94">
        <v>11336</v>
      </c>
      <c r="J81" s="82"/>
      <c r="K81" s="92">
        <v>41800.671069999997</v>
      </c>
      <c r="L81" s="93">
        <v>8.8212682926829267E-2</v>
      </c>
      <c r="M81" s="93">
        <f t="shared" si="2"/>
        <v>7.0694513996371168E-3</v>
      </c>
      <c r="N81" s="93">
        <f>K81/'סכום נכסי הקרן'!$C$42</f>
        <v>7.6262318245022586E-4</v>
      </c>
    </row>
    <row r="82" spans="2:14" s="132" customFormat="1">
      <c r="B82" s="85" t="s">
        <v>1808</v>
      </c>
      <c r="C82" s="82" t="s">
        <v>1809</v>
      </c>
      <c r="D82" s="95" t="s">
        <v>1497</v>
      </c>
      <c r="E82" s="82"/>
      <c r="F82" s="95" t="s">
        <v>1679</v>
      </c>
      <c r="G82" s="95" t="s">
        <v>180</v>
      </c>
      <c r="H82" s="92">
        <v>28425</v>
      </c>
      <c r="I82" s="94">
        <v>9054</v>
      </c>
      <c r="J82" s="82"/>
      <c r="K82" s="92">
        <v>9347.3133800000014</v>
      </c>
      <c r="L82" s="93">
        <v>5.7951070336391441E-4</v>
      </c>
      <c r="M82" s="93">
        <f t="shared" si="2"/>
        <v>1.5808448995095945E-3</v>
      </c>
      <c r="N82" s="93">
        <f>K82/'סכום נכסי הקרן'!$C$42</f>
        <v>1.7053501043745755E-4</v>
      </c>
    </row>
    <row r="83" spans="2:14" s="132" customFormat="1">
      <c r="B83" s="85" t="s">
        <v>1810</v>
      </c>
      <c r="C83" s="82" t="s">
        <v>1811</v>
      </c>
      <c r="D83" s="95" t="s">
        <v>30</v>
      </c>
      <c r="E83" s="82"/>
      <c r="F83" s="95" t="s">
        <v>1679</v>
      </c>
      <c r="G83" s="95" t="s">
        <v>182</v>
      </c>
      <c r="H83" s="92">
        <v>82230</v>
      </c>
      <c r="I83" s="94">
        <v>9340</v>
      </c>
      <c r="J83" s="82"/>
      <c r="K83" s="92">
        <v>31321.726050000001</v>
      </c>
      <c r="L83" s="93">
        <v>6.1639507453635445E-2</v>
      </c>
      <c r="M83" s="93">
        <f t="shared" si="2"/>
        <v>5.2972216568585072E-3</v>
      </c>
      <c r="N83" s="93">
        <f>K83/'סכום נכסי הקרן'!$C$42</f>
        <v>5.7144236656115352E-4</v>
      </c>
    </row>
    <row r="84" spans="2:14" s="132" customFormat="1">
      <c r="B84" s="85" t="s">
        <v>1812</v>
      </c>
      <c r="C84" s="82" t="s">
        <v>1813</v>
      </c>
      <c r="D84" s="95" t="s">
        <v>1497</v>
      </c>
      <c r="E84" s="82"/>
      <c r="F84" s="95" t="s">
        <v>1679</v>
      </c>
      <c r="G84" s="95" t="s">
        <v>180</v>
      </c>
      <c r="H84" s="92">
        <v>719422</v>
      </c>
      <c r="I84" s="94">
        <v>5817</v>
      </c>
      <c r="J84" s="82"/>
      <c r="K84" s="92">
        <v>151994.76074999999</v>
      </c>
      <c r="L84" s="93">
        <v>4.4594808365963287E-3</v>
      </c>
      <c r="M84" s="93">
        <f t="shared" si="2"/>
        <v>2.5705797218475046E-2</v>
      </c>
      <c r="N84" s="93">
        <f>K84/'סכום נכסי הקרן'!$C$42</f>
        <v>2.7730351018722455E-3</v>
      </c>
    </row>
    <row r="85" spans="2:14" s="132" customFormat="1">
      <c r="B85" s="85" t="s">
        <v>1814</v>
      </c>
      <c r="C85" s="82" t="s">
        <v>1815</v>
      </c>
      <c r="D85" s="95" t="s">
        <v>154</v>
      </c>
      <c r="E85" s="82"/>
      <c r="F85" s="95" t="s">
        <v>1679</v>
      </c>
      <c r="G85" s="95" t="s">
        <v>184</v>
      </c>
      <c r="H85" s="92">
        <v>554244</v>
      </c>
      <c r="I85" s="94">
        <v>7920</v>
      </c>
      <c r="J85" s="82"/>
      <c r="K85" s="92">
        <v>112940.3395</v>
      </c>
      <c r="L85" s="93">
        <v>1.3075838561366158E-2</v>
      </c>
      <c r="M85" s="93">
        <f t="shared" si="2"/>
        <v>1.9100799597611968E-2</v>
      </c>
      <c r="N85" s="93">
        <f>K85/'סכום נכסי הקרן'!$C$42</f>
        <v>2.0605152724046676E-3</v>
      </c>
    </row>
    <row r="86" spans="2:14" s="132" customFormat="1">
      <c r="B86" s="85" t="s">
        <v>1816</v>
      </c>
      <c r="C86" s="82" t="s">
        <v>1817</v>
      </c>
      <c r="D86" s="95" t="s">
        <v>142</v>
      </c>
      <c r="E86" s="82"/>
      <c r="F86" s="95" t="s">
        <v>1679</v>
      </c>
      <c r="G86" s="95" t="s">
        <v>183</v>
      </c>
      <c r="H86" s="92">
        <v>661561</v>
      </c>
      <c r="I86" s="94">
        <v>3025.75</v>
      </c>
      <c r="J86" s="92">
        <v>465.95675</v>
      </c>
      <c r="K86" s="92">
        <v>95199.272089999999</v>
      </c>
      <c r="L86" s="93">
        <v>1.6777070661346174E-2</v>
      </c>
      <c r="M86" s="93">
        <f t="shared" si="2"/>
        <v>1.6100378536843554E-2</v>
      </c>
      <c r="N86" s="93">
        <f>K86/'סכום נכסי הקרן'!$C$42</f>
        <v>1.7368422561121523E-3</v>
      </c>
    </row>
    <row r="87" spans="2:14" s="132" customFormat="1">
      <c r="B87" s="85" t="s">
        <v>1818</v>
      </c>
      <c r="C87" s="82" t="s">
        <v>1819</v>
      </c>
      <c r="D87" s="95" t="s">
        <v>1497</v>
      </c>
      <c r="E87" s="82"/>
      <c r="F87" s="95" t="s">
        <v>1679</v>
      </c>
      <c r="G87" s="95" t="s">
        <v>180</v>
      </c>
      <c r="H87" s="92">
        <v>233043</v>
      </c>
      <c r="I87" s="94">
        <v>20063</v>
      </c>
      <c r="J87" s="82"/>
      <c r="K87" s="92">
        <v>169815.67487000002</v>
      </c>
      <c r="L87" s="93">
        <v>2.409316690335817E-3</v>
      </c>
      <c r="M87" s="93">
        <f t="shared" si="2"/>
        <v>2.8719722187705139E-2</v>
      </c>
      <c r="N87" s="93">
        <f>K87/'סכום נכסי הקרן'!$C$42</f>
        <v>3.0981648639664358E-3</v>
      </c>
    </row>
    <row r="88" spans="2:14" s="132" customFormat="1">
      <c r="B88" s="85" t="s">
        <v>1820</v>
      </c>
      <c r="C88" s="82" t="s">
        <v>1821</v>
      </c>
      <c r="D88" s="95" t="s">
        <v>142</v>
      </c>
      <c r="E88" s="82"/>
      <c r="F88" s="95" t="s">
        <v>1679</v>
      </c>
      <c r="G88" s="95" t="s">
        <v>180</v>
      </c>
      <c r="H88" s="92">
        <v>976866</v>
      </c>
      <c r="I88" s="94">
        <v>1812</v>
      </c>
      <c r="J88" s="82"/>
      <c r="K88" s="92">
        <v>64289.348890000001</v>
      </c>
      <c r="L88" s="93">
        <v>1.5397295252506148E-2</v>
      </c>
      <c r="M88" s="93">
        <f t="shared" si="2"/>
        <v>1.0872802178966776E-2</v>
      </c>
      <c r="N88" s="93">
        <f>K88/'סכום נכסי הקרן'!$C$42</f>
        <v>1.1729129363985758E-3</v>
      </c>
    </row>
    <row r="89" spans="2:14" s="132" customFormat="1">
      <c r="B89" s="81"/>
      <c r="C89" s="82"/>
      <c r="D89" s="82"/>
      <c r="E89" s="82"/>
      <c r="F89" s="82"/>
      <c r="G89" s="82"/>
      <c r="H89" s="92"/>
      <c r="I89" s="94"/>
      <c r="J89" s="82"/>
      <c r="K89" s="82"/>
      <c r="L89" s="82"/>
      <c r="M89" s="93"/>
      <c r="N89" s="82"/>
    </row>
    <row r="90" spans="2:14" s="132" customFormat="1">
      <c r="B90" s="100" t="s">
        <v>80</v>
      </c>
      <c r="C90" s="80"/>
      <c r="D90" s="80"/>
      <c r="E90" s="80"/>
      <c r="F90" s="80"/>
      <c r="G90" s="80"/>
      <c r="H90" s="89"/>
      <c r="I90" s="91"/>
      <c r="J90" s="80"/>
      <c r="K90" s="89">
        <v>141848.45870999998</v>
      </c>
      <c r="L90" s="80"/>
      <c r="M90" s="90">
        <f t="shared" ref="M90:M93" si="3">K90/$K$11</f>
        <v>2.3989825026600398E-2</v>
      </c>
      <c r="N90" s="90">
        <f>K90/'סכום נכסי הקרן'!$C$42</f>
        <v>2.5879231179309309E-3</v>
      </c>
    </row>
    <row r="91" spans="2:14" s="132" customFormat="1">
      <c r="B91" s="85" t="s">
        <v>1822</v>
      </c>
      <c r="C91" s="82" t="s">
        <v>1823</v>
      </c>
      <c r="D91" s="95" t="s">
        <v>142</v>
      </c>
      <c r="E91" s="82"/>
      <c r="F91" s="95" t="s">
        <v>1699</v>
      </c>
      <c r="G91" s="95" t="s">
        <v>183</v>
      </c>
      <c r="H91" s="92">
        <v>5814717</v>
      </c>
      <c r="I91" s="94">
        <v>168</v>
      </c>
      <c r="J91" s="82"/>
      <c r="K91" s="92">
        <v>46231.465859999997</v>
      </c>
      <c r="L91" s="93">
        <v>3.792504813519626E-2</v>
      </c>
      <c r="M91" s="93">
        <f t="shared" si="3"/>
        <v>7.8188003365768123E-3</v>
      </c>
      <c r="N91" s="93">
        <f>K91/'סכום נכסי הקרן'!$C$42</f>
        <v>8.4345984695915479E-4</v>
      </c>
    </row>
    <row r="92" spans="2:14" s="132" customFormat="1">
      <c r="B92" s="85" t="s">
        <v>1824</v>
      </c>
      <c r="C92" s="82" t="s">
        <v>1825</v>
      </c>
      <c r="D92" s="95" t="s">
        <v>142</v>
      </c>
      <c r="E92" s="82"/>
      <c r="F92" s="95" t="s">
        <v>1699</v>
      </c>
      <c r="G92" s="95" t="s">
        <v>180</v>
      </c>
      <c r="H92" s="92">
        <v>167705</v>
      </c>
      <c r="I92" s="94">
        <v>6927</v>
      </c>
      <c r="J92" s="82"/>
      <c r="K92" s="92">
        <v>42192.672870000002</v>
      </c>
      <c r="L92" s="93">
        <v>3.2626015785190334E-3</v>
      </c>
      <c r="M92" s="93">
        <f t="shared" si="3"/>
        <v>7.1357478872946852E-3</v>
      </c>
      <c r="N92" s="93">
        <f>K92/'סכום נכסי הקרן'!$C$42</f>
        <v>7.6977497338060581E-4</v>
      </c>
    </row>
    <row r="93" spans="2:14" s="132" customFormat="1">
      <c r="B93" s="85" t="s">
        <v>1826</v>
      </c>
      <c r="C93" s="82" t="s">
        <v>1827</v>
      </c>
      <c r="D93" s="95" t="s">
        <v>1497</v>
      </c>
      <c r="E93" s="82"/>
      <c r="F93" s="95" t="s">
        <v>1699</v>
      </c>
      <c r="G93" s="95" t="s">
        <v>180</v>
      </c>
      <c r="H93" s="92">
        <v>184420</v>
      </c>
      <c r="I93" s="94">
        <v>7976</v>
      </c>
      <c r="J93" s="82"/>
      <c r="K93" s="92">
        <v>53424.31998</v>
      </c>
      <c r="L93" s="93">
        <v>6.0953007577792132E-4</v>
      </c>
      <c r="M93" s="93">
        <f t="shared" si="3"/>
        <v>9.0352768027289043E-3</v>
      </c>
      <c r="N93" s="93">
        <f>K93/'סכום נכסי הקרן'!$C$42</f>
        <v>9.7468829759117049E-4</v>
      </c>
    </row>
    <row r="94" spans="2:14" s="132" customFormat="1">
      <c r="B94" s="135"/>
      <c r="C94" s="135"/>
    </row>
    <row r="95" spans="2:14" s="132" customFormat="1">
      <c r="B95" s="135"/>
      <c r="C95" s="135"/>
    </row>
    <row r="96" spans="2:14" s="132" customFormat="1">
      <c r="B96" s="135"/>
      <c r="C96" s="135"/>
    </row>
    <row r="97" spans="2:3" s="132" customFormat="1">
      <c r="B97" s="139" t="s">
        <v>275</v>
      </c>
      <c r="C97" s="135"/>
    </row>
    <row r="98" spans="2:3" s="132" customFormat="1">
      <c r="B98" s="139" t="s">
        <v>131</v>
      </c>
      <c r="C98" s="135"/>
    </row>
    <row r="99" spans="2:3" s="132" customFormat="1">
      <c r="B99" s="139" t="s">
        <v>257</v>
      </c>
      <c r="C99" s="135"/>
    </row>
    <row r="100" spans="2:3" s="132" customFormat="1">
      <c r="B100" s="139" t="s">
        <v>265</v>
      </c>
      <c r="C100" s="135"/>
    </row>
    <row r="101" spans="2:3" s="132" customFormat="1">
      <c r="B101" s="139" t="s">
        <v>273</v>
      </c>
      <c r="C101" s="135"/>
    </row>
    <row r="102" spans="2:3" s="132" customFormat="1">
      <c r="B102" s="135"/>
      <c r="C102" s="135"/>
    </row>
    <row r="103" spans="2:3" s="132" customFormat="1">
      <c r="B103" s="135"/>
      <c r="C103" s="135"/>
    </row>
    <row r="104" spans="2:3" s="132" customFormat="1">
      <c r="B104" s="135"/>
      <c r="C104" s="135"/>
    </row>
    <row r="105" spans="2:3" s="132" customFormat="1">
      <c r="B105" s="135"/>
      <c r="C105" s="135"/>
    </row>
    <row r="106" spans="2:3" s="132" customFormat="1">
      <c r="B106" s="135"/>
      <c r="C106" s="135"/>
    </row>
    <row r="107" spans="2:3" s="132" customFormat="1">
      <c r="B107" s="135"/>
      <c r="C107" s="135"/>
    </row>
    <row r="108" spans="2:3" s="132" customFormat="1">
      <c r="B108" s="135"/>
      <c r="C108" s="135"/>
    </row>
    <row r="109" spans="2:3" s="132" customFormat="1">
      <c r="B109" s="135"/>
      <c r="C109" s="135"/>
    </row>
    <row r="110" spans="2:3" s="132" customFormat="1">
      <c r="B110" s="135"/>
      <c r="C110" s="135"/>
    </row>
    <row r="111" spans="2:3" s="132" customFormat="1">
      <c r="B111" s="135"/>
      <c r="C111" s="135"/>
    </row>
    <row r="112" spans="2:3" s="132" customFormat="1">
      <c r="B112" s="135"/>
      <c r="C112" s="135"/>
    </row>
    <row r="113" spans="2:3" s="132" customFormat="1">
      <c r="B113" s="135"/>
      <c r="C113" s="135"/>
    </row>
    <row r="114" spans="2:3" s="132" customFormat="1">
      <c r="B114" s="135"/>
      <c r="C114" s="135"/>
    </row>
    <row r="115" spans="2:3" s="132" customFormat="1">
      <c r="B115" s="135"/>
      <c r="C115" s="135"/>
    </row>
    <row r="116" spans="2:3" s="132" customFormat="1">
      <c r="B116" s="135"/>
      <c r="C116" s="135"/>
    </row>
    <row r="117" spans="2:3" s="132" customFormat="1">
      <c r="B117" s="135"/>
      <c r="C117" s="135"/>
    </row>
    <row r="118" spans="2:3" s="132" customFormat="1">
      <c r="B118" s="135"/>
      <c r="C118" s="135"/>
    </row>
    <row r="119" spans="2:3" s="132" customFormat="1">
      <c r="B119" s="135"/>
      <c r="C119" s="135"/>
    </row>
    <row r="120" spans="2:3" s="132" customFormat="1">
      <c r="B120" s="135"/>
      <c r="C120" s="135"/>
    </row>
    <row r="121" spans="2:3" s="132" customFormat="1">
      <c r="B121" s="135"/>
      <c r="C121" s="135"/>
    </row>
    <row r="122" spans="2:3" s="132" customFormat="1">
      <c r="B122" s="135"/>
      <c r="C122" s="135"/>
    </row>
    <row r="123" spans="2:3" s="132" customFormat="1">
      <c r="B123" s="135"/>
      <c r="C123" s="135"/>
    </row>
    <row r="124" spans="2:3" s="132" customFormat="1">
      <c r="B124" s="135"/>
      <c r="C124" s="135"/>
    </row>
    <row r="125" spans="2:3" s="132" customFormat="1">
      <c r="B125" s="135"/>
      <c r="C125" s="135"/>
    </row>
    <row r="126" spans="2:3" s="132" customFormat="1">
      <c r="B126" s="135"/>
      <c r="C126" s="135"/>
    </row>
    <row r="127" spans="2:3" s="132" customFormat="1">
      <c r="B127" s="135"/>
      <c r="C127" s="135"/>
    </row>
    <row r="128" spans="2:3" s="132" customFormat="1">
      <c r="B128" s="135"/>
      <c r="C128" s="135"/>
    </row>
    <row r="129" spans="2:3" s="132" customFormat="1">
      <c r="B129" s="135"/>
      <c r="C129" s="135"/>
    </row>
    <row r="130" spans="2:3" s="132" customFormat="1">
      <c r="B130" s="135"/>
      <c r="C130" s="135"/>
    </row>
    <row r="131" spans="2:3" s="132" customFormat="1">
      <c r="B131" s="135"/>
      <c r="C131" s="135"/>
    </row>
    <row r="132" spans="2:3" s="132" customFormat="1">
      <c r="B132" s="135"/>
      <c r="C132" s="135"/>
    </row>
    <row r="133" spans="2:3" s="132" customFormat="1">
      <c r="B133" s="135"/>
      <c r="C133" s="135"/>
    </row>
    <row r="134" spans="2:3" s="132" customFormat="1">
      <c r="B134" s="135"/>
      <c r="C134" s="135"/>
    </row>
    <row r="135" spans="2:3" s="132" customFormat="1">
      <c r="B135" s="135"/>
      <c r="C135" s="135"/>
    </row>
    <row r="136" spans="2:3" s="132" customFormat="1">
      <c r="B136" s="135"/>
      <c r="C136" s="135"/>
    </row>
    <row r="137" spans="2:3" s="132" customFormat="1">
      <c r="B137" s="135"/>
      <c r="C137" s="135"/>
    </row>
    <row r="138" spans="2:3" s="132" customFormat="1">
      <c r="B138" s="135"/>
      <c r="C138" s="135"/>
    </row>
    <row r="139" spans="2:3" s="132" customFormat="1">
      <c r="B139" s="135"/>
      <c r="C139" s="135"/>
    </row>
    <row r="140" spans="2:3" s="132" customFormat="1">
      <c r="B140" s="135"/>
      <c r="C140" s="135"/>
    </row>
    <row r="141" spans="2:3" s="132" customFormat="1">
      <c r="B141" s="135"/>
      <c r="C141" s="135"/>
    </row>
    <row r="142" spans="2:3" s="132" customFormat="1">
      <c r="B142" s="135"/>
      <c r="C142" s="135"/>
    </row>
    <row r="143" spans="2:3" s="132" customFormat="1">
      <c r="B143" s="135"/>
      <c r="C143" s="135"/>
    </row>
    <row r="144" spans="2:3" s="132" customFormat="1">
      <c r="B144" s="135"/>
      <c r="C144" s="135"/>
    </row>
    <row r="145" spans="2:3" s="132" customFormat="1">
      <c r="B145" s="135"/>
      <c r="C145" s="135"/>
    </row>
    <row r="146" spans="2:3" s="132" customFormat="1">
      <c r="B146" s="135"/>
      <c r="C146" s="135"/>
    </row>
    <row r="147" spans="2:3" s="132" customFormat="1">
      <c r="B147" s="135"/>
      <c r="C147" s="135"/>
    </row>
    <row r="148" spans="2:3" s="132" customFormat="1">
      <c r="B148" s="135"/>
      <c r="C148" s="135"/>
    </row>
    <row r="149" spans="2:3" s="132" customFormat="1">
      <c r="B149" s="135"/>
      <c r="C149" s="135"/>
    </row>
    <row r="150" spans="2:3" s="132" customFormat="1">
      <c r="B150" s="135"/>
      <c r="C150" s="135"/>
    </row>
    <row r="151" spans="2:3" s="132" customFormat="1">
      <c r="B151" s="135"/>
      <c r="C151" s="135"/>
    </row>
    <row r="152" spans="2:3" s="132" customFormat="1">
      <c r="B152" s="135"/>
      <c r="C152" s="135"/>
    </row>
    <row r="153" spans="2:3" s="132" customFormat="1">
      <c r="B153" s="135"/>
      <c r="C153" s="135"/>
    </row>
    <row r="154" spans="2:3" s="132" customFormat="1">
      <c r="B154" s="135"/>
      <c r="C154" s="135"/>
    </row>
    <row r="155" spans="2:3" s="132" customFormat="1">
      <c r="B155" s="135"/>
      <c r="C155" s="135"/>
    </row>
    <row r="156" spans="2:3" s="132" customFormat="1">
      <c r="B156" s="135"/>
      <c r="C156" s="135"/>
    </row>
    <row r="157" spans="2:3" s="132" customFormat="1">
      <c r="B157" s="135"/>
      <c r="C157" s="135"/>
    </row>
    <row r="158" spans="2:3" s="132" customFormat="1">
      <c r="B158" s="135"/>
      <c r="C158" s="135"/>
    </row>
    <row r="159" spans="2:3" s="132" customFormat="1">
      <c r="B159" s="135"/>
      <c r="C159" s="135"/>
    </row>
    <row r="160" spans="2:3" s="132" customFormat="1">
      <c r="B160" s="135"/>
      <c r="C160" s="135"/>
    </row>
    <row r="161" spans="2:3" s="132" customFormat="1">
      <c r="B161" s="135"/>
      <c r="C161" s="135"/>
    </row>
    <row r="162" spans="2:3" s="132" customFormat="1">
      <c r="B162" s="135"/>
      <c r="C162" s="135"/>
    </row>
    <row r="163" spans="2:3" s="132" customFormat="1">
      <c r="B163" s="135"/>
      <c r="C163" s="135"/>
    </row>
    <row r="164" spans="2:3" s="132" customFormat="1">
      <c r="B164" s="135"/>
      <c r="C164" s="135"/>
    </row>
    <row r="165" spans="2:3" s="132" customFormat="1">
      <c r="B165" s="135"/>
      <c r="C165" s="135"/>
    </row>
    <row r="166" spans="2:3" s="132" customFormat="1">
      <c r="B166" s="135"/>
      <c r="C166" s="135"/>
    </row>
    <row r="167" spans="2:3" s="132" customFormat="1">
      <c r="B167" s="135"/>
      <c r="C167" s="135"/>
    </row>
    <row r="168" spans="2:3" s="132" customFormat="1">
      <c r="B168" s="135"/>
      <c r="C168" s="135"/>
    </row>
    <row r="169" spans="2:3" s="132" customFormat="1">
      <c r="B169" s="135"/>
      <c r="C169" s="135"/>
    </row>
    <row r="170" spans="2:3" s="132" customFormat="1">
      <c r="B170" s="135"/>
      <c r="C170" s="135"/>
    </row>
    <row r="171" spans="2:3" s="132" customFormat="1">
      <c r="B171" s="135"/>
      <c r="C171" s="135"/>
    </row>
    <row r="172" spans="2:3" s="132" customFormat="1">
      <c r="B172" s="135"/>
      <c r="C172" s="135"/>
    </row>
    <row r="173" spans="2:3" s="132" customFormat="1">
      <c r="B173" s="135"/>
      <c r="C173" s="135"/>
    </row>
    <row r="174" spans="2:3" s="132" customFormat="1">
      <c r="B174" s="135"/>
      <c r="C174" s="135"/>
    </row>
    <row r="175" spans="2:3" s="132" customFormat="1">
      <c r="B175" s="135"/>
      <c r="C175" s="135"/>
    </row>
    <row r="176" spans="2:3" s="132" customFormat="1">
      <c r="B176" s="135"/>
      <c r="C176" s="135"/>
    </row>
    <row r="177" spans="2:3" s="132" customFormat="1">
      <c r="B177" s="135"/>
      <c r="C177" s="135"/>
    </row>
    <row r="178" spans="2:3" s="132" customFormat="1">
      <c r="B178" s="135"/>
      <c r="C178" s="135"/>
    </row>
    <row r="179" spans="2:3" s="132" customFormat="1">
      <c r="B179" s="135"/>
      <c r="C179" s="135"/>
    </row>
    <row r="180" spans="2:3" s="132" customFormat="1">
      <c r="B180" s="135"/>
      <c r="C180" s="135"/>
    </row>
    <row r="181" spans="2:3" s="132" customFormat="1">
      <c r="B181" s="135"/>
      <c r="C181" s="135"/>
    </row>
    <row r="182" spans="2:3" s="132" customFormat="1">
      <c r="B182" s="135"/>
      <c r="C182" s="135"/>
    </row>
    <row r="183" spans="2:3" s="132" customFormat="1">
      <c r="B183" s="135"/>
      <c r="C183" s="135"/>
    </row>
    <row r="184" spans="2:3" s="132" customFormat="1">
      <c r="B184" s="135"/>
      <c r="C184" s="135"/>
    </row>
    <row r="185" spans="2:3" s="132" customFormat="1">
      <c r="B185" s="135"/>
      <c r="C185" s="135"/>
    </row>
    <row r="186" spans="2:3" s="132" customFormat="1">
      <c r="B186" s="135"/>
      <c r="C186" s="135"/>
    </row>
    <row r="187" spans="2:3" s="132" customFormat="1">
      <c r="B187" s="135"/>
      <c r="C187" s="135"/>
    </row>
    <row r="188" spans="2:3" s="132" customFormat="1">
      <c r="B188" s="135"/>
      <c r="C188" s="135"/>
    </row>
    <row r="189" spans="2:3" s="132" customFormat="1">
      <c r="B189" s="135"/>
      <c r="C189" s="135"/>
    </row>
    <row r="190" spans="2:3" s="132" customFormat="1">
      <c r="B190" s="135"/>
      <c r="C190" s="135"/>
    </row>
    <row r="191" spans="2:3" s="132" customFormat="1">
      <c r="B191" s="135"/>
      <c r="C191" s="135"/>
    </row>
    <row r="192" spans="2:3" s="132" customFormat="1">
      <c r="B192" s="135"/>
      <c r="C192" s="135"/>
    </row>
    <row r="193" spans="2:3" s="132" customFormat="1">
      <c r="B193" s="135"/>
      <c r="C193" s="135"/>
    </row>
    <row r="194" spans="2:3" s="132" customFormat="1">
      <c r="B194" s="135"/>
      <c r="C194" s="135"/>
    </row>
    <row r="195" spans="2:3" s="132" customFormat="1">
      <c r="B195" s="135"/>
      <c r="C195" s="135"/>
    </row>
    <row r="196" spans="2:3" s="132" customFormat="1">
      <c r="B196" s="135"/>
      <c r="C196" s="135"/>
    </row>
    <row r="197" spans="2:3" s="132" customFormat="1">
      <c r="B197" s="135"/>
      <c r="C197" s="135"/>
    </row>
    <row r="198" spans="2:3" s="132" customFormat="1">
      <c r="B198" s="135"/>
      <c r="C198" s="135"/>
    </row>
    <row r="199" spans="2:3" s="132" customFormat="1">
      <c r="B199" s="135"/>
      <c r="C199" s="135"/>
    </row>
    <row r="200" spans="2:3" s="132" customFormat="1">
      <c r="B200" s="135"/>
      <c r="C200" s="135"/>
    </row>
    <row r="201" spans="2:3" s="132" customFormat="1">
      <c r="B201" s="135"/>
      <c r="C201" s="135"/>
    </row>
    <row r="202" spans="2:3" s="132" customFormat="1">
      <c r="B202" s="135"/>
      <c r="C202" s="135"/>
    </row>
    <row r="203" spans="2:3" s="132" customFormat="1">
      <c r="B203" s="135"/>
      <c r="C203" s="135"/>
    </row>
    <row r="204" spans="2:3" s="132" customFormat="1">
      <c r="B204" s="135"/>
      <c r="C204" s="135"/>
    </row>
    <row r="205" spans="2:3" s="132" customFormat="1">
      <c r="B205" s="135"/>
      <c r="C205" s="135"/>
    </row>
    <row r="206" spans="2:3" s="132" customFormat="1">
      <c r="B206" s="135"/>
      <c r="C206" s="135"/>
    </row>
    <row r="207" spans="2:3" s="132" customFormat="1">
      <c r="B207" s="135"/>
      <c r="C207" s="135"/>
    </row>
    <row r="208" spans="2:3" s="132" customFormat="1">
      <c r="B208" s="135"/>
      <c r="C208" s="135"/>
    </row>
    <row r="209" spans="2:3" s="132" customFormat="1">
      <c r="B209" s="135"/>
      <c r="C209" s="135"/>
    </row>
    <row r="210" spans="2:3" s="132" customFormat="1">
      <c r="B210" s="135"/>
      <c r="C210" s="135"/>
    </row>
    <row r="211" spans="2:3" s="132" customFormat="1">
      <c r="B211" s="135"/>
      <c r="C211" s="135"/>
    </row>
    <row r="212" spans="2:3" s="132" customFormat="1">
      <c r="B212" s="135"/>
      <c r="C212" s="135"/>
    </row>
    <row r="213" spans="2:3" s="132" customFormat="1">
      <c r="B213" s="135"/>
      <c r="C213" s="135"/>
    </row>
    <row r="214" spans="2:3" s="132" customFormat="1">
      <c r="B214" s="135"/>
      <c r="C214" s="135"/>
    </row>
    <row r="215" spans="2:3" s="132" customFormat="1">
      <c r="B215" s="135"/>
      <c r="C215" s="135"/>
    </row>
    <row r="216" spans="2:3" s="132" customFormat="1">
      <c r="B216" s="135"/>
      <c r="C216" s="135"/>
    </row>
    <row r="217" spans="2:3" s="132" customFormat="1">
      <c r="B217" s="135"/>
      <c r="C217" s="135"/>
    </row>
    <row r="218" spans="2:3" s="132" customFormat="1">
      <c r="B218" s="135"/>
      <c r="C218" s="135"/>
    </row>
    <row r="219" spans="2:3" s="132" customFormat="1">
      <c r="B219" s="135"/>
      <c r="C219" s="135"/>
    </row>
    <row r="220" spans="2:3" s="132" customFormat="1">
      <c r="B220" s="135"/>
      <c r="C220" s="135"/>
    </row>
    <row r="221" spans="2:3" s="132" customFormat="1">
      <c r="B221" s="135"/>
      <c r="C221" s="135"/>
    </row>
    <row r="222" spans="2:3" s="132" customFormat="1">
      <c r="B222" s="135"/>
      <c r="C222" s="135"/>
    </row>
    <row r="223" spans="2:3" s="132" customFormat="1">
      <c r="B223" s="135"/>
      <c r="C223" s="135"/>
    </row>
    <row r="224" spans="2:3" s="132" customFormat="1">
      <c r="B224" s="135"/>
      <c r="C224" s="135"/>
    </row>
    <row r="225" spans="2:3" s="132" customFormat="1">
      <c r="B225" s="135"/>
      <c r="C225" s="135"/>
    </row>
    <row r="226" spans="2:3" s="132" customFormat="1">
      <c r="B226" s="135"/>
      <c r="C226" s="135"/>
    </row>
    <row r="227" spans="2:3" s="132" customFormat="1">
      <c r="B227" s="135"/>
      <c r="C227" s="135"/>
    </row>
    <row r="228" spans="2:3" s="132" customFormat="1">
      <c r="B228" s="135"/>
      <c r="C228" s="135"/>
    </row>
    <row r="229" spans="2:3" s="132" customFormat="1">
      <c r="B229" s="135"/>
      <c r="C229" s="135"/>
    </row>
    <row r="230" spans="2:3" s="132" customFormat="1">
      <c r="B230" s="135"/>
      <c r="C230" s="135"/>
    </row>
    <row r="231" spans="2:3" s="132" customFormat="1">
      <c r="B231" s="135"/>
      <c r="C231" s="135"/>
    </row>
    <row r="232" spans="2:3" s="132" customFormat="1">
      <c r="B232" s="135"/>
      <c r="C232" s="135"/>
    </row>
    <row r="233" spans="2:3" s="132" customFormat="1">
      <c r="B233" s="135"/>
      <c r="C233" s="135"/>
    </row>
    <row r="234" spans="2:3" s="132" customFormat="1">
      <c r="B234" s="135"/>
      <c r="C234" s="135"/>
    </row>
    <row r="235" spans="2:3" s="132" customFormat="1">
      <c r="B235" s="135"/>
      <c r="C235" s="135"/>
    </row>
    <row r="236" spans="2:3" s="132" customFormat="1">
      <c r="B236" s="135"/>
      <c r="C236" s="135"/>
    </row>
    <row r="237" spans="2:3" s="132" customFormat="1">
      <c r="B237" s="135"/>
      <c r="C237" s="135"/>
    </row>
    <row r="238" spans="2:3" s="132" customFormat="1">
      <c r="B238" s="135"/>
      <c r="C238" s="135"/>
    </row>
    <row r="239" spans="2:3" s="132" customFormat="1">
      <c r="B239" s="135"/>
      <c r="C239" s="135"/>
    </row>
    <row r="240" spans="2:3" s="132" customFormat="1">
      <c r="B240" s="135"/>
      <c r="C240" s="135"/>
    </row>
    <row r="241" spans="2:7" s="132" customFormat="1">
      <c r="B241" s="135"/>
      <c r="C241" s="135"/>
    </row>
    <row r="242" spans="2:7" s="132" customFormat="1">
      <c r="B242" s="135"/>
      <c r="C242" s="135"/>
    </row>
    <row r="243" spans="2:7" s="132" customFormat="1">
      <c r="B243" s="135"/>
      <c r="C243" s="135"/>
    </row>
    <row r="244" spans="2:7" s="132" customFormat="1">
      <c r="B244" s="135"/>
      <c r="C244" s="135"/>
    </row>
    <row r="245" spans="2:7" s="132" customFormat="1">
      <c r="B245" s="135"/>
      <c r="C245" s="135"/>
    </row>
    <row r="246" spans="2:7" s="132" customFormat="1">
      <c r="B246" s="135"/>
      <c r="C246" s="135"/>
    </row>
    <row r="247" spans="2:7" s="132" customFormat="1">
      <c r="B247" s="135"/>
      <c r="C247" s="135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2"/>
      <c r="D250" s="1"/>
      <c r="E250" s="1"/>
      <c r="F250" s="1"/>
      <c r="G250" s="1"/>
    </row>
    <row r="251" spans="2:7">
      <c r="B251" s="4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D1:I1048576 AA49:AA1048576 AB1:XFD1048576 AA1:AA43 B45:B96 B98:B1048576 K1:N1048576 O1:Z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F327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5" t="s">
        <v>196</v>
      </c>
      <c r="C1" s="76" t="s" vm="1">
        <v>276</v>
      </c>
    </row>
    <row r="2" spans="2:58">
      <c r="B2" s="55" t="s">
        <v>195</v>
      </c>
      <c r="C2" s="76" t="s">
        <v>277</v>
      </c>
    </row>
    <row r="3" spans="2:58">
      <c r="B3" s="55" t="s">
        <v>197</v>
      </c>
      <c r="C3" s="76" t="s">
        <v>278</v>
      </c>
    </row>
    <row r="4" spans="2:58">
      <c r="B4" s="55" t="s">
        <v>198</v>
      </c>
      <c r="C4" s="76">
        <v>2102</v>
      </c>
    </row>
    <row r="6" spans="2:58" ht="26.25" customHeight="1">
      <c r="B6" s="221" t="s">
        <v>226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3"/>
    </row>
    <row r="7" spans="2:58" ht="26.25" customHeight="1">
      <c r="B7" s="221" t="s">
        <v>110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BF7" s="3"/>
    </row>
    <row r="8" spans="2:58" s="3" customFormat="1" ht="78.75">
      <c r="B8" s="22" t="s">
        <v>134</v>
      </c>
      <c r="C8" s="30" t="s">
        <v>52</v>
      </c>
      <c r="D8" s="30" t="s">
        <v>138</v>
      </c>
      <c r="E8" s="30" t="s">
        <v>136</v>
      </c>
      <c r="F8" s="30" t="s">
        <v>75</v>
      </c>
      <c r="G8" s="30" t="s">
        <v>15</v>
      </c>
      <c r="H8" s="30" t="s">
        <v>76</v>
      </c>
      <c r="I8" s="30" t="s">
        <v>120</v>
      </c>
      <c r="J8" s="30" t="s">
        <v>259</v>
      </c>
      <c r="K8" s="30" t="s">
        <v>258</v>
      </c>
      <c r="L8" s="30" t="s">
        <v>72</v>
      </c>
      <c r="M8" s="30" t="s">
        <v>67</v>
      </c>
      <c r="N8" s="30" t="s">
        <v>199</v>
      </c>
      <c r="O8" s="20" t="s">
        <v>201</v>
      </c>
      <c r="BA8" s="1"/>
      <c r="BB8" s="1"/>
    </row>
    <row r="9" spans="2:58" s="3" customFormat="1" ht="20.25">
      <c r="B9" s="15"/>
      <c r="C9" s="16"/>
      <c r="D9" s="16"/>
      <c r="E9" s="16"/>
      <c r="F9" s="16"/>
      <c r="G9" s="16"/>
      <c r="H9" s="16"/>
      <c r="I9" s="16"/>
      <c r="J9" s="32" t="s">
        <v>266</v>
      </c>
      <c r="K9" s="32"/>
      <c r="L9" s="32" t="s">
        <v>262</v>
      </c>
      <c r="M9" s="32" t="s">
        <v>20</v>
      </c>
      <c r="N9" s="32" t="s">
        <v>20</v>
      </c>
      <c r="O9" s="33" t="s">
        <v>20</v>
      </c>
      <c r="AZ9" s="1"/>
      <c r="BA9" s="1"/>
      <c r="BB9" s="1"/>
      <c r="BF9" s="4"/>
    </row>
    <row r="10" spans="2:5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AZ10" s="1"/>
      <c r="BA10" s="3"/>
      <c r="BB10" s="1"/>
    </row>
    <row r="11" spans="2:58" s="131" customFormat="1" ht="18" customHeight="1">
      <c r="B11" s="77" t="s">
        <v>35</v>
      </c>
      <c r="C11" s="78"/>
      <c r="D11" s="78"/>
      <c r="E11" s="78"/>
      <c r="F11" s="78"/>
      <c r="G11" s="78"/>
      <c r="H11" s="78"/>
      <c r="I11" s="78"/>
      <c r="J11" s="86"/>
      <c r="K11" s="88"/>
      <c r="L11" s="86">
        <v>2818882.4089899985</v>
      </c>
      <c r="M11" s="78"/>
      <c r="N11" s="87">
        <f>L11/$L$11</f>
        <v>1</v>
      </c>
      <c r="O11" s="87">
        <f>L11/'סכום נכסי הקרן'!$C$42</f>
        <v>5.1428482334575878E-2</v>
      </c>
      <c r="AZ11" s="132"/>
      <c r="BA11" s="133"/>
      <c r="BB11" s="132"/>
      <c r="BF11" s="132"/>
    </row>
    <row r="12" spans="2:58" s="131" customFormat="1" ht="18" customHeight="1">
      <c r="B12" s="79" t="s">
        <v>252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2818882.4089899999</v>
      </c>
      <c r="M12" s="80"/>
      <c r="N12" s="90">
        <f t="shared" ref="N12:N31" si="0">L12/$L$11</f>
        <v>1.0000000000000004</v>
      </c>
      <c r="O12" s="90">
        <f>L12/'סכום נכסי הקרן'!$C$42</f>
        <v>5.1428482334575906E-2</v>
      </c>
      <c r="AZ12" s="132"/>
      <c r="BA12" s="133"/>
      <c r="BB12" s="132"/>
      <c r="BF12" s="132"/>
    </row>
    <row r="13" spans="2:58" s="132" customFormat="1">
      <c r="B13" s="100" t="s">
        <v>59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1505290.21459</v>
      </c>
      <c r="M13" s="80"/>
      <c r="N13" s="90">
        <f t="shared" si="0"/>
        <v>0.53400248615881185</v>
      </c>
      <c r="O13" s="90">
        <f>L13/'סכום נכסי הקרן'!$C$42</f>
        <v>2.7462937426038059E-2</v>
      </c>
      <c r="BA13" s="133"/>
    </row>
    <row r="14" spans="2:58" s="132" customFormat="1" ht="20.25">
      <c r="B14" s="85" t="s">
        <v>1828</v>
      </c>
      <c r="C14" s="82" t="s">
        <v>1829</v>
      </c>
      <c r="D14" s="95" t="s">
        <v>30</v>
      </c>
      <c r="E14" s="82"/>
      <c r="F14" s="95" t="s">
        <v>1699</v>
      </c>
      <c r="G14" s="82" t="s">
        <v>1830</v>
      </c>
      <c r="H14" s="82" t="s">
        <v>955</v>
      </c>
      <c r="I14" s="95" t="s">
        <v>183</v>
      </c>
      <c r="J14" s="92">
        <v>29089.360000000001</v>
      </c>
      <c r="K14" s="94">
        <v>111909</v>
      </c>
      <c r="L14" s="92">
        <v>154063.22359000001</v>
      </c>
      <c r="M14" s="93">
        <v>7.2339407344226614E-2</v>
      </c>
      <c r="N14" s="93">
        <f t="shared" si="0"/>
        <v>5.4654008659126944E-2</v>
      </c>
      <c r="O14" s="93">
        <f>L14/'סכום נכסי הקרן'!$C$42</f>
        <v>2.8107727188396675E-3</v>
      </c>
      <c r="BA14" s="131"/>
    </row>
    <row r="15" spans="2:58" s="132" customFormat="1">
      <c r="B15" s="85" t="s">
        <v>1831</v>
      </c>
      <c r="C15" s="82" t="s">
        <v>1832</v>
      </c>
      <c r="D15" s="95" t="s">
        <v>30</v>
      </c>
      <c r="E15" s="82"/>
      <c r="F15" s="95" t="s">
        <v>1699</v>
      </c>
      <c r="G15" s="82" t="s">
        <v>994</v>
      </c>
      <c r="H15" s="82" t="s">
        <v>955</v>
      </c>
      <c r="I15" s="95" t="s">
        <v>180</v>
      </c>
      <c r="J15" s="92">
        <v>1E-3</v>
      </c>
      <c r="K15" s="94">
        <v>11489</v>
      </c>
      <c r="L15" s="92">
        <v>4.0000000000000002E-4</v>
      </c>
      <c r="M15" s="93">
        <v>0</v>
      </c>
      <c r="N15" s="93">
        <f t="shared" si="0"/>
        <v>1.4190020794209696E-10</v>
      </c>
      <c r="O15" s="93">
        <f>L15/'סכום נכסי הקרן'!$C$42</f>
        <v>7.2977123374227779E-12</v>
      </c>
    </row>
    <row r="16" spans="2:58" s="132" customFormat="1">
      <c r="B16" s="85" t="s">
        <v>1833</v>
      </c>
      <c r="C16" s="82" t="s">
        <v>1834</v>
      </c>
      <c r="D16" s="95" t="s">
        <v>30</v>
      </c>
      <c r="E16" s="82"/>
      <c r="F16" s="95" t="s">
        <v>1699</v>
      </c>
      <c r="G16" s="82" t="s">
        <v>1005</v>
      </c>
      <c r="H16" s="82" t="s">
        <v>955</v>
      </c>
      <c r="I16" s="95" t="s">
        <v>182</v>
      </c>
      <c r="J16" s="92">
        <v>18524.580000000002</v>
      </c>
      <c r="K16" s="94">
        <v>96999</v>
      </c>
      <c r="L16" s="92">
        <v>73279.77840000001</v>
      </c>
      <c r="M16" s="93">
        <v>7.0129514644878516E-2</v>
      </c>
      <c r="N16" s="93">
        <f t="shared" si="0"/>
        <v>2.5996039482276967E-2</v>
      </c>
      <c r="O16" s="93">
        <f>L16/'סכום נכסי הקרן'!$C$42</f>
        <v>1.3369368572832181E-3</v>
      </c>
    </row>
    <row r="17" spans="2:15" s="132" customFormat="1">
      <c r="B17" s="85" t="s">
        <v>1835</v>
      </c>
      <c r="C17" s="82" t="s">
        <v>1836</v>
      </c>
      <c r="D17" s="95" t="s">
        <v>30</v>
      </c>
      <c r="E17" s="82"/>
      <c r="F17" s="95" t="s">
        <v>1699</v>
      </c>
      <c r="G17" s="82" t="s">
        <v>1107</v>
      </c>
      <c r="H17" s="82" t="s">
        <v>955</v>
      </c>
      <c r="I17" s="95" t="s">
        <v>180</v>
      </c>
      <c r="J17" s="92">
        <v>1716</v>
      </c>
      <c r="K17" s="94">
        <v>1019688</v>
      </c>
      <c r="L17" s="92">
        <v>63552.17697</v>
      </c>
      <c r="M17" s="93">
        <v>1.2354784172101764E-2</v>
      </c>
      <c r="N17" s="93">
        <f t="shared" si="0"/>
        <v>2.2545167818039863E-2</v>
      </c>
      <c r="O17" s="93">
        <f>L17/'סכום נכסי הקרן'!$C$42</f>
        <v>1.1594637648601118E-3</v>
      </c>
    </row>
    <row r="18" spans="2:15" s="132" customFormat="1">
      <c r="B18" s="85" t="s">
        <v>1837</v>
      </c>
      <c r="C18" s="82" t="s">
        <v>1838</v>
      </c>
      <c r="D18" s="95" t="s">
        <v>30</v>
      </c>
      <c r="E18" s="82"/>
      <c r="F18" s="95" t="s">
        <v>1699</v>
      </c>
      <c r="G18" s="82" t="s">
        <v>1107</v>
      </c>
      <c r="H18" s="82" t="s">
        <v>955</v>
      </c>
      <c r="I18" s="95" t="s">
        <v>180</v>
      </c>
      <c r="J18" s="92">
        <v>9513.73</v>
      </c>
      <c r="K18" s="94">
        <v>187948.06</v>
      </c>
      <c r="L18" s="92">
        <v>64943.323369999998</v>
      </c>
      <c r="M18" s="93">
        <v>3.1833500691857641E-2</v>
      </c>
      <c r="N18" s="93">
        <f t="shared" si="0"/>
        <v>2.3038677726634611E-2</v>
      </c>
      <c r="O18" s="93">
        <f>L18/'סכום נכסי הקרן'!$C$42</f>
        <v>1.1848442304762149E-3</v>
      </c>
    </row>
    <row r="19" spans="2:15" s="132" customFormat="1">
      <c r="B19" s="85" t="s">
        <v>1839</v>
      </c>
      <c r="C19" s="82" t="s">
        <v>1840</v>
      </c>
      <c r="D19" s="95" t="s">
        <v>30</v>
      </c>
      <c r="E19" s="82"/>
      <c r="F19" s="95" t="s">
        <v>1699</v>
      </c>
      <c r="G19" s="82" t="s">
        <v>964</v>
      </c>
      <c r="H19" s="82" t="s">
        <v>955</v>
      </c>
      <c r="I19" s="95" t="s">
        <v>182</v>
      </c>
      <c r="J19" s="92">
        <v>50764.34</v>
      </c>
      <c r="K19" s="94">
        <v>25248</v>
      </c>
      <c r="L19" s="92">
        <v>52270.204979999995</v>
      </c>
      <c r="M19" s="93">
        <v>4.323642302504674E-3</v>
      </c>
      <c r="N19" s="93">
        <f t="shared" si="0"/>
        <v>1.8542882389595079E-2</v>
      </c>
      <c r="O19" s="93">
        <f>L19/'סכום נכסי הקרן'!$C$42</f>
        <v>9.5363229940540872E-4</v>
      </c>
    </row>
    <row r="20" spans="2:15" s="132" customFormat="1">
      <c r="B20" s="85" t="s">
        <v>1841</v>
      </c>
      <c r="C20" s="82" t="s">
        <v>1842</v>
      </c>
      <c r="D20" s="95" t="s">
        <v>30</v>
      </c>
      <c r="E20" s="82"/>
      <c r="F20" s="95" t="s">
        <v>1699</v>
      </c>
      <c r="G20" s="82" t="s">
        <v>1162</v>
      </c>
      <c r="H20" s="82" t="s">
        <v>983</v>
      </c>
      <c r="I20" s="95" t="s">
        <v>182</v>
      </c>
      <c r="J20" s="92">
        <v>3042.32</v>
      </c>
      <c r="K20" s="94">
        <v>202959</v>
      </c>
      <c r="L20" s="92">
        <v>25181.507590000001</v>
      </c>
      <c r="M20" s="93">
        <v>6.9253641011688665E-3</v>
      </c>
      <c r="N20" s="93">
        <f t="shared" si="0"/>
        <v>8.9331529082912319E-3</v>
      </c>
      <c r="O20" s="93">
        <f>L20/'סכום נכסי הקרן'!$C$42</f>
        <v>4.5941849653612083E-4</v>
      </c>
    </row>
    <row r="21" spans="2:15" s="132" customFormat="1">
      <c r="B21" s="85" t="s">
        <v>1843</v>
      </c>
      <c r="C21" s="82" t="s">
        <v>1844</v>
      </c>
      <c r="D21" s="95" t="s">
        <v>30</v>
      </c>
      <c r="E21" s="82"/>
      <c r="F21" s="95" t="s">
        <v>1699</v>
      </c>
      <c r="G21" s="82" t="s">
        <v>1188</v>
      </c>
      <c r="H21" s="82" t="s">
        <v>960</v>
      </c>
      <c r="I21" s="95" t="s">
        <v>180</v>
      </c>
      <c r="J21" s="92">
        <v>26435.919999999998</v>
      </c>
      <c r="K21" s="94">
        <v>129682</v>
      </c>
      <c r="L21" s="92">
        <v>124514.50664000001</v>
      </c>
      <c r="M21" s="93">
        <v>5.4109408917671006E-3</v>
      </c>
      <c r="N21" s="93">
        <f t="shared" si="0"/>
        <v>4.4171585960059032E-2</v>
      </c>
      <c r="O21" s="93">
        <f>L21/'סכום נכסי הקרן'!$C$42</f>
        <v>2.2716776282370962E-3</v>
      </c>
    </row>
    <row r="22" spans="2:15" s="132" customFormat="1">
      <c r="B22" s="85" t="s">
        <v>1845</v>
      </c>
      <c r="C22" s="82" t="s">
        <v>1846</v>
      </c>
      <c r="D22" s="95" t="s">
        <v>30</v>
      </c>
      <c r="E22" s="82"/>
      <c r="F22" s="95" t="s">
        <v>1699</v>
      </c>
      <c r="G22" s="82" t="s">
        <v>1188</v>
      </c>
      <c r="H22" s="82" t="s">
        <v>955</v>
      </c>
      <c r="I22" s="95" t="s">
        <v>180</v>
      </c>
      <c r="J22" s="92">
        <v>892000</v>
      </c>
      <c r="K22" s="94">
        <v>1360</v>
      </c>
      <c r="L22" s="92">
        <v>44060.518400000001</v>
      </c>
      <c r="M22" s="93">
        <v>3.7287198907989642E-3</v>
      </c>
      <c r="N22" s="93">
        <f t="shared" si="0"/>
        <v>1.5630491807491473E-2</v>
      </c>
      <c r="O22" s="93">
        <f>L22/'סכום נכסי הקרן'!$C$42</f>
        <v>8.0385247180230824E-4</v>
      </c>
    </row>
    <row r="23" spans="2:15" s="132" customFormat="1">
      <c r="B23" s="85" t="s">
        <v>1847</v>
      </c>
      <c r="C23" s="82" t="s">
        <v>1848</v>
      </c>
      <c r="D23" s="95" t="s">
        <v>30</v>
      </c>
      <c r="E23" s="82"/>
      <c r="F23" s="95" t="s">
        <v>1699</v>
      </c>
      <c r="G23" s="82" t="s">
        <v>1188</v>
      </c>
      <c r="H23" s="82" t="s">
        <v>955</v>
      </c>
      <c r="I23" s="95" t="s">
        <v>180</v>
      </c>
      <c r="J23" s="92">
        <v>205290.64</v>
      </c>
      <c r="K23" s="94">
        <v>12658.46</v>
      </c>
      <c r="L23" s="92">
        <v>94383.453049999996</v>
      </c>
      <c r="M23" s="93">
        <v>2.6127463188340281E-2</v>
      </c>
      <c r="N23" s="93">
        <f t="shared" si="0"/>
        <v>3.348257903522036E-2</v>
      </c>
      <c r="O23" s="93">
        <f>L23/'סכום נכסי הקרן'!$C$42</f>
        <v>1.7219582244288711E-3</v>
      </c>
    </row>
    <row r="24" spans="2:15" s="132" customFormat="1">
      <c r="B24" s="85" t="s">
        <v>1849</v>
      </c>
      <c r="C24" s="82" t="s">
        <v>1850</v>
      </c>
      <c r="D24" s="95" t="s">
        <v>30</v>
      </c>
      <c r="E24" s="82"/>
      <c r="F24" s="95" t="s">
        <v>1699</v>
      </c>
      <c r="G24" s="82" t="s">
        <v>1188</v>
      </c>
      <c r="H24" s="82" t="s">
        <v>955</v>
      </c>
      <c r="I24" s="95" t="s">
        <v>180</v>
      </c>
      <c r="J24" s="92">
        <v>1380.25</v>
      </c>
      <c r="K24" s="94">
        <v>1162573</v>
      </c>
      <c r="L24" s="92">
        <v>58280.659479999995</v>
      </c>
      <c r="M24" s="93">
        <v>4.4661618221471158E-3</v>
      </c>
      <c r="N24" s="93">
        <f t="shared" si="0"/>
        <v>2.067509424803636E-2</v>
      </c>
      <c r="O24" s="93">
        <f>L24/'סכום נכסי הקרן'!$C$42</f>
        <v>1.0632887193008293E-3</v>
      </c>
    </row>
    <row r="25" spans="2:15" s="132" customFormat="1">
      <c r="B25" s="85" t="s">
        <v>1851</v>
      </c>
      <c r="C25" s="82" t="s">
        <v>1852</v>
      </c>
      <c r="D25" s="95" t="s">
        <v>30</v>
      </c>
      <c r="E25" s="82"/>
      <c r="F25" s="95" t="s">
        <v>1699</v>
      </c>
      <c r="G25" s="82" t="s">
        <v>1195</v>
      </c>
      <c r="H25" s="82" t="s">
        <v>955</v>
      </c>
      <c r="I25" s="95" t="s">
        <v>182</v>
      </c>
      <c r="J25" s="92">
        <v>130677.12</v>
      </c>
      <c r="K25" s="94">
        <v>14982</v>
      </c>
      <c r="L25" s="92">
        <v>79843.188909999997</v>
      </c>
      <c r="M25" s="93">
        <v>3.5366322590368727E-3</v>
      </c>
      <c r="N25" s="93">
        <f t="shared" si="0"/>
        <v>2.8324412772722823E-2</v>
      </c>
      <c r="O25" s="93">
        <f>L25/'סכום נכסי הקרן'!$C$42</f>
        <v>1.4566815619192111E-3</v>
      </c>
    </row>
    <row r="26" spans="2:15" s="132" customFormat="1">
      <c r="B26" s="85" t="s">
        <v>1853</v>
      </c>
      <c r="C26" s="82" t="s">
        <v>1854</v>
      </c>
      <c r="D26" s="95" t="s">
        <v>30</v>
      </c>
      <c r="E26" s="82"/>
      <c r="F26" s="95" t="s">
        <v>1699</v>
      </c>
      <c r="G26" s="82" t="s">
        <v>1195</v>
      </c>
      <c r="H26" s="82" t="s">
        <v>955</v>
      </c>
      <c r="I26" s="95" t="s">
        <v>182</v>
      </c>
      <c r="J26" s="92">
        <v>17418.919999999998</v>
      </c>
      <c r="K26" s="94">
        <v>188076</v>
      </c>
      <c r="L26" s="92">
        <v>133605.12711</v>
      </c>
      <c r="M26" s="93">
        <v>5.5109093408229511E-2</v>
      </c>
      <c r="N26" s="93">
        <f t="shared" si="0"/>
        <v>4.7396488297598238E-2</v>
      </c>
      <c r="O26" s="93">
        <f>L26/'סכום נכסי הקרן'!$C$42</f>
        <v>2.4375294611339634E-3</v>
      </c>
    </row>
    <row r="27" spans="2:15" s="132" customFormat="1">
      <c r="B27" s="85" t="s">
        <v>1855</v>
      </c>
      <c r="C27" s="82" t="s">
        <v>1856</v>
      </c>
      <c r="D27" s="95" t="s">
        <v>30</v>
      </c>
      <c r="E27" s="82"/>
      <c r="F27" s="95" t="s">
        <v>1699</v>
      </c>
      <c r="G27" s="82" t="s">
        <v>1195</v>
      </c>
      <c r="H27" s="82" t="s">
        <v>955</v>
      </c>
      <c r="I27" s="95" t="s">
        <v>180</v>
      </c>
      <c r="J27" s="92">
        <v>33799.94</v>
      </c>
      <c r="K27" s="94">
        <v>102743</v>
      </c>
      <c r="L27" s="92">
        <v>126128.72678</v>
      </c>
      <c r="M27" s="93">
        <v>7.0912155346287115E-2</v>
      </c>
      <c r="N27" s="93">
        <f t="shared" si="0"/>
        <v>4.474423139388483E-2</v>
      </c>
      <c r="O27" s="93">
        <f>L27/'סכום נכסי הקרן'!$C$42</f>
        <v>2.3011279138145818E-3</v>
      </c>
    </row>
    <row r="28" spans="2:15" s="132" customFormat="1">
      <c r="B28" s="85" t="s">
        <v>1857</v>
      </c>
      <c r="C28" s="82" t="s">
        <v>1858</v>
      </c>
      <c r="D28" s="95" t="s">
        <v>30</v>
      </c>
      <c r="E28" s="82"/>
      <c r="F28" s="95" t="s">
        <v>1699</v>
      </c>
      <c r="G28" s="82" t="s">
        <v>1195</v>
      </c>
      <c r="H28" s="82" t="s">
        <v>955</v>
      </c>
      <c r="I28" s="95" t="s">
        <v>180</v>
      </c>
      <c r="J28" s="92">
        <v>45070</v>
      </c>
      <c r="K28" s="94">
        <v>30130.32</v>
      </c>
      <c r="L28" s="92">
        <v>49321.598319999997</v>
      </c>
      <c r="M28" s="93">
        <v>2.9091756547088899E-3</v>
      </c>
      <c r="N28" s="93">
        <f t="shared" si="0"/>
        <v>1.749686264411145E-2</v>
      </c>
      <c r="O28" s="93">
        <f>L28/'סכום נכסי הקרן'!$C$42</f>
        <v>8.9983709140318625E-4</v>
      </c>
    </row>
    <row r="29" spans="2:15" s="132" customFormat="1">
      <c r="B29" s="85" t="s">
        <v>1859</v>
      </c>
      <c r="C29" s="82" t="s">
        <v>1860</v>
      </c>
      <c r="D29" s="95" t="s">
        <v>30</v>
      </c>
      <c r="E29" s="82"/>
      <c r="F29" s="95" t="s">
        <v>1699</v>
      </c>
      <c r="G29" s="82" t="s">
        <v>1195</v>
      </c>
      <c r="H29" s="82" t="s">
        <v>955</v>
      </c>
      <c r="I29" s="95" t="s">
        <v>180</v>
      </c>
      <c r="J29" s="92">
        <v>1E-3</v>
      </c>
      <c r="K29" s="94">
        <v>1655</v>
      </c>
      <c r="L29" s="92">
        <v>7.0000000000000007E-5</v>
      </c>
      <c r="M29" s="93">
        <v>0</v>
      </c>
      <c r="N29" s="93">
        <f t="shared" si="0"/>
        <v>2.483253638986697E-11</v>
      </c>
      <c r="O29" s="93">
        <f>L29/'סכום נכסי הקרן'!$C$42</f>
        <v>1.2770996590489862E-12</v>
      </c>
    </row>
    <row r="30" spans="2:15" s="132" customFormat="1">
      <c r="B30" s="85" t="s">
        <v>1861</v>
      </c>
      <c r="C30" s="82" t="s">
        <v>1862</v>
      </c>
      <c r="D30" s="95" t="s">
        <v>30</v>
      </c>
      <c r="E30" s="82"/>
      <c r="F30" s="95" t="s">
        <v>1699</v>
      </c>
      <c r="G30" s="82" t="s">
        <v>1195</v>
      </c>
      <c r="H30" s="82" t="s">
        <v>955</v>
      </c>
      <c r="I30" s="95" t="s">
        <v>182</v>
      </c>
      <c r="J30" s="92">
        <v>388194.26</v>
      </c>
      <c r="K30" s="94">
        <v>9771</v>
      </c>
      <c r="L30" s="92">
        <v>154688.00466000001</v>
      </c>
      <c r="M30" s="93">
        <v>9.5809540774293139E-3</v>
      </c>
      <c r="N30" s="93">
        <f t="shared" si="0"/>
        <v>5.4875650068505158E-2</v>
      </c>
      <c r="O30" s="93">
        <f>L30/'סכום נכסי הקרן'!$C$42</f>
        <v>2.8221714001464854E-3</v>
      </c>
    </row>
    <row r="31" spans="2:15" s="132" customFormat="1">
      <c r="B31" s="85" t="s">
        <v>1863</v>
      </c>
      <c r="C31" s="82" t="s">
        <v>1864</v>
      </c>
      <c r="D31" s="95" t="s">
        <v>30</v>
      </c>
      <c r="E31" s="82"/>
      <c r="F31" s="95" t="s">
        <v>1699</v>
      </c>
      <c r="G31" s="82" t="s">
        <v>1865</v>
      </c>
      <c r="H31" s="82"/>
      <c r="I31" s="95" t="s">
        <v>183</v>
      </c>
      <c r="J31" s="92">
        <v>281712.15000000002</v>
      </c>
      <c r="K31" s="94">
        <v>15539.26</v>
      </c>
      <c r="L31" s="92">
        <v>207174.21587000001</v>
      </c>
      <c r="M31" s="93">
        <v>0.17036626076843581</v>
      </c>
      <c r="N31" s="93">
        <f t="shared" si="0"/>
        <v>7.3495160780484722E-2</v>
      </c>
      <c r="O31" s="93">
        <f>L31/'סכום נכסי הקרן'!$C$42</f>
        <v>3.7797445778759721E-3</v>
      </c>
    </row>
    <row r="32" spans="2:15" s="132" customFormat="1">
      <c r="B32" s="81"/>
      <c r="C32" s="82"/>
      <c r="D32" s="82"/>
      <c r="E32" s="82"/>
      <c r="F32" s="82"/>
      <c r="G32" s="82"/>
      <c r="H32" s="82"/>
      <c r="I32" s="82"/>
      <c r="J32" s="92"/>
      <c r="K32" s="94"/>
      <c r="L32" s="82"/>
      <c r="M32" s="82"/>
      <c r="N32" s="93"/>
      <c r="O32" s="82"/>
    </row>
    <row r="33" spans="2:52" s="132" customFormat="1">
      <c r="B33" s="100" t="s">
        <v>270</v>
      </c>
      <c r="C33" s="80"/>
      <c r="D33" s="80"/>
      <c r="E33" s="80"/>
      <c r="F33" s="80"/>
      <c r="G33" s="80"/>
      <c r="H33" s="80"/>
      <c r="I33" s="80"/>
      <c r="J33" s="89"/>
      <c r="K33" s="91"/>
      <c r="L33" s="89">
        <v>43665.348450000005</v>
      </c>
      <c r="M33" s="80"/>
      <c r="N33" s="90">
        <f t="shared" ref="N33:N34" si="1">L33/$L$11</f>
        <v>1.5490305062297805E-2</v>
      </c>
      <c r="O33" s="90">
        <f>L33/'סכום נכסי הקרן'!$C$42</f>
        <v>7.9664288025357399E-4</v>
      </c>
    </row>
    <row r="34" spans="2:52" s="132" customFormat="1">
      <c r="B34" s="85" t="s">
        <v>1866</v>
      </c>
      <c r="C34" s="82" t="s">
        <v>1867</v>
      </c>
      <c r="D34" s="95" t="s">
        <v>30</v>
      </c>
      <c r="E34" s="82"/>
      <c r="F34" s="95" t="s">
        <v>1699</v>
      </c>
      <c r="G34" s="82" t="s">
        <v>1005</v>
      </c>
      <c r="H34" s="82" t="s">
        <v>960</v>
      </c>
      <c r="I34" s="95" t="s">
        <v>180</v>
      </c>
      <c r="J34" s="92">
        <v>1316801.4999999998</v>
      </c>
      <c r="K34" s="94">
        <v>913</v>
      </c>
      <c r="L34" s="92">
        <v>43665.348450000005</v>
      </c>
      <c r="M34" s="93">
        <v>4.3601512696103996E-3</v>
      </c>
      <c r="N34" s="93">
        <f t="shared" si="1"/>
        <v>1.5490305062297805E-2</v>
      </c>
      <c r="O34" s="93">
        <f>L34/'סכום נכסי הקרן'!$C$42</f>
        <v>7.9664288025357399E-4</v>
      </c>
    </row>
    <row r="35" spans="2:52" s="132" customFormat="1">
      <c r="B35" s="81"/>
      <c r="C35" s="82"/>
      <c r="D35" s="82"/>
      <c r="E35" s="82"/>
      <c r="F35" s="82"/>
      <c r="G35" s="82"/>
      <c r="H35" s="82"/>
      <c r="I35" s="82"/>
      <c r="J35" s="92"/>
      <c r="K35" s="94"/>
      <c r="L35" s="82"/>
      <c r="M35" s="82"/>
      <c r="N35" s="93"/>
      <c r="O35" s="82"/>
    </row>
    <row r="36" spans="2:52" s="132" customFormat="1">
      <c r="B36" s="100" t="s">
        <v>32</v>
      </c>
      <c r="C36" s="80"/>
      <c r="D36" s="80"/>
      <c r="E36" s="80"/>
      <c r="F36" s="80"/>
      <c r="G36" s="80"/>
      <c r="H36" s="80"/>
      <c r="I36" s="80"/>
      <c r="J36" s="89"/>
      <c r="K36" s="91"/>
      <c r="L36" s="89">
        <v>1269926.8459499995</v>
      </c>
      <c r="M36" s="80"/>
      <c r="N36" s="90">
        <f t="shared" ref="N36:N48" si="2">L36/$L$11</f>
        <v>0.45050720877889067</v>
      </c>
      <c r="O36" s="90">
        <f>L36/'סכום נכסי הקרן'!$C$42</f>
        <v>2.3168902028284265E-2</v>
      </c>
    </row>
    <row r="37" spans="2:52" s="132" customFormat="1" ht="20.25">
      <c r="B37" s="85" t="s">
        <v>1868</v>
      </c>
      <c r="C37" s="82" t="s">
        <v>1869</v>
      </c>
      <c r="D37" s="95" t="s">
        <v>30</v>
      </c>
      <c r="E37" s="82"/>
      <c r="F37" s="95" t="s">
        <v>1679</v>
      </c>
      <c r="G37" s="82" t="s">
        <v>1107</v>
      </c>
      <c r="H37" s="82" t="s">
        <v>955</v>
      </c>
      <c r="I37" s="95" t="s">
        <v>182</v>
      </c>
      <c r="J37" s="92">
        <v>12839</v>
      </c>
      <c r="K37" s="94">
        <v>166657</v>
      </c>
      <c r="L37" s="92">
        <v>87261.621530000004</v>
      </c>
      <c r="M37" s="93">
        <v>1.1737940769880377E-2</v>
      </c>
      <c r="N37" s="93">
        <f t="shared" si="2"/>
        <v>3.0956105601178913E-2</v>
      </c>
      <c r="O37" s="93">
        <f>L37/'סכום נכסי הקרן'!$C$42</f>
        <v>1.5920255300574952E-3</v>
      </c>
      <c r="AZ37" s="131"/>
    </row>
    <row r="38" spans="2:52" s="132" customFormat="1">
      <c r="B38" s="85" t="s">
        <v>1870</v>
      </c>
      <c r="C38" s="82" t="s">
        <v>1871</v>
      </c>
      <c r="D38" s="95" t="s">
        <v>156</v>
      </c>
      <c r="E38" s="82"/>
      <c r="F38" s="95" t="s">
        <v>1679</v>
      </c>
      <c r="G38" s="82" t="s">
        <v>1865</v>
      </c>
      <c r="H38" s="82"/>
      <c r="I38" s="95" t="s">
        <v>182</v>
      </c>
      <c r="J38" s="92">
        <v>257506</v>
      </c>
      <c r="K38" s="94">
        <v>2619</v>
      </c>
      <c r="L38" s="92">
        <v>27503.715789999998</v>
      </c>
      <c r="M38" s="93">
        <v>2.3987931278227842E-3</v>
      </c>
      <c r="N38" s="93">
        <f t="shared" si="2"/>
        <v>9.7569574744533379E-3</v>
      </c>
      <c r="O38" s="93">
        <f>L38/'סכום נכסי הקרן'!$C$42</f>
        <v>5.0178551511413161E-4</v>
      </c>
      <c r="AZ38" s="133"/>
    </row>
    <row r="39" spans="2:52" s="132" customFormat="1">
      <c r="B39" s="85" t="s">
        <v>1872</v>
      </c>
      <c r="C39" s="82" t="s">
        <v>1873</v>
      </c>
      <c r="D39" s="95" t="s">
        <v>30</v>
      </c>
      <c r="E39" s="82"/>
      <c r="F39" s="95" t="s">
        <v>1679</v>
      </c>
      <c r="G39" s="82" t="s">
        <v>1865</v>
      </c>
      <c r="H39" s="82"/>
      <c r="I39" s="95" t="s">
        <v>182</v>
      </c>
      <c r="J39" s="92">
        <v>54533</v>
      </c>
      <c r="K39" s="94">
        <v>121736</v>
      </c>
      <c r="L39" s="92">
        <v>270736.57962000003</v>
      </c>
      <c r="M39" s="93">
        <v>3.6674450296804752E-2</v>
      </c>
      <c r="N39" s="93">
        <f t="shared" si="2"/>
        <v>9.6043942364025234E-2</v>
      </c>
      <c r="O39" s="93">
        <f>L39/'סכום נכסי הקרן'!$C$42</f>
        <v>4.9393941932112956E-3</v>
      </c>
    </row>
    <row r="40" spans="2:52" s="132" customFormat="1">
      <c r="B40" s="85" t="s">
        <v>1874</v>
      </c>
      <c r="C40" s="82" t="s">
        <v>1875</v>
      </c>
      <c r="D40" s="95" t="s">
        <v>156</v>
      </c>
      <c r="E40" s="82"/>
      <c r="F40" s="95" t="s">
        <v>1679</v>
      </c>
      <c r="G40" s="82" t="s">
        <v>1865</v>
      </c>
      <c r="H40" s="82"/>
      <c r="I40" s="95" t="s">
        <v>180</v>
      </c>
      <c r="J40" s="92">
        <v>440325.00000000017</v>
      </c>
      <c r="K40" s="94">
        <v>2072</v>
      </c>
      <c r="L40" s="92">
        <v>33136.675490000103</v>
      </c>
      <c r="M40" s="93">
        <v>4.6505554040494569E-3</v>
      </c>
      <c r="N40" s="93">
        <f t="shared" si="2"/>
        <v>1.1755252856352006E-2</v>
      </c>
      <c r="O40" s="93">
        <f>L40/'סכום נכסי הקרן'!$C$42</f>
        <v>6.0455481386137184E-4</v>
      </c>
    </row>
    <row r="41" spans="2:52" s="132" customFormat="1">
      <c r="B41" s="85" t="s">
        <v>1876</v>
      </c>
      <c r="C41" s="82" t="s">
        <v>1877</v>
      </c>
      <c r="D41" s="95" t="s">
        <v>30</v>
      </c>
      <c r="E41" s="82"/>
      <c r="F41" s="95" t="s">
        <v>1679</v>
      </c>
      <c r="G41" s="82" t="s">
        <v>1865</v>
      </c>
      <c r="H41" s="82"/>
      <c r="I41" s="95" t="s">
        <v>182</v>
      </c>
      <c r="J41" s="92">
        <v>22433</v>
      </c>
      <c r="K41" s="94">
        <v>28382</v>
      </c>
      <c r="L41" s="92">
        <v>25965.63048</v>
      </c>
      <c r="M41" s="93">
        <v>3.5365961557205687E-3</v>
      </c>
      <c r="N41" s="93">
        <f t="shared" si="2"/>
        <v>9.2113209111491269E-3</v>
      </c>
      <c r="O41" s="93">
        <f>L41/'סכום נכסי הקרן'!$C$42</f>
        <v>4.7372425475714227E-4</v>
      </c>
    </row>
    <row r="42" spans="2:52" s="132" customFormat="1">
      <c r="B42" s="85" t="s">
        <v>1878</v>
      </c>
      <c r="C42" s="82" t="s">
        <v>1879</v>
      </c>
      <c r="D42" s="95" t="s">
        <v>156</v>
      </c>
      <c r="E42" s="82"/>
      <c r="F42" s="95" t="s">
        <v>1679</v>
      </c>
      <c r="G42" s="82" t="s">
        <v>1865</v>
      </c>
      <c r="H42" s="82"/>
      <c r="I42" s="95" t="s">
        <v>180</v>
      </c>
      <c r="J42" s="92">
        <v>9289572</v>
      </c>
      <c r="K42" s="94">
        <v>969</v>
      </c>
      <c r="L42" s="92">
        <v>326937.94013</v>
      </c>
      <c r="M42" s="93">
        <v>8.4024030981604565E-3</v>
      </c>
      <c r="N42" s="93">
        <f t="shared" si="2"/>
        <v>0.11598140422151962</v>
      </c>
      <c r="O42" s="93">
        <f>L42/'סכום נכסי הקרן'!$C$42</f>
        <v>5.9647475981457259E-3</v>
      </c>
    </row>
    <row r="43" spans="2:52" s="132" customFormat="1">
      <c r="B43" s="85" t="s">
        <v>1880</v>
      </c>
      <c r="C43" s="82" t="s">
        <v>1881</v>
      </c>
      <c r="D43" s="95" t="s">
        <v>30</v>
      </c>
      <c r="E43" s="82"/>
      <c r="F43" s="95" t="s">
        <v>1679</v>
      </c>
      <c r="G43" s="82" t="s">
        <v>1865</v>
      </c>
      <c r="H43" s="82"/>
      <c r="I43" s="95" t="s">
        <v>180</v>
      </c>
      <c r="J43" s="92">
        <v>4393</v>
      </c>
      <c r="K43" s="94">
        <v>87683</v>
      </c>
      <c r="L43" s="92">
        <v>13990.152340000001</v>
      </c>
      <c r="M43" s="93">
        <v>5.8150702904409018E-2</v>
      </c>
      <c r="N43" s="93">
        <f t="shared" si="2"/>
        <v>4.9630138154690365E-3</v>
      </c>
      <c r="O43" s="93">
        <f>L43/'סכום נכסי הקרן'!$C$42</f>
        <v>2.5524026833510539E-4</v>
      </c>
    </row>
    <row r="44" spans="2:52" s="132" customFormat="1">
      <c r="B44" s="85" t="s">
        <v>1882</v>
      </c>
      <c r="C44" s="82" t="s">
        <v>1883</v>
      </c>
      <c r="D44" s="95" t="s">
        <v>30</v>
      </c>
      <c r="E44" s="82"/>
      <c r="F44" s="95" t="s">
        <v>1679</v>
      </c>
      <c r="G44" s="82" t="s">
        <v>1865</v>
      </c>
      <c r="H44" s="82"/>
      <c r="I44" s="95" t="s">
        <v>180</v>
      </c>
      <c r="J44" s="92">
        <v>796469.99000000011</v>
      </c>
      <c r="K44" s="94">
        <v>1858</v>
      </c>
      <c r="L44" s="92">
        <v>53747.833869999995</v>
      </c>
      <c r="M44" s="93">
        <v>1.1643271991733152E-2</v>
      </c>
      <c r="N44" s="93">
        <f t="shared" si="2"/>
        <v>1.9067072006475703E-2</v>
      </c>
      <c r="O44" s="93">
        <f>L44/'סכום נכסי הקרן'!$C$42</f>
        <v>9.805905758571219E-4</v>
      </c>
    </row>
    <row r="45" spans="2:52" s="132" customFormat="1">
      <c r="B45" s="85" t="s">
        <v>1884</v>
      </c>
      <c r="C45" s="82" t="s">
        <v>1885</v>
      </c>
      <c r="D45" s="95" t="s">
        <v>30</v>
      </c>
      <c r="E45" s="82"/>
      <c r="F45" s="95" t="s">
        <v>1679</v>
      </c>
      <c r="G45" s="82" t="s">
        <v>1865</v>
      </c>
      <c r="H45" s="82"/>
      <c r="I45" s="95" t="s">
        <v>180</v>
      </c>
      <c r="J45" s="92">
        <v>634934.43000000005</v>
      </c>
      <c r="K45" s="94">
        <v>2457.31</v>
      </c>
      <c r="L45" s="92">
        <v>56667.579899999997</v>
      </c>
      <c r="M45" s="93">
        <v>2.4159710536983863E-3</v>
      </c>
      <c r="N45" s="93">
        <f t="shared" si="2"/>
        <v>2.0102853428463484E-2</v>
      </c>
      <c r="O45" s="93">
        <f>L45/'סכום נכסי הקרן'!$C$42</f>
        <v>1.0338592424203024E-3</v>
      </c>
    </row>
    <row r="46" spans="2:52" s="132" customFormat="1">
      <c r="B46" s="85" t="s">
        <v>1886</v>
      </c>
      <c r="C46" s="82" t="s">
        <v>1887</v>
      </c>
      <c r="D46" s="95" t="s">
        <v>30</v>
      </c>
      <c r="E46" s="82"/>
      <c r="F46" s="95" t="s">
        <v>1679</v>
      </c>
      <c r="G46" s="82" t="s">
        <v>1865</v>
      </c>
      <c r="H46" s="82"/>
      <c r="I46" s="95" t="s">
        <v>190</v>
      </c>
      <c r="J46" s="92">
        <v>42145</v>
      </c>
      <c r="K46" s="94">
        <v>8785</v>
      </c>
      <c r="L46" s="92">
        <v>12135.85209</v>
      </c>
      <c r="M46" s="93">
        <v>5.5395702451893826E-2</v>
      </c>
      <c r="N46" s="93">
        <f t="shared" si="2"/>
        <v>4.3051998378138305E-3</v>
      </c>
      <c r="O46" s="93">
        <f>L46/'סכום נכסי הקרן'!$C$42</f>
        <v>2.2140989380582749E-4</v>
      </c>
    </row>
    <row r="47" spans="2:52" s="132" customFormat="1">
      <c r="B47" s="85" t="s">
        <v>1888</v>
      </c>
      <c r="C47" s="82" t="s">
        <v>1889</v>
      </c>
      <c r="D47" s="95" t="s">
        <v>30</v>
      </c>
      <c r="E47" s="82"/>
      <c r="F47" s="95" t="s">
        <v>1679</v>
      </c>
      <c r="G47" s="82" t="s">
        <v>1865</v>
      </c>
      <c r="H47" s="82"/>
      <c r="I47" s="95" t="s">
        <v>190</v>
      </c>
      <c r="J47" s="92">
        <v>188460.46</v>
      </c>
      <c r="K47" s="94">
        <v>10119.41</v>
      </c>
      <c r="L47" s="92">
        <v>62511.2091</v>
      </c>
      <c r="M47" s="93">
        <v>2.743023027435551E-2</v>
      </c>
      <c r="N47" s="93">
        <f t="shared" si="2"/>
        <v>2.2175883925004761E-2</v>
      </c>
      <c r="O47" s="93">
        <f>L47/'סכום נכסי הקרן'!$C$42</f>
        <v>1.1404720546907125E-3</v>
      </c>
    </row>
    <row r="48" spans="2:52" s="132" customFormat="1">
      <c r="B48" s="85" t="s">
        <v>1890</v>
      </c>
      <c r="C48" s="82" t="s">
        <v>1891</v>
      </c>
      <c r="D48" s="95" t="s">
        <v>156</v>
      </c>
      <c r="E48" s="82"/>
      <c r="F48" s="95" t="s">
        <v>1679</v>
      </c>
      <c r="G48" s="82" t="s">
        <v>1865</v>
      </c>
      <c r="H48" s="82"/>
      <c r="I48" s="95" t="s">
        <v>180</v>
      </c>
      <c r="J48" s="92">
        <v>438407.01</v>
      </c>
      <c r="K48" s="94">
        <v>18798.79</v>
      </c>
      <c r="L48" s="92">
        <v>299332.05560999992</v>
      </c>
      <c r="M48" s="93">
        <v>9.0563004006023514E-3</v>
      </c>
      <c r="N48" s="93">
        <f t="shared" si="2"/>
        <v>0.1061882023369858</v>
      </c>
      <c r="O48" s="93">
        <f>L48/'סכום נכסי הקרן'!$C$42</f>
        <v>5.4610980880280434E-3</v>
      </c>
    </row>
    <row r="49" spans="2:2" s="132" customFormat="1">
      <c r="B49" s="135"/>
    </row>
    <row r="50" spans="2:2" s="132" customFormat="1">
      <c r="B50" s="135"/>
    </row>
    <row r="51" spans="2:2" s="132" customFormat="1">
      <c r="B51" s="135"/>
    </row>
    <row r="52" spans="2:2" s="132" customFormat="1">
      <c r="B52" s="139" t="s">
        <v>275</v>
      </c>
    </row>
    <row r="53" spans="2:2" s="132" customFormat="1">
      <c r="B53" s="139" t="s">
        <v>131</v>
      </c>
    </row>
    <row r="54" spans="2:2" s="132" customFormat="1">
      <c r="B54" s="139" t="s">
        <v>257</v>
      </c>
    </row>
    <row r="55" spans="2:2" s="132" customFormat="1">
      <c r="B55" s="139" t="s">
        <v>265</v>
      </c>
    </row>
    <row r="56" spans="2:2" s="132" customFormat="1">
      <c r="B56" s="135"/>
    </row>
    <row r="57" spans="2:2" s="132" customFormat="1">
      <c r="B57" s="135"/>
    </row>
    <row r="58" spans="2:2" s="132" customFormat="1">
      <c r="B58" s="135"/>
    </row>
    <row r="59" spans="2:2" s="132" customFormat="1">
      <c r="B59" s="135"/>
    </row>
    <row r="60" spans="2:2" s="132" customFormat="1">
      <c r="B60" s="135"/>
    </row>
    <row r="61" spans="2:2" s="132" customFormat="1">
      <c r="B61" s="135"/>
    </row>
    <row r="62" spans="2:2" s="132" customFormat="1">
      <c r="B62" s="135"/>
    </row>
    <row r="63" spans="2:2" s="132" customFormat="1">
      <c r="B63" s="135"/>
    </row>
    <row r="64" spans="2:2" s="132" customFormat="1">
      <c r="B64" s="135"/>
    </row>
    <row r="65" spans="2:2" s="132" customFormat="1">
      <c r="B65" s="135"/>
    </row>
    <row r="66" spans="2:2" s="132" customFormat="1">
      <c r="B66" s="135"/>
    </row>
    <row r="67" spans="2:2" s="132" customFormat="1">
      <c r="B67" s="135"/>
    </row>
    <row r="68" spans="2:2" s="132" customFormat="1">
      <c r="B68" s="135"/>
    </row>
    <row r="69" spans="2:2" s="132" customFormat="1">
      <c r="B69" s="135"/>
    </row>
    <row r="70" spans="2:2" s="132" customFormat="1">
      <c r="B70" s="135"/>
    </row>
    <row r="71" spans="2:2" s="132" customFormat="1">
      <c r="B71" s="135"/>
    </row>
    <row r="72" spans="2:2" s="132" customFormat="1">
      <c r="B72" s="135"/>
    </row>
    <row r="73" spans="2:2" s="132" customFormat="1">
      <c r="B73" s="135"/>
    </row>
    <row r="74" spans="2:2" s="132" customFormat="1">
      <c r="B74" s="135"/>
    </row>
    <row r="75" spans="2:2" s="132" customFormat="1">
      <c r="B75" s="135"/>
    </row>
    <row r="76" spans="2:2" s="132" customFormat="1">
      <c r="B76" s="135"/>
    </row>
    <row r="77" spans="2:2" s="132" customFormat="1">
      <c r="B77" s="135"/>
    </row>
    <row r="78" spans="2:2" s="132" customFormat="1">
      <c r="B78" s="135"/>
    </row>
    <row r="79" spans="2:2" s="132" customFormat="1">
      <c r="B79" s="135"/>
    </row>
    <row r="80" spans="2:2" s="132" customFormat="1">
      <c r="B80" s="135"/>
    </row>
    <row r="81" spans="2:2" s="132" customFormat="1">
      <c r="B81" s="135"/>
    </row>
    <row r="82" spans="2:2" s="132" customFormat="1">
      <c r="B82" s="135"/>
    </row>
    <row r="83" spans="2:2" s="132" customFormat="1">
      <c r="B83" s="135"/>
    </row>
    <row r="84" spans="2:2" s="132" customFormat="1">
      <c r="B84" s="135"/>
    </row>
    <row r="85" spans="2:2" s="132" customFormat="1">
      <c r="B85" s="135"/>
    </row>
    <row r="86" spans="2:2" s="132" customFormat="1">
      <c r="B86" s="135"/>
    </row>
    <row r="87" spans="2:2" s="132" customFormat="1">
      <c r="B87" s="135"/>
    </row>
    <row r="88" spans="2:2" s="132" customFormat="1">
      <c r="B88" s="135"/>
    </row>
    <row r="89" spans="2:2" s="132" customFormat="1">
      <c r="B89" s="135"/>
    </row>
    <row r="90" spans="2:2" s="132" customFormat="1">
      <c r="B90" s="135"/>
    </row>
    <row r="91" spans="2:2" s="132" customFormat="1">
      <c r="B91" s="135"/>
    </row>
    <row r="92" spans="2:2" s="132" customFormat="1">
      <c r="B92" s="135"/>
    </row>
    <row r="93" spans="2:2" s="132" customFormat="1">
      <c r="B93" s="135"/>
    </row>
    <row r="94" spans="2:2" s="132" customFormat="1">
      <c r="B94" s="135"/>
    </row>
    <row r="95" spans="2:2" s="132" customFormat="1">
      <c r="B95" s="135"/>
    </row>
    <row r="96" spans="2:2" s="132" customFormat="1">
      <c r="B96" s="135"/>
    </row>
    <row r="97" spans="2:2" s="132" customFormat="1">
      <c r="B97" s="135"/>
    </row>
    <row r="98" spans="2:2" s="132" customFormat="1">
      <c r="B98" s="135"/>
    </row>
    <row r="99" spans="2:2" s="132" customFormat="1">
      <c r="B99" s="135"/>
    </row>
    <row r="100" spans="2:2" s="132" customFormat="1">
      <c r="B100" s="135"/>
    </row>
    <row r="101" spans="2:2" s="132" customFormat="1">
      <c r="B101" s="135"/>
    </row>
    <row r="102" spans="2:2" s="132" customFormat="1">
      <c r="B102" s="135"/>
    </row>
    <row r="103" spans="2:2" s="132" customFormat="1">
      <c r="B103" s="135"/>
    </row>
    <row r="104" spans="2:2" s="132" customFormat="1">
      <c r="B104" s="135"/>
    </row>
    <row r="105" spans="2:2" s="132" customFormat="1">
      <c r="B105" s="135"/>
    </row>
    <row r="106" spans="2:2" s="132" customFormat="1">
      <c r="B106" s="135"/>
    </row>
    <row r="107" spans="2:2" s="132" customFormat="1">
      <c r="B107" s="135"/>
    </row>
    <row r="108" spans="2:2" s="132" customFormat="1">
      <c r="B108" s="135"/>
    </row>
    <row r="109" spans="2:2" s="132" customFormat="1">
      <c r="B109" s="135"/>
    </row>
    <row r="110" spans="2:2" s="132" customFormat="1">
      <c r="B110" s="135"/>
    </row>
    <row r="111" spans="2:2" s="132" customFormat="1">
      <c r="B111" s="135"/>
    </row>
    <row r="112" spans="2:2" s="132" customFormat="1">
      <c r="B112" s="135"/>
    </row>
    <row r="113" spans="2:2" s="132" customFormat="1">
      <c r="B113" s="135"/>
    </row>
    <row r="114" spans="2:2" s="132" customFormat="1">
      <c r="B114" s="135"/>
    </row>
    <row r="115" spans="2:2" s="132" customFormat="1">
      <c r="B115" s="135"/>
    </row>
    <row r="116" spans="2:2" s="132" customFormat="1">
      <c r="B116" s="135"/>
    </row>
    <row r="117" spans="2:2" s="132" customFormat="1">
      <c r="B117" s="135"/>
    </row>
    <row r="118" spans="2:2" s="132" customFormat="1">
      <c r="B118" s="135"/>
    </row>
    <row r="119" spans="2:2" s="132" customFormat="1">
      <c r="B119" s="135"/>
    </row>
    <row r="120" spans="2:2" s="132" customFormat="1">
      <c r="B120" s="135"/>
    </row>
    <row r="121" spans="2:2" s="132" customFormat="1">
      <c r="B121" s="135"/>
    </row>
    <row r="122" spans="2:2" s="132" customFormat="1">
      <c r="B122" s="135"/>
    </row>
    <row r="123" spans="2:2" s="132" customFormat="1">
      <c r="B123" s="135"/>
    </row>
    <row r="124" spans="2:2" s="132" customFormat="1">
      <c r="B124" s="135"/>
    </row>
    <row r="125" spans="2:2" s="132" customFormat="1">
      <c r="B125" s="135"/>
    </row>
    <row r="126" spans="2:2" s="132" customFormat="1">
      <c r="B126" s="135"/>
    </row>
    <row r="127" spans="2:2" s="132" customFormat="1">
      <c r="B127" s="135"/>
    </row>
    <row r="128" spans="2:2" s="132" customFormat="1">
      <c r="B128" s="135"/>
    </row>
    <row r="129" spans="2:2" s="132" customFormat="1">
      <c r="B129" s="135"/>
    </row>
    <row r="130" spans="2:2" s="132" customFormat="1">
      <c r="B130" s="135"/>
    </row>
    <row r="131" spans="2:2" s="132" customFormat="1">
      <c r="B131" s="135"/>
    </row>
    <row r="132" spans="2:2" s="132" customFormat="1">
      <c r="B132" s="135"/>
    </row>
    <row r="133" spans="2:2" s="132" customFormat="1">
      <c r="B133" s="135"/>
    </row>
    <row r="134" spans="2:2" s="132" customFormat="1">
      <c r="B134" s="135"/>
    </row>
    <row r="135" spans="2:2" s="132" customFormat="1">
      <c r="B135" s="135"/>
    </row>
    <row r="136" spans="2:2" s="132" customFormat="1">
      <c r="B136" s="135"/>
    </row>
    <row r="137" spans="2:2" s="132" customFormat="1">
      <c r="B137" s="135"/>
    </row>
    <row r="138" spans="2:2" s="132" customFormat="1">
      <c r="B138" s="135"/>
    </row>
    <row r="139" spans="2:2" s="132" customFormat="1">
      <c r="B139" s="135"/>
    </row>
    <row r="140" spans="2:2" s="132" customFormat="1">
      <c r="B140" s="135"/>
    </row>
    <row r="141" spans="2:2" s="132" customFormat="1">
      <c r="B141" s="135"/>
    </row>
    <row r="142" spans="2:2" s="132" customFormat="1">
      <c r="B142" s="135"/>
    </row>
    <row r="143" spans="2:2" s="132" customFormat="1">
      <c r="B143" s="135"/>
    </row>
    <row r="144" spans="2:2" s="132" customFormat="1">
      <c r="B144" s="135"/>
    </row>
    <row r="145" spans="2:2" s="132" customFormat="1">
      <c r="B145" s="135"/>
    </row>
    <row r="146" spans="2:2" s="132" customFormat="1">
      <c r="B146" s="135"/>
    </row>
    <row r="147" spans="2:2" s="132" customFormat="1">
      <c r="B147" s="135"/>
    </row>
    <row r="148" spans="2:2" s="132" customFormat="1">
      <c r="B148" s="135"/>
    </row>
    <row r="149" spans="2:2" s="132" customFormat="1">
      <c r="B149" s="135"/>
    </row>
    <row r="150" spans="2:2" s="132" customFormat="1">
      <c r="B150" s="135"/>
    </row>
    <row r="151" spans="2:2" s="132" customFormat="1">
      <c r="B151" s="135"/>
    </row>
    <row r="152" spans="2:2" s="132" customFormat="1">
      <c r="B152" s="135"/>
    </row>
    <row r="153" spans="2:2" s="132" customFormat="1">
      <c r="B153" s="135"/>
    </row>
    <row r="154" spans="2:2" s="132" customFormat="1">
      <c r="B154" s="135"/>
    </row>
    <row r="155" spans="2:2" s="132" customFormat="1">
      <c r="B155" s="135"/>
    </row>
    <row r="156" spans="2:2" s="132" customFormat="1">
      <c r="B156" s="135"/>
    </row>
    <row r="157" spans="2:2" s="132" customFormat="1">
      <c r="B157" s="135"/>
    </row>
    <row r="158" spans="2:2" s="132" customFormat="1">
      <c r="B158" s="135"/>
    </row>
    <row r="159" spans="2:2" s="132" customFormat="1">
      <c r="B159" s="135"/>
    </row>
    <row r="160" spans="2:2" s="132" customFormat="1">
      <c r="B160" s="135"/>
    </row>
    <row r="161" spans="2:5" s="132" customFormat="1">
      <c r="B161" s="135"/>
    </row>
    <row r="162" spans="2:5" s="132" customFormat="1">
      <c r="B162" s="135"/>
    </row>
    <row r="163" spans="2:5" s="132" customFormat="1">
      <c r="B163" s="135"/>
    </row>
    <row r="164" spans="2:5" s="132" customFormat="1">
      <c r="B164" s="135"/>
    </row>
    <row r="165" spans="2:5" s="132" customFormat="1">
      <c r="B165" s="135"/>
    </row>
    <row r="166" spans="2:5" s="132" customFormat="1">
      <c r="B166" s="135"/>
    </row>
    <row r="167" spans="2:5" s="132" customFormat="1">
      <c r="B167" s="135"/>
    </row>
    <row r="168" spans="2:5" s="132" customFormat="1">
      <c r="B168" s="135"/>
    </row>
    <row r="169" spans="2:5" s="132" customFormat="1">
      <c r="B169" s="135"/>
    </row>
    <row r="170" spans="2:5" s="132" customFormat="1">
      <c r="B170" s="135"/>
    </row>
    <row r="171" spans="2:5" s="132" customFormat="1">
      <c r="B171" s="135"/>
    </row>
    <row r="172" spans="2:5" s="132" customFormat="1">
      <c r="B172" s="135"/>
    </row>
    <row r="173" spans="2:5" s="132" customFormat="1">
      <c r="B173" s="135"/>
    </row>
    <row r="174" spans="2:5" s="132" customFormat="1">
      <c r="B174" s="135"/>
    </row>
    <row r="175" spans="2:5">
      <c r="C175" s="1"/>
      <c r="D175" s="1"/>
      <c r="E175" s="1"/>
    </row>
    <row r="176" spans="2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2"/>
      <c r="C325" s="1"/>
      <c r="D325" s="1"/>
      <c r="E325" s="1"/>
    </row>
    <row r="326" spans="2:5">
      <c r="B326" s="42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1:B37 C5:C1048576 Z42:Z1048576 AA1:XFD1048576 Z1:Z37 B39:B51 B53:B1048576 D1:Y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C4B1ECC-4E84-4277-BB3D-1227E92931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