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הלוואות!$B$6:$Q$59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40" i="58" l="1"/>
  <c r="J10" i="58"/>
  <c r="J11" i="58"/>
  <c r="J21" i="58"/>
  <c r="J12" i="58"/>
  <c r="C11" i="84" l="1"/>
  <c r="L150" i="62"/>
  <c r="C26" i="84" l="1"/>
  <c r="C10" i="84" l="1"/>
  <c r="C43" i="88" s="1"/>
  <c r="O163" i="78"/>
  <c r="O33" i="78" s="1"/>
  <c r="O24" i="78"/>
  <c r="O23" i="78"/>
  <c r="O22" i="78"/>
  <c r="O20" i="78"/>
  <c r="O16" i="78"/>
  <c r="O17" i="78"/>
  <c r="N215" i="62"/>
  <c r="N214" i="62"/>
  <c r="N213" i="62"/>
  <c r="N212" i="62"/>
  <c r="N211" i="62"/>
  <c r="N210" i="62"/>
  <c r="N209" i="62"/>
  <c r="N208" i="62"/>
  <c r="N207" i="62"/>
  <c r="N206" i="62"/>
  <c r="N205" i="62"/>
  <c r="N204" i="62"/>
  <c r="N203" i="62"/>
  <c r="N202" i="62"/>
  <c r="N201" i="62"/>
  <c r="N200" i="62"/>
  <c r="N199" i="62"/>
  <c r="N198" i="62"/>
  <c r="N197" i="62"/>
  <c r="N196" i="62"/>
  <c r="N195" i="62"/>
  <c r="N194" i="62"/>
  <c r="N193" i="62"/>
  <c r="N192" i="62"/>
  <c r="N191" i="62"/>
  <c r="N190" i="62"/>
  <c r="N189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8" i="62"/>
  <c r="N147" i="62"/>
  <c r="N146" i="62"/>
  <c r="N145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4" i="62"/>
  <c r="N123" i="62"/>
  <c r="N122" i="62"/>
  <c r="N121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L127" i="62"/>
  <c r="S216" i="61"/>
  <c r="O216" i="61"/>
  <c r="S188" i="61"/>
  <c r="O188" i="61"/>
  <c r="S128" i="61"/>
  <c r="S127" i="61"/>
  <c r="S126" i="61"/>
  <c r="O128" i="61"/>
  <c r="O127" i="61"/>
  <c r="O126" i="61"/>
  <c r="S118" i="61"/>
  <c r="S117" i="61"/>
  <c r="O118" i="61"/>
  <c r="O117" i="61"/>
  <c r="S110" i="61"/>
  <c r="S109" i="61"/>
  <c r="O110" i="61"/>
  <c r="O109" i="61"/>
  <c r="S71" i="61"/>
  <c r="S70" i="61"/>
  <c r="S69" i="61"/>
  <c r="O71" i="61"/>
  <c r="O70" i="61"/>
  <c r="O69" i="61"/>
  <c r="C37" i="88"/>
  <c r="C31" i="88"/>
  <c r="C29" i="88"/>
  <c r="C28" i="88"/>
  <c r="C27" i="88"/>
  <c r="C26" i="88"/>
  <c r="C21" i="88"/>
  <c r="C19" i="88"/>
  <c r="C18" i="88"/>
  <c r="C17" i="88"/>
  <c r="C16" i="88"/>
  <c r="C15" i="88"/>
  <c r="C13" i="88"/>
  <c r="C12" i="88" l="1"/>
  <c r="O12" i="78"/>
  <c r="C23" i="88"/>
  <c r="O11" i="78" l="1"/>
  <c r="O10" i="78" s="1"/>
  <c r="C11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P175" i="78"/>
  <c r="P156" i="78"/>
  <c r="P121" i="78"/>
  <c r="P106" i="78"/>
  <c r="P92" i="78"/>
  <c r="P137" i="78"/>
  <c r="P77" i="78"/>
  <c r="P61" i="78"/>
  <c r="P45" i="78"/>
  <c r="P28" i="78"/>
  <c r="P172" i="78"/>
  <c r="P111" i="78"/>
  <c r="P74" i="78"/>
  <c r="P25" i="78"/>
  <c r="P159" i="78"/>
  <c r="P124" i="78"/>
  <c r="P109" i="78"/>
  <c r="P95" i="78"/>
  <c r="P140" i="78"/>
  <c r="P80" i="78"/>
  <c r="P64" i="78"/>
  <c r="P48" i="78"/>
  <c r="P31" i="78"/>
  <c r="P13" i="78"/>
  <c r="P114" i="78"/>
  <c r="P66" i="78"/>
  <c r="P177" i="78"/>
  <c r="P158" i="78"/>
  <c r="P123" i="78"/>
  <c r="P108" i="78"/>
  <c r="P94" i="78"/>
  <c r="P139" i="78"/>
  <c r="P79" i="78"/>
  <c r="P63" i="78"/>
  <c r="P47" i="78"/>
  <c r="P30" i="78"/>
  <c r="P10" i="78"/>
  <c r="P107" i="78"/>
  <c r="P134" i="78"/>
  <c r="P58" i="78"/>
  <c r="P15" i="78"/>
  <c r="P11" i="78"/>
  <c r="P171" i="78"/>
  <c r="P152" i="78"/>
  <c r="P117" i="78"/>
  <c r="P102" i="78"/>
  <c r="P88" i="78"/>
  <c r="P133" i="78"/>
  <c r="P73" i="78"/>
  <c r="P57" i="78"/>
  <c r="P41" i="78"/>
  <c r="P24" i="78"/>
  <c r="P161" i="78"/>
  <c r="P151" i="78"/>
  <c r="P62" i="78"/>
  <c r="P178" i="78"/>
  <c r="P155" i="78"/>
  <c r="P120" i="78"/>
  <c r="P105" i="78"/>
  <c r="P91" i="78"/>
  <c r="P136" i="78"/>
  <c r="P76" i="78"/>
  <c r="P60" i="78"/>
  <c r="P44" i="78"/>
  <c r="P27" i="78"/>
  <c r="P167" i="78"/>
  <c r="P97" i="78"/>
  <c r="P54" i="78"/>
  <c r="P173" i="78"/>
  <c r="P154" i="78"/>
  <c r="P119" i="78"/>
  <c r="P104" i="78"/>
  <c r="P90" i="78"/>
  <c r="P135" i="78"/>
  <c r="P75" i="78"/>
  <c r="P59" i="78"/>
  <c r="P43" i="78"/>
  <c r="P26" i="78"/>
  <c r="P176" i="78"/>
  <c r="P103" i="78"/>
  <c r="P82" i="78"/>
  <c r="P46" i="78"/>
  <c r="P22" i="78"/>
  <c r="P160" i="78"/>
  <c r="P125" i="78"/>
  <c r="P110" i="78"/>
  <c r="P96" i="78"/>
  <c r="P141" i="78"/>
  <c r="P81" i="78"/>
  <c r="P65" i="78"/>
  <c r="P49" i="78"/>
  <c r="P33" i="78"/>
  <c r="P14" i="78"/>
  <c r="P122" i="78"/>
  <c r="P138" i="78"/>
  <c r="P34" i="78"/>
  <c r="P163" i="78"/>
  <c r="P128" i="78"/>
  <c r="P164" i="78"/>
  <c r="P99" i="78"/>
  <c r="P144" i="78"/>
  <c r="P84" i="78"/>
  <c r="P68" i="78"/>
  <c r="P52" i="78"/>
  <c r="P36" i="78"/>
  <c r="P17" i="78"/>
  <c r="P126" i="78"/>
  <c r="P86" i="78"/>
  <c r="P19" i="78"/>
  <c r="P162" i="78"/>
  <c r="P127" i="78"/>
  <c r="P112" i="78"/>
  <c r="P98" i="78"/>
  <c r="P143" i="78"/>
  <c r="P83" i="78"/>
  <c r="P67" i="78"/>
  <c r="P51" i="78"/>
  <c r="P35" i="78"/>
  <c r="P16" i="78"/>
  <c r="P118" i="78"/>
  <c r="P146" i="78"/>
  <c r="P70" i="78"/>
  <c r="P29" i="78"/>
  <c r="P12" i="78"/>
  <c r="P166" i="78"/>
  <c r="P145" i="78"/>
  <c r="P37" i="78"/>
  <c r="P50" i="78"/>
  <c r="P101" i="78"/>
  <c r="P56" i="78"/>
  <c r="P142" i="78"/>
  <c r="P115" i="78"/>
  <c r="P71" i="78"/>
  <c r="P153" i="78"/>
  <c r="P20" i="78"/>
  <c r="P129" i="78"/>
  <c r="P85" i="78"/>
  <c r="P18" i="78"/>
  <c r="P174" i="78"/>
  <c r="P148" i="78"/>
  <c r="P40" i="78"/>
  <c r="P38" i="78"/>
  <c r="P100" i="78"/>
  <c r="P55" i="78"/>
  <c r="P93" i="78"/>
  <c r="P150" i="78"/>
  <c r="P53" i="78"/>
  <c r="P89" i="78"/>
  <c r="P116" i="78"/>
  <c r="P72" i="78"/>
  <c r="P157" i="78"/>
  <c r="P131" i="78"/>
  <c r="P87" i="78"/>
  <c r="P21" i="78"/>
  <c r="P42" i="78"/>
  <c r="P113" i="78"/>
  <c r="P132" i="78"/>
  <c r="P39" i="78"/>
  <c r="P69" i="78"/>
  <c r="P23" i="78"/>
  <c r="P78" i="78"/>
  <c r="P149" i="78"/>
  <c r="P147" i="78"/>
  <c r="P130" i="78"/>
  <c r="P168" i="78"/>
  <c r="C33" i="88"/>
  <c r="C10" i="88" s="1"/>
  <c r="P170" i="78"/>
  <c r="C42" i="88" l="1"/>
  <c r="K12" i="81" l="1"/>
  <c r="K10" i="81"/>
  <c r="K11" i="81"/>
  <c r="Q122" i="78"/>
  <c r="Q131" i="78"/>
  <c r="K64" i="76"/>
  <c r="K42" i="73"/>
  <c r="L11" i="74"/>
  <c r="Q73" i="78"/>
  <c r="Q23" i="78"/>
  <c r="Q89" i="78"/>
  <c r="K38" i="76"/>
  <c r="K85" i="76"/>
  <c r="Q106" i="78"/>
  <c r="Q76" i="78"/>
  <c r="Q171" i="78"/>
  <c r="K75" i="76"/>
  <c r="K49" i="73"/>
  <c r="O19" i="64"/>
  <c r="Q116" i="78"/>
  <c r="Q83" i="78"/>
  <c r="Q137" i="78"/>
  <c r="Q44" i="78"/>
  <c r="Q97" i="78"/>
  <c r="K42" i="76"/>
  <c r="K13" i="73"/>
  <c r="Q152" i="78"/>
  <c r="Q148" i="78"/>
  <c r="Q51" i="78"/>
  <c r="K43" i="73"/>
  <c r="K13" i="76"/>
  <c r="S34" i="71"/>
  <c r="Q12" i="78"/>
  <c r="Q56" i="78"/>
  <c r="K45" i="76"/>
  <c r="Q37" i="78"/>
  <c r="Q70" i="78"/>
  <c r="Q13" i="78"/>
  <c r="K82" i="73"/>
  <c r="K48" i="76"/>
  <c r="Q177" i="78"/>
  <c r="K60" i="73"/>
  <c r="O83" i="62"/>
  <c r="O164" i="62"/>
  <c r="N43" i="63"/>
  <c r="L15" i="65"/>
  <c r="Q172" i="78"/>
  <c r="N85" i="63"/>
  <c r="O29" i="62"/>
  <c r="O110" i="62"/>
  <c r="Q42" i="78"/>
  <c r="K56" i="73"/>
  <c r="K59" i="73"/>
  <c r="M14" i="72"/>
  <c r="Q144" i="78"/>
  <c r="Q47" i="78"/>
  <c r="K39" i="73"/>
  <c r="L12" i="74"/>
  <c r="S29" i="71"/>
  <c r="K51" i="73"/>
  <c r="O197" i="62"/>
  <c r="N76" i="63"/>
  <c r="O16" i="62"/>
  <c r="O101" i="62"/>
  <c r="O182" i="62"/>
  <c r="Q92" i="78"/>
  <c r="K33" i="73"/>
  <c r="K43" i="76"/>
  <c r="K68" i="73"/>
  <c r="Q164" i="78"/>
  <c r="Q79" i="78"/>
  <c r="K71" i="73"/>
  <c r="K41" i="76"/>
  <c r="K12" i="73"/>
  <c r="Q20" i="78"/>
  <c r="N24" i="63"/>
  <c r="O22" i="64"/>
  <c r="O49" i="62"/>
  <c r="O134" i="62"/>
  <c r="O214" i="62"/>
  <c r="K46" i="76"/>
  <c r="O177" i="62"/>
  <c r="N56" i="63"/>
  <c r="S18" i="71"/>
  <c r="O80" i="62"/>
  <c r="K51" i="76"/>
  <c r="Q55" i="78"/>
  <c r="Q10" i="78"/>
  <c r="Q155" i="78"/>
  <c r="Q87" i="78"/>
  <c r="K79" i="73"/>
  <c r="K49" i="76"/>
  <c r="K22" i="73"/>
  <c r="Q111" i="78"/>
  <c r="Q162" i="78"/>
  <c r="K76" i="76"/>
  <c r="K54" i="73"/>
  <c r="K20" i="76"/>
  <c r="Q61" i="78"/>
  <c r="Q134" i="78"/>
  <c r="Q38" i="78"/>
  <c r="L13" i="74"/>
  <c r="K57" i="76"/>
  <c r="Q102" i="78"/>
  <c r="Q72" i="78"/>
  <c r="Q18" i="78"/>
  <c r="Q28" i="78"/>
  <c r="Q167" i="78"/>
  <c r="K80" i="76"/>
  <c r="K58" i="73"/>
  <c r="K24" i="76"/>
  <c r="Q133" i="78"/>
  <c r="Q40" i="78"/>
  <c r="Q126" i="78"/>
  <c r="K55" i="76"/>
  <c r="K28" i="73"/>
  <c r="Q150" i="78"/>
  <c r="K74" i="73"/>
  <c r="Q166" i="78"/>
  <c r="K69" i="76"/>
  <c r="Q21" i="78"/>
  <c r="Q108" i="78"/>
  <c r="K39" i="76"/>
  <c r="K14" i="73"/>
  <c r="K64" i="73"/>
  <c r="Q104" i="78"/>
  <c r="N73" i="63"/>
  <c r="O17" i="62"/>
  <c r="O98" i="62"/>
  <c r="O183" i="62"/>
  <c r="N58" i="63"/>
  <c r="K84" i="76"/>
  <c r="N19" i="63"/>
  <c r="O17" i="64"/>
  <c r="O45" i="62"/>
  <c r="Q100" i="78"/>
  <c r="Q41" i="78"/>
  <c r="K86" i="73"/>
  <c r="Q85" i="78"/>
  <c r="Q36" i="78"/>
  <c r="Q114" i="78"/>
  <c r="K50" i="76"/>
  <c r="K23" i="73"/>
  <c r="Q160" i="78"/>
  <c r="K21" i="76"/>
  <c r="O132" i="62"/>
  <c r="O212" i="62"/>
  <c r="N92" i="63"/>
  <c r="O35" i="62"/>
  <c r="Q159" i="78"/>
  <c r="Q60" i="78"/>
  <c r="Q174" i="78"/>
  <c r="K71" i="76"/>
  <c r="Q113" i="78"/>
  <c r="Q68" i="78"/>
  <c r="Q14" i="78"/>
  <c r="K83" i="76"/>
  <c r="K57" i="73"/>
  <c r="O27" i="64"/>
  <c r="K78" i="73"/>
  <c r="O165" i="62"/>
  <c r="N44" i="63"/>
  <c r="K11" i="67"/>
  <c r="O68" i="62"/>
  <c r="Q81" i="78"/>
  <c r="K18" i="73"/>
  <c r="O111" i="62"/>
  <c r="O192" i="62"/>
  <c r="N71" i="63"/>
  <c r="S35" i="71"/>
  <c r="Q121" i="78"/>
  <c r="Q136" i="78"/>
  <c r="Q22" i="78"/>
  <c r="K11" i="73"/>
  <c r="K65" i="73"/>
  <c r="L14" i="65"/>
  <c r="Q149" i="78"/>
  <c r="Q143" i="78"/>
  <c r="K11" i="76"/>
  <c r="K62" i="76"/>
  <c r="K36" i="73"/>
  <c r="Q142" i="78"/>
  <c r="Q115" i="78"/>
  <c r="K47" i="76"/>
  <c r="K24" i="73"/>
  <c r="K72" i="73"/>
  <c r="Q57" i="78"/>
  <c r="Q118" i="78"/>
  <c r="Q62" i="78"/>
  <c r="Q173" i="78"/>
  <c r="Q147" i="78"/>
  <c r="K15" i="76"/>
  <c r="K66" i="76"/>
  <c r="K40" i="73"/>
  <c r="Q24" i="78"/>
  <c r="Q17" i="78"/>
  <c r="Q11" i="78"/>
  <c r="K70" i="73"/>
  <c r="K36" i="76"/>
  <c r="Q45" i="78"/>
  <c r="K40" i="76"/>
  <c r="K75" i="73"/>
  <c r="K17" i="73"/>
  <c r="Q99" i="78"/>
  <c r="Q63" i="78"/>
  <c r="K55" i="73"/>
  <c r="K25" i="76"/>
  <c r="M12" i="72"/>
  <c r="K35" i="76"/>
  <c r="O213" i="62"/>
  <c r="N93" i="63"/>
  <c r="O32" i="62"/>
  <c r="O117" i="62"/>
  <c r="O198" i="62"/>
  <c r="K62" i="73"/>
  <c r="O161" i="62"/>
  <c r="N39" i="63"/>
  <c r="L12" i="65"/>
  <c r="K31" i="76"/>
  <c r="Q78" i="78"/>
  <c r="K29" i="76"/>
  <c r="Q16" i="78"/>
  <c r="Q176" i="78"/>
  <c r="K89" i="76"/>
  <c r="K66" i="73"/>
  <c r="K32" i="76"/>
  <c r="Q95" i="78"/>
  <c r="M13" i="72"/>
  <c r="O66" i="62"/>
  <c r="O147" i="62"/>
  <c r="N26" i="63"/>
  <c r="O20" i="64"/>
  <c r="Q90" i="78"/>
  <c r="Q130" i="78"/>
  <c r="Q101" i="78"/>
  <c r="K20" i="73"/>
  <c r="Q53" i="78"/>
  <c r="Q151" i="78"/>
  <c r="Q54" i="78"/>
  <c r="K18" i="76"/>
  <c r="K65" i="76"/>
  <c r="Q33" i="78"/>
  <c r="K44" i="76"/>
  <c r="O99" i="62"/>
  <c r="O180" i="62"/>
  <c r="N59" i="63"/>
  <c r="S21" i="71"/>
  <c r="Q31" i="78"/>
  <c r="O23" i="64"/>
  <c r="O46" i="62"/>
  <c r="O127" i="62"/>
  <c r="O211" i="62"/>
  <c r="Q50" i="78"/>
  <c r="K76" i="73"/>
  <c r="Q77" i="78"/>
  <c r="Q27" i="78"/>
  <c r="Q74" i="78"/>
  <c r="K26" i="76"/>
  <c r="K73" i="76"/>
  <c r="Q117" i="78"/>
  <c r="Q132" i="78"/>
  <c r="Q35" i="78"/>
  <c r="K25" i="73"/>
  <c r="K77" i="73"/>
  <c r="Q170" i="78"/>
  <c r="Q120" i="78"/>
  <c r="Q71" i="78"/>
  <c r="K63" i="73"/>
  <c r="K33" i="76"/>
  <c r="M11" i="72"/>
  <c r="Q86" i="78"/>
  <c r="Q127" i="78"/>
  <c r="Q156" i="78"/>
  <c r="Q91" i="78"/>
  <c r="Q39" i="78"/>
  <c r="K30" i="73"/>
  <c r="K81" i="73"/>
  <c r="S20" i="71"/>
  <c r="Q168" i="78"/>
  <c r="Q98" i="78"/>
  <c r="K27" i="76"/>
  <c r="K78" i="76"/>
  <c r="K52" i="73"/>
  <c r="Q29" i="78"/>
  <c r="Q88" i="78"/>
  <c r="K22" i="76"/>
  <c r="Q145" i="78"/>
  <c r="Q52" i="78"/>
  <c r="Q161" i="78"/>
  <c r="K67" i="76"/>
  <c r="K41" i="73"/>
  <c r="N98" i="63"/>
  <c r="K86" i="76"/>
  <c r="O148" i="62"/>
  <c r="N27" i="63"/>
  <c r="O21" i="64"/>
  <c r="O52" i="62"/>
  <c r="Q157" i="78"/>
  <c r="K28" i="76"/>
  <c r="O95" i="62"/>
  <c r="O176" i="62"/>
  <c r="N55" i="63"/>
  <c r="K82" i="76"/>
  <c r="Q25" i="78"/>
  <c r="K52" i="76"/>
  <c r="Q163" i="78"/>
  <c r="Q94" i="78"/>
  <c r="K23" i="76"/>
  <c r="K74" i="76"/>
  <c r="K48" i="73"/>
  <c r="Q59" i="78"/>
  <c r="N57" i="63"/>
  <c r="S23" i="71"/>
  <c r="O81" i="62"/>
  <c r="O167" i="62"/>
  <c r="N42" i="63"/>
  <c r="K19" i="76"/>
  <c r="K59" i="76"/>
  <c r="Q67" i="78"/>
  <c r="K45" i="73"/>
  <c r="Q66" i="78"/>
  <c r="Q123" i="78"/>
  <c r="K56" i="76"/>
  <c r="K34" i="73"/>
  <c r="K80" i="73"/>
  <c r="Q58" i="78"/>
  <c r="N90" i="63"/>
  <c r="O33" i="62"/>
  <c r="O114" i="62"/>
  <c r="O199" i="62"/>
  <c r="N74" i="63"/>
  <c r="Q107" i="78"/>
  <c r="N36" i="63"/>
  <c r="L13" i="65"/>
  <c r="O61" i="62"/>
  <c r="O146" i="62"/>
  <c r="Q119" i="78"/>
  <c r="N77" i="63"/>
  <c r="Q34" i="78"/>
  <c r="Q138" i="78"/>
  <c r="K37" i="73"/>
  <c r="O19" i="62"/>
  <c r="O128" i="62"/>
  <c r="N87" i="63"/>
  <c r="Q64" i="78"/>
  <c r="N28" i="63"/>
  <c r="O26" i="64"/>
  <c r="O53" i="62"/>
  <c r="O138" i="62"/>
  <c r="K69" i="73"/>
  <c r="O27" i="62"/>
  <c r="O30" i="62"/>
  <c r="U34" i="61"/>
  <c r="U105" i="61"/>
  <c r="Q65" i="78"/>
  <c r="N67" i="63"/>
  <c r="O92" i="62"/>
  <c r="U94" i="61"/>
  <c r="U166" i="61"/>
  <c r="Q103" i="78"/>
  <c r="K16" i="76"/>
  <c r="O131" i="62"/>
  <c r="K44" i="73"/>
  <c r="O160" i="62"/>
  <c r="O64" i="62"/>
  <c r="K53" i="73"/>
  <c r="O87" i="62"/>
  <c r="O168" i="62"/>
  <c r="N47" i="63"/>
  <c r="K14" i="67"/>
  <c r="O139" i="62"/>
  <c r="O145" i="62"/>
  <c r="U146" i="61"/>
  <c r="U218" i="61"/>
  <c r="U233" i="61"/>
  <c r="O42" i="62"/>
  <c r="N12" i="63"/>
  <c r="U207" i="61"/>
  <c r="R36" i="59"/>
  <c r="S39" i="71"/>
  <c r="Q30" i="78"/>
  <c r="K63" i="76"/>
  <c r="O85" i="62"/>
  <c r="O144" i="62"/>
  <c r="O16" i="64"/>
  <c r="Q109" i="78"/>
  <c r="N45" i="63"/>
  <c r="S11" i="71"/>
  <c r="O69" i="62"/>
  <c r="O155" i="62"/>
  <c r="K16" i="73"/>
  <c r="O93" i="62"/>
  <c r="O47" i="62"/>
  <c r="U50" i="61"/>
  <c r="U121" i="61"/>
  <c r="U136" i="61"/>
  <c r="S14" i="71"/>
  <c r="O108" i="62"/>
  <c r="U110" i="61"/>
  <c r="U182" i="61"/>
  <c r="U197" i="61"/>
  <c r="O29" i="64"/>
  <c r="O104" i="62"/>
  <c r="U106" i="61"/>
  <c r="K87" i="73"/>
  <c r="N21" i="63"/>
  <c r="O20" i="62"/>
  <c r="O13" i="62"/>
  <c r="O142" i="62"/>
  <c r="U37" i="61"/>
  <c r="O106" i="62"/>
  <c r="O55" i="62"/>
  <c r="R12" i="59"/>
  <c r="U33" i="61"/>
  <c r="O156" i="62"/>
  <c r="U237" i="61"/>
  <c r="U180" i="61"/>
  <c r="K83" i="73"/>
  <c r="U134" i="61"/>
  <c r="U32" i="61"/>
  <c r="K12" i="67"/>
  <c r="K79" i="76"/>
  <c r="O39" i="62"/>
  <c r="K38" i="73"/>
  <c r="K34" i="76"/>
  <c r="O115" i="62"/>
  <c r="Q140" i="78"/>
  <c r="S19" i="71"/>
  <c r="O179" i="62"/>
  <c r="Q46" i="78"/>
  <c r="O169" i="62"/>
  <c r="N48" i="63"/>
  <c r="K15" i="67"/>
  <c r="O72" i="62"/>
  <c r="O123" i="62"/>
  <c r="N37" i="63"/>
  <c r="U227" i="61"/>
  <c r="R20" i="59"/>
  <c r="U41" i="61"/>
  <c r="K77" i="76"/>
  <c r="S30" i="71"/>
  <c r="O26" i="62"/>
  <c r="U30" i="61"/>
  <c r="K47" i="73"/>
  <c r="Q158" i="78"/>
  <c r="Q48" i="78"/>
  <c r="O215" i="62"/>
  <c r="O209" i="62"/>
  <c r="O28" i="62"/>
  <c r="Q96" i="78"/>
  <c r="N94" i="63"/>
  <c r="O21" i="62"/>
  <c r="O102" i="62"/>
  <c r="O187" i="62"/>
  <c r="Q80" i="78"/>
  <c r="N17" i="63"/>
  <c r="O79" i="62"/>
  <c r="U82" i="61"/>
  <c r="U153" i="61"/>
  <c r="U169" i="61"/>
  <c r="O122" i="62"/>
  <c r="O141" i="62"/>
  <c r="U142" i="61"/>
  <c r="U214" i="61"/>
  <c r="K88" i="76"/>
  <c r="K21" i="73"/>
  <c r="O181" i="62"/>
  <c r="Q125" i="78"/>
  <c r="S38" i="71"/>
  <c r="O195" i="62"/>
  <c r="Q175" i="78"/>
  <c r="O185" i="62"/>
  <c r="N64" i="63"/>
  <c r="S27" i="71"/>
  <c r="O89" i="62"/>
  <c r="O189" i="62"/>
  <c r="N62" i="63"/>
  <c r="U243" i="61"/>
  <c r="R37" i="59"/>
  <c r="U57" i="61"/>
  <c r="K30" i="76"/>
  <c r="O76" i="62"/>
  <c r="O43" i="62"/>
  <c r="U46" i="61"/>
  <c r="U117" i="61"/>
  <c r="K46" i="73"/>
  <c r="O60" i="62"/>
  <c r="O38" i="62"/>
  <c r="U42" i="61"/>
  <c r="N41" i="63"/>
  <c r="Q75" i="78"/>
  <c r="O105" i="62"/>
  <c r="R54" i="59"/>
  <c r="O59" i="62"/>
  <c r="U229" i="61"/>
  <c r="O126" i="62"/>
  <c r="U219" i="61"/>
  <c r="U226" i="61"/>
  <c r="U241" i="61"/>
  <c r="O150" i="62"/>
  <c r="U100" i="61"/>
  <c r="U159" i="61"/>
  <c r="U54" i="61"/>
  <c r="D31" i="88"/>
  <c r="U206" i="61"/>
  <c r="R18" i="59"/>
  <c r="K35" i="73"/>
  <c r="Q69" i="78"/>
  <c r="K81" i="76"/>
  <c r="O196" i="62"/>
  <c r="K85" i="73"/>
  <c r="O208" i="62"/>
  <c r="O97" i="62"/>
  <c r="K37" i="76"/>
  <c r="O103" i="62"/>
  <c r="O184" i="62"/>
  <c r="N63" i="63"/>
  <c r="S26" i="71"/>
  <c r="O204" i="62"/>
  <c r="O162" i="62"/>
  <c r="U162" i="61"/>
  <c r="U234" i="61"/>
  <c r="U249" i="61"/>
  <c r="O107" i="62"/>
  <c r="N33" i="63"/>
  <c r="U223" i="61"/>
  <c r="R16" i="59"/>
  <c r="Q112" i="78"/>
  <c r="K72" i="76"/>
  <c r="O31" i="64"/>
  <c r="N91" i="63"/>
  <c r="O78" i="62"/>
  <c r="N38" i="63"/>
  <c r="Q146" i="78"/>
  <c r="N11" i="63"/>
  <c r="N97" i="63"/>
  <c r="O36" i="62"/>
  <c r="O121" i="62"/>
  <c r="S16" i="71"/>
  <c r="O28" i="64"/>
  <c r="O12" i="62"/>
  <c r="U18" i="61"/>
  <c r="U89" i="61"/>
  <c r="Q15" i="78"/>
  <c r="O207" i="62"/>
  <c r="O75" i="62"/>
  <c r="U78" i="61"/>
  <c r="U149" i="61"/>
  <c r="Q129" i="78"/>
  <c r="K73" i="73"/>
  <c r="N60" i="63"/>
  <c r="K70" i="76"/>
  <c r="N23" i="63"/>
  <c r="O113" i="62"/>
  <c r="K14" i="76"/>
  <c r="O119" i="62"/>
  <c r="O200" i="62"/>
  <c r="N79" i="63"/>
  <c r="O23" i="62"/>
  <c r="N68" i="63"/>
  <c r="O178" i="62"/>
  <c r="U179" i="61"/>
  <c r="U250" i="61"/>
  <c r="R23" i="59"/>
  <c r="O173" i="62"/>
  <c r="N54" i="63"/>
  <c r="U239" i="61"/>
  <c r="R33" i="59"/>
  <c r="U53" i="61"/>
  <c r="O157" i="62"/>
  <c r="N50" i="63"/>
  <c r="U235" i="61"/>
  <c r="R29" i="59"/>
  <c r="N25" i="63"/>
  <c r="O201" i="62"/>
  <c r="N49" i="63"/>
  <c r="U73" i="61"/>
  <c r="U62" i="61"/>
  <c r="K68" i="76"/>
  <c r="N29" i="63"/>
  <c r="U138" i="61"/>
  <c r="U161" i="61"/>
  <c r="U177" i="61"/>
  <c r="U150" i="61"/>
  <c r="U36" i="61"/>
  <c r="U75" i="61"/>
  <c r="U60" i="61"/>
  <c r="O90" i="62"/>
  <c r="U221" i="61"/>
  <c r="K84" i="73"/>
  <c r="N72" i="63"/>
  <c r="K29" i="73"/>
  <c r="Q19" i="78"/>
  <c r="Q141" i="78"/>
  <c r="N75" i="63"/>
  <c r="N53" i="63"/>
  <c r="O77" i="62"/>
  <c r="S17" i="71"/>
  <c r="K13" i="67"/>
  <c r="O37" i="62"/>
  <c r="O118" i="62"/>
  <c r="O203" i="62"/>
  <c r="Q110" i="78"/>
  <c r="N83" i="63"/>
  <c r="O96" i="62"/>
  <c r="U98" i="61"/>
  <c r="U170" i="61"/>
  <c r="U185" i="61"/>
  <c r="O188" i="62"/>
  <c r="O158" i="62"/>
  <c r="U158" i="61"/>
  <c r="U230" i="61"/>
  <c r="K61" i="73"/>
  <c r="K50" i="73"/>
  <c r="O50" i="62"/>
  <c r="Q43" i="78"/>
  <c r="N88" i="63"/>
  <c r="O163" i="62"/>
  <c r="K67" i="73"/>
  <c r="O153" i="62"/>
  <c r="N31" i="63"/>
  <c r="O25" i="64"/>
  <c r="O56" i="62"/>
  <c r="O58" i="62"/>
  <c r="N16" i="63"/>
  <c r="U211" i="61"/>
  <c r="R45" i="59"/>
  <c r="U25" i="61"/>
  <c r="O14" i="64"/>
  <c r="O15" i="64"/>
  <c r="O11" i="62"/>
  <c r="U14" i="61"/>
  <c r="Q105" i="78"/>
  <c r="Q84" i="78"/>
  <c r="S12" i="71"/>
  <c r="S22" i="71"/>
  <c r="N69" i="63"/>
  <c r="O94" i="62"/>
  <c r="O31" i="62"/>
  <c r="M15" i="72"/>
  <c r="O54" i="62"/>
  <c r="O135" i="62"/>
  <c r="N13" i="63"/>
  <c r="N95" i="63"/>
  <c r="S32" i="71"/>
  <c r="O112" i="62"/>
  <c r="U114" i="61"/>
  <c r="U186" i="61"/>
  <c r="U201" i="61"/>
  <c r="N52" i="63"/>
  <c r="O174" i="62"/>
  <c r="U175" i="61"/>
  <c r="U246" i="61"/>
  <c r="R15" i="59"/>
  <c r="N35" i="63"/>
  <c r="O170" i="62"/>
  <c r="U171" i="61"/>
  <c r="K60" i="76"/>
  <c r="O62" i="62"/>
  <c r="N80" i="63"/>
  <c r="N82" i="63"/>
  <c r="Q82" i="78"/>
  <c r="U133" i="61"/>
  <c r="O91" i="62"/>
  <c r="O137" i="62"/>
  <c r="U58" i="61"/>
  <c r="U97" i="61"/>
  <c r="U112" i="61"/>
  <c r="U222" i="61"/>
  <c r="R22" i="59"/>
  <c r="U55" i="61"/>
  <c r="D29" i="88"/>
  <c r="U127" i="61"/>
  <c r="U96" i="61"/>
  <c r="N14" i="63"/>
  <c r="U195" i="61"/>
  <c r="N78" i="63"/>
  <c r="U21" i="61"/>
  <c r="O40" i="62"/>
  <c r="O22" i="62"/>
  <c r="R32" i="59"/>
  <c r="U17" i="61"/>
  <c r="N34" i="63"/>
  <c r="U181" i="61"/>
  <c r="U115" i="61"/>
  <c r="O109" i="62"/>
  <c r="K32" i="73"/>
  <c r="O48" i="62"/>
  <c r="N30" i="63"/>
  <c r="U130" i="61"/>
  <c r="O194" i="62"/>
  <c r="R53" i="59"/>
  <c r="N51" i="63"/>
  <c r="O15" i="62"/>
  <c r="U208" i="61"/>
  <c r="R49" i="59"/>
  <c r="L11" i="65"/>
  <c r="U148" i="61"/>
  <c r="U51" i="61"/>
  <c r="O116" i="62"/>
  <c r="R58" i="59"/>
  <c r="R52" i="59"/>
  <c r="U168" i="61"/>
  <c r="D16" i="88"/>
  <c r="U43" i="61"/>
  <c r="O193" i="62"/>
  <c r="U198" i="61"/>
  <c r="U113" i="61"/>
  <c r="U119" i="61"/>
  <c r="U70" i="61"/>
  <c r="U63" i="61"/>
  <c r="D12" i="88"/>
  <c r="D18" i="88"/>
  <c r="U109" i="61"/>
  <c r="U236" i="61"/>
  <c r="U47" i="61"/>
  <c r="N20" i="63"/>
  <c r="R25" i="59"/>
  <c r="U40" i="61"/>
  <c r="U200" i="61"/>
  <c r="O86" i="62"/>
  <c r="O172" i="62"/>
  <c r="O74" i="62"/>
  <c r="U116" i="61"/>
  <c r="U39" i="61"/>
  <c r="U61" i="61"/>
  <c r="N46" i="63"/>
  <c r="U124" i="61"/>
  <c r="R55" i="59"/>
  <c r="U247" i="61"/>
  <c r="O191" i="62"/>
  <c r="R21" i="59"/>
  <c r="U254" i="61"/>
  <c r="U92" i="61"/>
  <c r="Q26" i="78"/>
  <c r="N70" i="63"/>
  <c r="U215" i="61"/>
  <c r="U108" i="61"/>
  <c r="U48" i="61"/>
  <c r="U44" i="61"/>
  <c r="O100" i="62"/>
  <c r="U88" i="61"/>
  <c r="U111" i="61"/>
  <c r="U125" i="61"/>
  <c r="D26" i="88"/>
  <c r="K58" i="76"/>
  <c r="N96" i="63"/>
  <c r="R19" i="59"/>
  <c r="U256" i="61"/>
  <c r="U213" i="61"/>
  <c r="S13" i="71"/>
  <c r="U203" i="61"/>
  <c r="U210" i="61"/>
  <c r="U225" i="61"/>
  <c r="O84" i="62"/>
  <c r="U84" i="61"/>
  <c r="U79" i="61"/>
  <c r="U190" i="61"/>
  <c r="Q135" i="78"/>
  <c r="O65" i="62"/>
  <c r="K61" i="76"/>
  <c r="O24" i="64"/>
  <c r="U202" i="61"/>
  <c r="U191" i="61"/>
  <c r="Q93" i="78"/>
  <c r="O11" i="64"/>
  <c r="U187" i="61"/>
  <c r="U194" i="61"/>
  <c r="U209" i="61"/>
  <c r="O18" i="62"/>
  <c r="U68" i="61"/>
  <c r="R17" i="59"/>
  <c r="U165" i="61"/>
  <c r="N65" i="63"/>
  <c r="U77" i="61"/>
  <c r="U228" i="61"/>
  <c r="R34" i="59"/>
  <c r="O51" i="62"/>
  <c r="S28" i="71"/>
  <c r="N15" i="63"/>
  <c r="U128" i="61"/>
  <c r="D38" i="88"/>
  <c r="U173" i="61"/>
  <c r="U103" i="61"/>
  <c r="U255" i="61"/>
  <c r="O44" i="62"/>
  <c r="U156" i="61"/>
  <c r="U67" i="61"/>
  <c r="Q153" i="78"/>
  <c r="U76" i="61"/>
  <c r="U176" i="61"/>
  <c r="O63" i="62"/>
  <c r="O71" i="62"/>
  <c r="U29" i="61"/>
  <c r="U23" i="61"/>
  <c r="R35" i="59"/>
  <c r="U83" i="61"/>
  <c r="U231" i="61"/>
  <c r="U56" i="61"/>
  <c r="U155" i="61"/>
  <c r="U132" i="61"/>
  <c r="U242" i="61"/>
  <c r="U196" i="61"/>
  <c r="D21" i="88"/>
  <c r="U137" i="61"/>
  <c r="U154" i="61"/>
  <c r="U52" i="61"/>
  <c r="S33" i="71"/>
  <c r="U212" i="61"/>
  <c r="U172" i="61"/>
  <c r="U102" i="61"/>
  <c r="U24" i="61"/>
  <c r="U27" i="61"/>
  <c r="U28" i="61"/>
  <c r="U31" i="61"/>
  <c r="O130" i="62"/>
  <c r="S15" i="71"/>
  <c r="R62" i="59"/>
  <c r="R50" i="59"/>
  <c r="K12" i="76"/>
  <c r="O210" i="62"/>
  <c r="U122" i="61"/>
  <c r="U145" i="61"/>
  <c r="U160" i="61"/>
  <c r="U86" i="61"/>
  <c r="U20" i="61"/>
  <c r="U11" i="61"/>
  <c r="U12" i="61"/>
  <c r="Q178" i="78"/>
  <c r="S25" i="71"/>
  <c r="O70" i="62"/>
  <c r="O73" i="62"/>
  <c r="U217" i="61"/>
  <c r="R11" i="59"/>
  <c r="N81" i="63"/>
  <c r="O190" i="62"/>
  <c r="U90" i="61"/>
  <c r="U129" i="61"/>
  <c r="U144" i="61"/>
  <c r="U22" i="61"/>
  <c r="R56" i="59"/>
  <c r="U184" i="61"/>
  <c r="D37" i="88"/>
  <c r="R14" i="59"/>
  <c r="N86" i="63"/>
  <c r="U140" i="61"/>
  <c r="U35" i="61"/>
  <c r="U205" i="61"/>
  <c r="O140" i="62"/>
  <c r="O159" i="62"/>
  <c r="O154" i="62"/>
  <c r="R57" i="59"/>
  <c r="U147" i="61"/>
  <c r="U16" i="61"/>
  <c r="R48" i="59"/>
  <c r="O34" i="62"/>
  <c r="U72" i="61"/>
  <c r="R51" i="59"/>
  <c r="D17" i="88"/>
  <c r="O124" i="62"/>
  <c r="O67" i="62"/>
  <c r="O166" i="62"/>
  <c r="Q139" i="78"/>
  <c r="O57" i="62"/>
  <c r="R46" i="59"/>
  <c r="U216" i="61"/>
  <c r="O206" i="62"/>
  <c r="U99" i="61"/>
  <c r="R24" i="59"/>
  <c r="R44" i="59"/>
  <c r="U135" i="61"/>
  <c r="D15" i="88"/>
  <c r="U224" i="61"/>
  <c r="R38" i="59"/>
  <c r="N66" i="63"/>
  <c r="U71" i="61"/>
  <c r="O151" i="62"/>
  <c r="U126" i="61"/>
  <c r="O133" i="62"/>
  <c r="O136" i="62"/>
  <c r="O202" i="62"/>
  <c r="N32" i="63"/>
  <c r="U101" i="61"/>
  <c r="O25" i="62"/>
  <c r="O120" i="62"/>
  <c r="U26" i="61"/>
  <c r="U81" i="61"/>
  <c r="Q124" i="78"/>
  <c r="U157" i="61"/>
  <c r="U248" i="61"/>
  <c r="R43" i="59"/>
  <c r="D28" i="88"/>
  <c r="U107" i="61"/>
  <c r="Q128" i="78"/>
  <c r="O143" i="62"/>
  <c r="O152" i="62"/>
  <c r="O129" i="62"/>
  <c r="O30" i="64"/>
  <c r="U85" i="61"/>
  <c r="O13" i="64"/>
  <c r="O88" i="62"/>
  <c r="R63" i="59"/>
  <c r="U65" i="61"/>
  <c r="K27" i="73"/>
  <c r="U93" i="61"/>
  <c r="U232" i="61"/>
  <c r="U15" i="61"/>
  <c r="D19" i="88"/>
  <c r="R30" i="59"/>
  <c r="O14" i="62"/>
  <c r="U64" i="61"/>
  <c r="U188" i="61"/>
  <c r="U240" i="61"/>
  <c r="K17" i="76"/>
  <c r="U152" i="61"/>
  <c r="U74" i="61"/>
  <c r="R39" i="59"/>
  <c r="O175" i="62"/>
  <c r="U163" i="61"/>
  <c r="U87" i="61"/>
  <c r="U38" i="61"/>
  <c r="R60" i="59"/>
  <c r="R13" i="59"/>
  <c r="R31" i="59"/>
  <c r="U252" i="61"/>
  <c r="U244" i="61"/>
  <c r="U238" i="61"/>
  <c r="O205" i="62"/>
  <c r="S37" i="71"/>
  <c r="U69" i="61"/>
  <c r="U49" i="61"/>
  <c r="R28" i="59"/>
  <c r="U123" i="61"/>
  <c r="N84" i="63"/>
  <c r="K53" i="76"/>
  <c r="U45" i="61"/>
  <c r="U220" i="61"/>
  <c r="D27" i="88"/>
  <c r="O171" i="62"/>
  <c r="U141" i="61"/>
  <c r="N18" i="63"/>
  <c r="D11" i="88"/>
  <c r="N61" i="63"/>
  <c r="Q154" i="78"/>
  <c r="U193" i="61"/>
  <c r="U13" i="61"/>
  <c r="R47" i="59"/>
  <c r="U118" i="61"/>
  <c r="O12" i="64"/>
  <c r="U189" i="61"/>
  <c r="U131" i="61"/>
  <c r="O24" i="62"/>
  <c r="O186" i="62"/>
  <c r="D42" i="88"/>
  <c r="U245" i="61"/>
  <c r="U139" i="61"/>
  <c r="D13" i="88"/>
  <c r="U204" i="61"/>
  <c r="U59" i="61"/>
  <c r="U167" i="61"/>
  <c r="U95" i="61"/>
  <c r="Q49" i="78"/>
  <c r="R26" i="59"/>
  <c r="U91" i="61"/>
  <c r="U199" i="61"/>
  <c r="U174" i="61"/>
  <c r="U19" i="61"/>
  <c r="U151" i="61"/>
  <c r="U120" i="61"/>
  <c r="U104" i="61"/>
  <c r="U253" i="61"/>
  <c r="U183" i="61"/>
  <c r="R41" i="59"/>
  <c r="U143" i="61"/>
  <c r="D23" i="88"/>
  <c r="U192" i="61"/>
  <c r="U178" i="61"/>
  <c r="R59" i="59"/>
  <c r="R40" i="59"/>
  <c r="U66" i="61"/>
  <c r="U80" i="61"/>
  <c r="D10" i="88"/>
  <c r="D33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4">
    <s v="Migdal Hashkaot Neches Boded"/>
    <s v="{[Time].[Hie Time].[Yom].&amp;[20190331]}"/>
    <s v="{[Medida].[Medida].&amp;[2]}"/>
    <s v="{[Keren].[Keren].[All]}"/>
    <s v="{[Cheshbon KM].[Hie Peilut].[Peilut 7].&amp;[Kod_Peilut_L7_105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8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3" si="23">
        <n x="1" s="1"/>
        <n x="21"/>
        <n x="22"/>
      </t>
    </mdx>
    <mdx n="0" f="v">
      <t c="3" si="23">
        <n x="1" s="1"/>
        <n x="24"/>
        <n x="22"/>
      </t>
    </mdx>
    <mdx n="0" f="v">
      <t c="3" si="23">
        <n x="1" s="1"/>
        <n x="25"/>
        <n x="22"/>
      </t>
    </mdx>
    <mdx n="0" f="v">
      <t c="3" si="23">
        <n x="1" s="1"/>
        <n x="26"/>
        <n x="22"/>
      </t>
    </mdx>
    <mdx n="0" f="v">
      <t c="3" si="23">
        <n x="1" s="1"/>
        <n x="27"/>
        <n x="22"/>
      </t>
    </mdx>
    <mdx n="0" f="v">
      <t c="3" si="23">
        <n x="1" s="1"/>
        <n x="28"/>
        <n x="22"/>
      </t>
    </mdx>
    <mdx n="0" f="v">
      <t c="3" si="23">
        <n x="1" s="1"/>
        <n x="29"/>
        <n x="22"/>
      </t>
    </mdx>
    <mdx n="0" f="v">
      <t c="3" si="23">
        <n x="1" s="1"/>
        <n x="30"/>
        <n x="22"/>
      </t>
    </mdx>
    <mdx n="0" f="v">
      <t c="3" si="23">
        <n x="1" s="1"/>
        <n x="31"/>
        <n x="22"/>
      </t>
    </mdx>
    <mdx n="0" f="v">
      <t c="3" si="23">
        <n x="1" s="1"/>
        <n x="32"/>
        <n x="22"/>
      </t>
    </mdx>
    <mdx n="0" f="v">
      <t c="3" si="23">
        <n x="1" s="1"/>
        <n x="33"/>
        <n x="22"/>
      </t>
    </mdx>
  </mdxMetadata>
  <valueMetadata count="3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</valueMetadata>
</metadata>
</file>

<file path=xl/sharedStrings.xml><?xml version="1.0" encoding="utf-8"?>
<sst xmlns="http://schemas.openxmlformats.org/spreadsheetml/2006/main" count="7620" uniqueCount="2006">
  <si>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</si>
  <si>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</si>
  <si>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</si>
  <si>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</si>
  <si>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</si>
  <si>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</si>
  <si>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</si>
  <si>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</si>
  <si>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</si>
  <si>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</si>
  <si>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</si>
  <si>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</si>
  <si>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</si>
  <si>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</si>
  <si>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</si>
  <si>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</si>
  <si>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</si>
  <si>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</si>
  <si>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</si>
  <si>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</si>
  <si>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</si>
  <si>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</si>
  <si>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</si>
  <si>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</si>
  <si>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</si>
  <si>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</si>
  <si>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</si>
  <si>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</si>
  <si>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</si>
  <si>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</si>
  <si>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</si>
  <si>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</si>
  <si>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</si>
  <si>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</si>
  <si>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</si>
  <si>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</si>
  <si>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</si>
  <si>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</si>
  <si>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</si>
  <si>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</si>
  <si>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</si>
  <si>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</si>
  <si>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</si>
  <si>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</si>
  <si>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</si>
  <si>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</si>
  <si>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</si>
  <si>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</si>
  <si>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</si>
  <si>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</si>
  <si>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</si>
  <si>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</si>
  <si>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</si>
  <si>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</si>
  <si>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</si>
  <si>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</si>
  <si>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</si>
  <si>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</si>
  <si>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</si>
  <si>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</si>
  <si>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</si>
  <si>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</si>
  <si>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</si>
  <si>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</si>
  <si>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</si>
  <si>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</si>
  <si>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</si>
  <si>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</si>
  <si>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</si>
  <si>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</si>
  <si>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</si>
  <si>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</si>
  <si>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</si>
  <si>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</si>
  <si>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</si>
  <si>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</si>
  <si>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</si>
  <si>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</si>
  <si>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</si>
  <si>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</si>
  <si>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</si>
  <si>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</si>
  <si>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</si>
  <si>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</si>
  <si>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</si>
  <si>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</si>
  <si>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</si>
  <si>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</si>
  <si>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</si>
  <si>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</si>
  <si>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</si>
  <si>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</si>
  <si>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</si>
  <si>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</si>
  <si>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</si>
  <si>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</si>
  <si>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</si>
  <si>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</si>
  <si>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</si>
  <si>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</si>
  <si>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</si>
  <si>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</si>
  <si>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</si>
  <si>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</si>
  <si>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</si>
  <si>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</si>
  <si>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</si>
  <si>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</si>
  <si>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</si>
  <si>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</si>
  <si>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</si>
  <si>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</si>
  <si>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</si>
  <si>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</si>
  <si>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</si>
  <si>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</si>
  <si>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</si>
  <si>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</si>
  <si>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</si>
  <si>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</si>
  <si>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</si>
  <si>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</si>
  <si>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</si>
  <si>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</si>
  <si>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</si>
  <si>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</si>
  <si>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</si>
  <si>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</si>
  <si>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</si>
  <si>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</si>
  <si>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</si>
  <si>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</si>
  <si>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</si>
  <si>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</si>
  <si>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</si>
  <si>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</si>
  <si>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</si>
  <si>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</si>
  <si>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</si>
  <si>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</si>
  <si>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</si>
  <si>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</si>
  <si>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</si>
  <si>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</si>
  <si>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</si>
  <si>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</si>
  <si>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</si>
  <si>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</si>
  <si>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</si>
  <si>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</si>
  <si>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</si>
  <si>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</si>
  <si>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</si>
  <si>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</si>
  <si>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</si>
  <si>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</si>
  <si>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</si>
  <si>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</si>
  <si>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</si>
  <si>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</si>
  <si>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</si>
  <si>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</si>
  <si>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</si>
  <si>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</si>
  <si>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</si>
  <si>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</si>
  <si>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</si>
  <si>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</si>
  <si>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</si>
  <si>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</si>
  <si>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</si>
  <si>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</si>
  <si>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</si>
  <si>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</si>
  <si>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</si>
  <si>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</si>
  <si>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</si>
  <si>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</si>
  <si>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</si>
  <si>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</si>
  <si>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</si>
  <si>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</si>
  <si>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</si>
  <si>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</si>
  <si>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</si>
  <si>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</si>
  <si>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</si>
  <si>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</si>
  <si>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</si>
  <si>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</si>
  <si>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</si>
  <si>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</si>
  <si>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</si>
  <si>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</si>
  <si>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</si>
  <si>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</si>
  <si>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</si>
  <si>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</si>
  <si>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</si>
  <si>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</si>
  <si>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</si>
  <si>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</si>
  <si>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</si>
  <si>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</si>
  <si>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</si>
  <si>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</si>
  <si>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</si>
  <si>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</si>
  <si>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</si>
  <si>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</si>
  <si>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</si>
  <si>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</si>
  <si>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</si>
  <si>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</si>
  <si>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</si>
  <si>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</si>
  <si>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</si>
  <si>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</si>
  <si>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</si>
  <si>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</si>
  <si>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</si>
  <si>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</si>
  <si>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</si>
  <si>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</si>
  <si>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</si>
  <si>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</si>
  <si>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</si>
  <si>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</si>
  <si>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</si>
  <si>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</si>
  <si>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</si>
  <si>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</si>
  <si>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</si>
  <si>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</si>
  <si>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</si>
  <si>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</si>
  <si>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</si>
  <si>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</si>
  <si>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</si>
  <si>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</si>
  <si>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</si>
  <si>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</si>
  <si>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</si>
  <si>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</si>
  <si>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</si>
  <si>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</si>
  <si>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</si>
  <si>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</si>
  <si>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</si>
  <si>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</si>
  <si>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</si>
  <si>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</si>
  <si>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</si>
  <si>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</si>
  <si>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</si>
  <si>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</si>
  <si>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</si>
  <si>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</si>
  <si>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</si>
  <si>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</si>
  <si>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</si>
  <si>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</si>
  <si>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</si>
  <si>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</si>
  <si>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</si>
  <si>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>מקפת משלימה - כללי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</si>
  <si>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</si>
  <si>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</si>
  <si>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</si>
  <si>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</si>
  <si>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</si>
  <si>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</si>
  <si>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</si>
  <si>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</si>
  <si>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</si>
  <si>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</si>
  <si>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</si>
  <si>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</si>
  <si>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</si>
  <si>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</si>
  <si>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</si>
  <si>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</si>
  <si>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</si>
  <si>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</si>
  <si>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</si>
  <si>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</si>
  <si>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</si>
  <si>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</si>
  <si>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</si>
  <si>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</si>
  <si>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</si>
  <si>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מקמ 1019</t>
  </si>
  <si>
    <t>8191017</t>
  </si>
  <si>
    <t>מקמ 1119</t>
  </si>
  <si>
    <t>8191116</t>
  </si>
  <si>
    <t>מקמ 120</t>
  </si>
  <si>
    <t>8200123</t>
  </si>
  <si>
    <t>מקמ 1219</t>
  </si>
  <si>
    <t>8191215</t>
  </si>
  <si>
    <t>מקמ 210</t>
  </si>
  <si>
    <t>8200214</t>
  </si>
  <si>
    <t>מקמ 310</t>
  </si>
  <si>
    <t>8200313</t>
  </si>
  <si>
    <t>מקמ 419</t>
  </si>
  <si>
    <t>8190415</t>
  </si>
  <si>
    <t>מקמ 529</t>
  </si>
  <si>
    <t>8190522</t>
  </si>
  <si>
    <t>מקמ 619</t>
  </si>
  <si>
    <t>8190613</t>
  </si>
  <si>
    <t>מקמ 719</t>
  </si>
  <si>
    <t>8190712</t>
  </si>
  <si>
    <t>מקמ 819</t>
  </si>
  <si>
    <t>8190811</t>
  </si>
  <si>
    <t>מקמ 919</t>
  </si>
  <si>
    <t>8190910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</si>
  <si>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</si>
  <si>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</si>
  <si>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</si>
  <si>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</si>
  <si>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</si>
  <si>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</si>
  <si>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</si>
  <si>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</si>
  <si>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1119</t>
  </si>
  <si>
    <t>1157098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</si>
  <si>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</si>
  <si>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</si>
  <si>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</si>
  <si>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</si>
  <si>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</si>
  <si>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</si>
  <si>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</si>
  <si>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</si>
  <si>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</si>
  <si>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</si>
  <si>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</si>
  <si>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</si>
  <si>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</si>
  <si>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</si>
  <si>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</si>
  <si>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</si>
  <si>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819</t>
  </si>
  <si>
    <t>1156371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</si>
  <si>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</si>
  <si>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</si>
  <si>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</si>
  <si>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</si>
  <si>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</si>
  <si>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</si>
  <si>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</si>
  <si>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</si>
  <si>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</si>
  <si>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</si>
  <si>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</si>
  <si>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</si>
  <si>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</si>
  <si>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</si>
  <si>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</si>
  <si>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</si>
  <si>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</si>
  <si>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</si>
  <si>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</si>
  <si>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</si>
  <si>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</si>
  <si>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</si>
  <si>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</si>
  <si>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</si>
  <si>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</si>
  <si>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</si>
  <si>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</si>
  <si>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</si>
  <si>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</si>
  <si>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</si>
  <si>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</si>
  <si>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</si>
  <si>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</si>
  <si>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</si>
  <si>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</si>
  <si>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</si>
  <si>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</si>
  <si>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</si>
  <si>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</si>
  <si>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</si>
  <si>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</si>
  <si>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</si>
  <si>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</si>
  <si>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</si>
  <si>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</si>
  <si>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</si>
  <si>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</si>
  <si>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</si>
  <si>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</si>
  <si>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</si>
  <si>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</si>
  <si>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</si>
  <si>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</si>
  <si>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</si>
  <si>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</si>
  <si>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</si>
  <si>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</si>
  <si>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</si>
  <si>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</si>
  <si>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</si>
  <si>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</si>
  <si>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נתיבי גז אגח ד</t>
  </si>
  <si>
    <t>1147503</t>
  </si>
  <si>
    <t>513436394</t>
  </si>
  <si>
    <t>שרותים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</si>
  <si>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</si>
  <si>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</si>
  <si>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</si>
  <si>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</si>
  <si>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</si>
  <si>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</si>
  <si>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</si>
  <si>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</si>
  <si>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</si>
  <si>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</si>
  <si>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</si>
  <si>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</si>
  <si>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</si>
  <si>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</si>
  <si>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</si>
  <si>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</si>
  <si>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</si>
  <si>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</si>
  <si>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</si>
  <si>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</si>
  <si>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</si>
  <si>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</si>
  <si>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</si>
  <si>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</si>
  <si>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</si>
  <si>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</si>
  <si>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</si>
  <si>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</si>
  <si>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</si>
  <si>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</si>
  <si>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</si>
  <si>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</si>
  <si>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</si>
  <si>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</si>
  <si>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</si>
  <si>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</si>
  <si>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</si>
  <si>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</si>
  <si>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</si>
  <si>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</si>
  <si>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</si>
  <si>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</si>
  <si>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</si>
  <si>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</si>
  <si>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</si>
  <si>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</si>
  <si>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</si>
  <si>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</si>
  <si>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</si>
  <si>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</si>
  <si>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</si>
  <si>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</si>
  <si>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</si>
  <si>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</si>
  <si>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</si>
  <si>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</si>
  <si>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</si>
  <si>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</si>
  <si>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</si>
  <si>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</si>
  <si>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</si>
  <si>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</si>
  <si>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</si>
  <si>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</si>
  <si>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</si>
  <si>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</si>
  <si>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</si>
  <si>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</si>
  <si>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</si>
  <si>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</si>
  <si>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</si>
  <si>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</si>
  <si>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</si>
  <si>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</si>
  <si>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</si>
  <si>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</si>
  <si>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</si>
  <si>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</si>
  <si>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</si>
  <si>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</si>
  <si>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</si>
  <si>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</si>
  <si>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</si>
  <si>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</si>
  <si>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</si>
  <si>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</si>
  <si>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</si>
  <si>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</si>
  <si>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</si>
  <si>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</si>
  <si>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</si>
  <si>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</si>
  <si>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</si>
  <si>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</si>
  <si>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</si>
  <si>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</si>
  <si>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</si>
  <si>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</si>
  <si>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</si>
  <si>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</si>
  <si>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</si>
  <si>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</si>
  <si>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</si>
  <si>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</si>
  <si>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מנורה מב אג1</t>
  </si>
  <si>
    <t>5660048</t>
  </si>
  <si>
    <t>520007469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</si>
  <si>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</si>
  <si>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</si>
  <si>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</si>
  <si>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</si>
  <si>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</si>
  <si>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</si>
  <si>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</si>
  <si>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</si>
  <si>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</si>
  <si>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</si>
  <si>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</si>
  <si>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</si>
  <si>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</si>
  <si>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</si>
  <si>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</si>
  <si>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</si>
  <si>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</si>
  <si>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</si>
  <si>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</si>
  <si>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</si>
  <si>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</si>
  <si>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</si>
  <si>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</si>
  <si>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</si>
  <si>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</si>
  <si>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</si>
  <si>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</si>
  <si>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</si>
  <si>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בראק אן וי אגח א</t>
  </si>
  <si>
    <t>1122860</t>
  </si>
  <si>
    <t>34250659</t>
  </si>
  <si>
    <t>בראק אן וי אגח ב</t>
  </si>
  <si>
    <t>1128347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</si>
  <si>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</si>
  <si>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</si>
  <si>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</si>
  <si>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</si>
  <si>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</si>
  <si>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</si>
  <si>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</si>
  <si>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</si>
  <si>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</si>
  <si>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</si>
  <si>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</si>
  <si>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</si>
  <si>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</si>
  <si>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</si>
  <si>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</si>
  <si>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</si>
  <si>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</si>
  <si>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</si>
  <si>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</si>
  <si>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</si>
  <si>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</si>
  <si>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</si>
  <si>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</si>
  <si>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</si>
  <si>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</si>
  <si>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</si>
  <si>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</si>
  <si>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</si>
  <si>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</si>
  <si>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</si>
  <si>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</si>
  <si>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</si>
  <si>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</si>
  <si>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</si>
  <si>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</si>
  <si>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</si>
  <si>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</si>
  <si>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</si>
  <si>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</si>
  <si>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</si>
  <si>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</si>
  <si>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</si>
  <si>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</si>
  <si>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</si>
  <si>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</si>
  <si>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</si>
  <si>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</si>
  <si>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</si>
  <si>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</si>
  <si>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</si>
  <si>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</si>
  <si>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</si>
  <si>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</si>
  <si>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</si>
  <si>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</si>
  <si>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</si>
  <si>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</si>
  <si>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</si>
  <si>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</si>
  <si>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</si>
  <si>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</si>
  <si>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</si>
  <si>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</si>
  <si>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</si>
  <si>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</si>
  <si>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</si>
  <si>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</si>
  <si>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</si>
  <si>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</si>
  <si>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</si>
  <si>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</si>
  <si>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</si>
  <si>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</si>
  <si>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</si>
  <si>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</si>
  <si>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</si>
  <si>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</si>
  <si>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</si>
  <si>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</si>
  <si>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</si>
  <si>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</si>
  <si>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</si>
  <si>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</si>
  <si>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</si>
  <si>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</si>
  <si>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</si>
  <si>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</si>
  <si>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</si>
  <si>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</si>
  <si>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</si>
  <si>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</si>
  <si>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</si>
  <si>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</si>
  <si>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</si>
  <si>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</si>
  <si>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</si>
  <si>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</si>
  <si>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</si>
  <si>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</si>
  <si>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</si>
  <si>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</si>
  <si>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</si>
  <si>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</si>
  <si>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</si>
  <si>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</si>
  <si>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</si>
  <si>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</si>
  <si>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</si>
  <si>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</si>
  <si>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</si>
  <si>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</si>
  <si>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</si>
  <si>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</si>
  <si>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</si>
  <si>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</si>
  <si>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</si>
  <si>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</si>
  <si>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</si>
  <si>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</si>
  <si>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</si>
  <si>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</si>
  <si>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</si>
  <si>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</si>
  <si>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</si>
  <si>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</si>
  <si>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</si>
  <si>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</si>
  <si>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</si>
  <si>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</si>
  <si>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</si>
  <si>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</si>
  <si>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</si>
  <si>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</si>
  <si>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</si>
  <si>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</si>
  <si>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</si>
  <si>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</si>
  <si>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</si>
  <si>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</si>
  <si>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</si>
  <si>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מגה אור אגח ז</t>
  </si>
  <si>
    <t>1141696</t>
  </si>
  <si>
    <t>שיכון ובינוי 6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</si>
  <si>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</si>
  <si>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</si>
  <si>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</si>
  <si>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</si>
  <si>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</si>
  <si>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</si>
  <si>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</si>
  <si>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</si>
  <si>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</si>
  <si>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</si>
  <si>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</si>
  <si>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</si>
  <si>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</si>
  <si>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</si>
  <si>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</si>
  <si>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</si>
  <si>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</si>
  <si>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</si>
  <si>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</si>
  <si>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</si>
  <si>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</si>
  <si>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</si>
  <si>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</si>
  <si>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</si>
  <si>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</si>
  <si>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</si>
  <si>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הכשרת היישוב 17</t>
  </si>
  <si>
    <t>6120182</t>
  </si>
  <si>
    <t>514423474</t>
  </si>
  <si>
    <t>BBB+.IL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</si>
  <si>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</si>
  <si>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</si>
  <si>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</si>
  <si>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</si>
  <si>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</si>
  <si>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</si>
  <si>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</si>
  <si>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</si>
  <si>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</si>
  <si>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</si>
  <si>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</si>
  <si>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</si>
  <si>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</si>
  <si>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</si>
  <si>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</si>
  <si>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</si>
  <si>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</si>
  <si>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</si>
  <si>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</si>
  <si>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</si>
  <si>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</si>
  <si>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</si>
  <si>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</si>
  <si>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</si>
  <si>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</si>
  <si>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</si>
  <si>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</si>
  <si>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</si>
  <si>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</si>
  <si>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</si>
  <si>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</si>
  <si>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</si>
  <si>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</si>
  <si>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</si>
  <si>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</si>
  <si>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</si>
  <si>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</si>
  <si>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</si>
  <si>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</si>
  <si>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</si>
  <si>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</si>
  <si>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</si>
  <si>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</si>
  <si>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</si>
  <si>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</si>
  <si>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</si>
  <si>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</si>
  <si>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</si>
  <si>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</si>
  <si>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</si>
  <si>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</si>
  <si>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</si>
  <si>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</si>
  <si>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</si>
  <si>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</si>
  <si>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</si>
  <si>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</si>
  <si>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</si>
  <si>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</si>
  <si>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</si>
  <si>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</si>
  <si>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</si>
  <si>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</si>
  <si>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</si>
  <si>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</si>
  <si>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</si>
  <si>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</si>
  <si>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</si>
  <si>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</si>
  <si>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</si>
  <si>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</si>
  <si>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</si>
  <si>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</si>
  <si>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</si>
  <si>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</si>
  <si>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</si>
  <si>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</si>
  <si>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</si>
  <si>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</si>
  <si>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</si>
  <si>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</si>
  <si>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</si>
  <si>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</si>
  <si>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</si>
  <si>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</si>
  <si>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</si>
  <si>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</si>
  <si>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</si>
  <si>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</si>
  <si>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</si>
  <si>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</si>
  <si>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</si>
  <si>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</si>
  <si>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</si>
  <si>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</si>
  <si>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</si>
  <si>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</si>
  <si>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</si>
  <si>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</si>
  <si>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</si>
  <si>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</si>
  <si>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</si>
  <si>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</si>
  <si>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</si>
  <si>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</si>
  <si>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</si>
  <si>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</si>
  <si>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</si>
  <si>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</si>
  <si>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</si>
  <si>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</si>
  <si>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</si>
  <si>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</si>
  <si>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</si>
  <si>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</si>
  <si>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</si>
  <si>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</si>
  <si>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</si>
  <si>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</si>
  <si>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</si>
  <si>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</si>
  <si>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</si>
  <si>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</si>
  <si>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</si>
  <si>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</si>
  <si>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</si>
  <si>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</si>
  <si>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</si>
  <si>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</si>
  <si>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</si>
  <si>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</si>
  <si>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</si>
  <si>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</si>
  <si>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</si>
  <si>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</si>
  <si>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</si>
  <si>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</si>
  <si>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</si>
  <si>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</si>
  <si>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</si>
  <si>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</si>
  <si>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</si>
  <si>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</si>
  <si>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</si>
  <si>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</si>
  <si>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</si>
  <si>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</si>
  <si>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</si>
  <si>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</si>
  <si>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</si>
  <si>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</si>
  <si>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</si>
  <si>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</si>
  <si>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</si>
  <si>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</si>
  <si>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</si>
  <si>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</si>
  <si>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</si>
  <si>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</si>
  <si>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</si>
  <si>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</si>
  <si>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</si>
  <si>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</si>
  <si>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</si>
  <si>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</si>
  <si>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</si>
  <si>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</si>
  <si>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</si>
  <si>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</si>
  <si>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</si>
  <si>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</si>
  <si>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</si>
  <si>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</si>
  <si>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</si>
  <si>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</si>
  <si>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</si>
  <si>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</si>
  <si>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</si>
  <si>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</si>
  <si>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</si>
  <si>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</si>
  <si>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</si>
  <si>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</si>
  <si>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</si>
  <si>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</si>
  <si>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</si>
  <si>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</si>
  <si>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</si>
  <si>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</si>
  <si>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</si>
  <si>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</si>
  <si>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</si>
  <si>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</si>
  <si>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</si>
  <si>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</si>
  <si>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</si>
  <si>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</si>
  <si>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</si>
  <si>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</si>
  <si>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</si>
  <si>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</si>
  <si>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</si>
  <si>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</si>
  <si>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</si>
  <si>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</si>
  <si>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</si>
  <si>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</si>
  <si>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</si>
  <si>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</si>
  <si>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</si>
  <si>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</si>
  <si>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</si>
  <si>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</si>
  <si>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</si>
  <si>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</si>
  <si>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</si>
  <si>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</si>
  <si>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</si>
  <si>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</si>
  <si>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</si>
  <si>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</si>
  <si>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</si>
  <si>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</si>
  <si>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</si>
  <si>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</si>
  <si>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</si>
  <si>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</si>
  <si>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</si>
  <si>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</si>
  <si>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</si>
  <si>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</si>
  <si>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</si>
  <si>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</si>
  <si>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</si>
  <si>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</si>
  <si>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</si>
  <si>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</si>
  <si>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</si>
  <si>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</si>
  <si>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</si>
  <si>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</si>
  <si>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</si>
  <si>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</si>
  <si>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</si>
  <si>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</si>
  <si>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</si>
  <si>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</si>
  <si>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</si>
  <si>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</si>
  <si>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</si>
  <si>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</si>
  <si>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</si>
  <si>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</si>
  <si>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</si>
  <si>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</si>
  <si>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</si>
  <si>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</si>
  <si>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</si>
  <si>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</si>
  <si>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</si>
  <si>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</si>
  <si>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</si>
  <si>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</si>
  <si>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</si>
  <si>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פועלים</t>
  </si>
  <si>
    <t>662577</t>
  </si>
  <si>
    <t>פז נפט*</t>
  </si>
  <si>
    <t>1100007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</si>
  <si>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</si>
  <si>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</si>
  <si>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</si>
  <si>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</si>
  <si>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</si>
  <si>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</si>
  <si>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</si>
  <si>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</si>
  <si>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</si>
  <si>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</si>
  <si>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</si>
  <si>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</si>
  <si>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</si>
  <si>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</si>
  <si>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</si>
  <si>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</si>
  <si>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</si>
  <si>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</si>
  <si>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</si>
  <si>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</si>
  <si>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</si>
  <si>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</si>
  <si>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</si>
  <si>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</si>
  <si>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אלוט תקשורת*</t>
  </si>
  <si>
    <t>1099654</t>
  </si>
  <si>
    <t>512394776</t>
  </si>
  <si>
    <t>אלקטרה*</t>
  </si>
  <si>
    <t>739037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</si>
  <si>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</si>
  <si>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</si>
  <si>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</si>
  <si>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</si>
  <si>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</si>
  <si>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</si>
  <si>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</si>
  <si>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</si>
  <si>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</si>
  <si>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</si>
  <si>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</si>
  <si>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</si>
  <si>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</si>
  <si>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</si>
  <si>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</si>
  <si>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</si>
  <si>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</si>
  <si>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</si>
  <si>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</si>
  <si>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</si>
  <si>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</si>
  <si>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</si>
  <si>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</si>
  <si>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</si>
  <si>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</si>
  <si>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</si>
  <si>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</si>
  <si>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</si>
  <si>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</si>
  <si>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</si>
  <si>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</si>
  <si>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</si>
  <si>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</si>
  <si>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</si>
  <si>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</si>
  <si>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</si>
  <si>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</si>
  <si>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</si>
  <si>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</si>
  <si>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</si>
  <si>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</si>
  <si>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</si>
  <si>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</si>
  <si>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</si>
  <si>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</si>
  <si>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</si>
  <si>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</si>
  <si>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</si>
  <si>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</si>
  <si>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</si>
  <si>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</si>
  <si>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</si>
  <si>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</si>
  <si>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סלקום CEL</t>
  </si>
  <si>
    <t>1101534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</si>
  <si>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</si>
  <si>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</si>
  <si>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</si>
  <si>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</si>
  <si>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</si>
  <si>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</si>
  <si>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</si>
  <si>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</si>
  <si>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</si>
  <si>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</si>
  <si>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</si>
  <si>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</si>
  <si>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</si>
  <si>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</si>
  <si>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</si>
  <si>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</si>
  <si>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</si>
  <si>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</si>
  <si>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</si>
  <si>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</si>
  <si>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</si>
  <si>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</si>
  <si>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</si>
  <si>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</si>
  <si>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</si>
  <si>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</si>
  <si>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</si>
  <si>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</si>
  <si>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</si>
  <si>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</si>
  <si>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</si>
  <si>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</si>
  <si>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</si>
  <si>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</si>
  <si>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</si>
  <si>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</si>
  <si>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</si>
  <si>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</si>
  <si>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</si>
  <si>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</si>
  <si>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</si>
  <si>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</si>
  <si>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</si>
  <si>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</si>
  <si>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</si>
  <si>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</si>
  <si>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</si>
  <si>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אייסקיור מדיקל</t>
  </si>
  <si>
    <t>1122415</t>
  </si>
  <si>
    <t>513787804</t>
  </si>
  <si>
    <t>מכשור רפואי</t>
  </si>
  <si>
    <t>אילקס מדיקל</t>
  </si>
  <si>
    <t>1080753</t>
  </si>
  <si>
    <t>520042219</t>
  </si>
  <si>
    <t>איתמר מדיקל*</t>
  </si>
  <si>
    <t>1102458</t>
  </si>
  <si>
    <t>512434218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</si>
  <si>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</si>
  <si>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</si>
  <si>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</si>
  <si>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</si>
  <si>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</si>
  <si>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</si>
  <si>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</si>
  <si>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</si>
  <si>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</si>
  <si>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</si>
  <si>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</si>
  <si>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</si>
  <si>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</si>
  <si>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</si>
  <si>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</si>
  <si>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אקויטל</t>
  </si>
  <si>
    <t>755017</t>
  </si>
  <si>
    <t>520030859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</si>
  <si>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</si>
  <si>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</si>
  <si>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</si>
  <si>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</si>
  <si>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</si>
  <si>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</si>
  <si>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</si>
  <si>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</si>
  <si>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</si>
  <si>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</si>
  <si>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</si>
  <si>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</si>
  <si>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</si>
  <si>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</si>
  <si>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</si>
  <si>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</si>
  <si>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</si>
  <si>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</si>
  <si>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</si>
  <si>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</si>
  <si>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</si>
  <si>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</si>
  <si>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</si>
  <si>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</si>
  <si>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</si>
  <si>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</si>
  <si>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</si>
  <si>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</si>
  <si>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</si>
  <si>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</si>
  <si>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</si>
  <si>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</si>
  <si>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</si>
  <si>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</si>
  <si>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</si>
  <si>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</si>
  <si>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</si>
  <si>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</si>
  <si>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</si>
  <si>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</si>
  <si>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</si>
  <si>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</si>
  <si>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</si>
  <si>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</si>
  <si>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</si>
  <si>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</si>
  <si>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</si>
  <si>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</si>
  <si>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</si>
  <si>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</si>
  <si>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</si>
  <si>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</si>
  <si>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</si>
  <si>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</si>
  <si>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</si>
  <si>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</si>
  <si>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</si>
  <si>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</si>
  <si>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</si>
  <si>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</si>
  <si>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</si>
  <si>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</si>
  <si>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</si>
  <si>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</si>
  <si>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</si>
  <si>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</si>
  <si>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</si>
  <si>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</si>
  <si>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</si>
  <si>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</si>
  <si>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</si>
  <si>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</si>
  <si>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</si>
  <si>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</si>
  <si>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</si>
  <si>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</si>
  <si>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</si>
  <si>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</si>
  <si>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</si>
  <si>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</si>
  <si>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</si>
  <si>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</si>
  <si>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</si>
  <si>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</si>
  <si>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</si>
  <si>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</si>
  <si>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</si>
  <si>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</si>
  <si>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CHECK POINT SOFTWARE TECH</t>
  </si>
  <si>
    <t>IL0010824113</t>
  </si>
  <si>
    <t>520042821</t>
  </si>
  <si>
    <t>Software &amp; Services</t>
  </si>
  <si>
    <t>CYBERARK SOFTWARE</t>
  </si>
  <si>
    <t>IL0011334468</t>
  </si>
  <si>
    <t>512291642</t>
  </si>
  <si>
    <t>ENERGEAN OIL &amp; GAS</t>
  </si>
  <si>
    <t>GB00BG12Y042</t>
  </si>
  <si>
    <t>10758801</t>
  </si>
  <si>
    <t>ENERGY</t>
  </si>
  <si>
    <t>INTEC PHARMA LTD</t>
  </si>
  <si>
    <t>IL0011177958</t>
  </si>
  <si>
    <t>513022780</t>
  </si>
  <si>
    <t>INTL FLAVORS AND FRAGRANCES</t>
  </si>
  <si>
    <t>US4595061015</t>
  </si>
  <si>
    <t>NYSE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</si>
  <si>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</si>
  <si>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</si>
  <si>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</si>
  <si>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</si>
  <si>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</si>
  <si>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</si>
  <si>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</si>
  <si>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</si>
  <si>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</si>
  <si>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</si>
  <si>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</si>
  <si>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</si>
  <si>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</si>
  <si>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</si>
  <si>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</si>
  <si>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</si>
  <si>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</si>
  <si>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</si>
  <si>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</si>
  <si>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</si>
  <si>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</si>
  <si>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</si>
  <si>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</si>
  <si>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</si>
  <si>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</si>
  <si>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</si>
  <si>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</si>
  <si>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</si>
  <si>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</si>
  <si>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</si>
  <si>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</si>
  <si>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</si>
  <si>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</si>
  <si>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</si>
  <si>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</si>
  <si>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</si>
  <si>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</si>
  <si>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</si>
  <si>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</si>
  <si>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</si>
  <si>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</si>
  <si>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</si>
  <si>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</si>
  <si>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</si>
  <si>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</si>
  <si>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</si>
  <si>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</si>
  <si>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</si>
  <si>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Consumer Durables &amp; Apparel</t>
  </si>
  <si>
    <t>AIRBUS</t>
  </si>
  <si>
    <t>NL0000235190</t>
  </si>
  <si>
    <t>Capital Goods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</si>
  <si>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</si>
  <si>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</si>
  <si>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</si>
  <si>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</si>
  <si>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</si>
  <si>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</si>
  <si>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</si>
  <si>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</si>
  <si>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</si>
  <si>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</si>
  <si>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APPLE INC</t>
  </si>
  <si>
    <t>US0378331005</t>
  </si>
  <si>
    <t>Technology Hardware &amp; Equipment</t>
  </si>
  <si>
    <t>ASML HOLDING NV</t>
  </si>
  <si>
    <t>NL0010273215</t>
  </si>
  <si>
    <t>BAE SYSTEMS</t>
  </si>
  <si>
    <t>GB0002634946</t>
  </si>
  <si>
    <t>BANK OF AMERICA CORP</t>
  </si>
  <si>
    <t>US0605051046</t>
  </si>
  <si>
    <t>Banks</t>
  </si>
  <si>
    <t>BAYERISCHE MOTOREN WERKE AG</t>
  </si>
  <si>
    <t>DE0005190003</t>
  </si>
  <si>
    <t>Automobiles &amp; Components</t>
  </si>
  <si>
    <t>BECTON DICKINSON AND CO</t>
  </si>
  <si>
    <t>US0758871091</t>
  </si>
  <si>
    <t>BLACKROCK</t>
  </si>
  <si>
    <t>US09247X1019</t>
  </si>
  <si>
    <t>Diversified Financial Services</t>
  </si>
  <si>
    <t>BOEING</t>
  </si>
  <si>
    <t>US0970231058</t>
  </si>
  <si>
    <t>BOSTON PROPERTIES INC</t>
  </si>
  <si>
    <t>US1011211018</t>
  </si>
  <si>
    <t>BP PLC</t>
  </si>
  <si>
    <t>GB0007980591</t>
  </si>
  <si>
    <t>CHENIERE ENERGY</t>
  </si>
  <si>
    <t>US16411R2085</t>
  </si>
  <si>
    <t>CISCO SYSTEMS</t>
  </si>
  <si>
    <t>US17275R1023</t>
  </si>
  <si>
    <t>CITIGROUP INC</t>
  </si>
  <si>
    <t>US1729674242</t>
  </si>
  <si>
    <t>DAIMLER AG REGISTERED SHARES</t>
  </si>
  <si>
    <t>DE0007100000</t>
  </si>
  <si>
    <t>DEUTSCHE POST AG REG</t>
  </si>
  <si>
    <t>DE0005552004</t>
  </si>
  <si>
    <t>Transportation</t>
  </si>
  <si>
    <t>DEUTSCHE WOHNEN AG BR</t>
  </si>
  <si>
    <t>DE000A0HN5C6</t>
  </si>
  <si>
    <t>EIFFAGE</t>
  </si>
  <si>
    <t>FR0000130452</t>
  </si>
  <si>
    <t>ERICSSON LM B SHS</t>
  </si>
  <si>
    <t>SE0000108656</t>
  </si>
  <si>
    <t>FACEBOOK INC A</t>
  </si>
  <si>
    <t>US30303M1027</t>
  </si>
  <si>
    <t>GENERAL MOTORS CO</t>
  </si>
  <si>
    <t>US37045V1008</t>
  </si>
  <si>
    <t>GOLDMAN SACHS GROUP INC</t>
  </si>
  <si>
    <t>US38141G1040</t>
  </si>
  <si>
    <t>INPEX</t>
  </si>
  <si>
    <t>JP3294460005</t>
  </si>
  <si>
    <t>JPMORGAN CHASE</t>
  </si>
  <si>
    <t>US46625H1005</t>
  </si>
  <si>
    <t>LEG IMMOBILIEN AG</t>
  </si>
  <si>
    <t>DE000LEG1110</t>
  </si>
  <si>
    <t>LLOYDS BANKING GROUP PLC</t>
  </si>
  <si>
    <t>GB0008706128</t>
  </si>
  <si>
    <t>MASTERCARD INC CLASS A</t>
  </si>
  <si>
    <t>US57636Q1040</t>
  </si>
  <si>
    <t>MCDONALDS</t>
  </si>
  <si>
    <t>US5801351017</t>
  </si>
  <si>
    <t>Hotels Restaurants &amp; Leisure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</si>
  <si>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</si>
  <si>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</si>
  <si>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</si>
  <si>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</si>
  <si>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</si>
  <si>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</si>
  <si>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</si>
  <si>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</si>
  <si>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</si>
  <si>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</si>
  <si>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</si>
  <si>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</si>
  <si>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</si>
  <si>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</si>
  <si>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</si>
  <si>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</si>
  <si>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</si>
  <si>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</si>
  <si>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</si>
  <si>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</si>
  <si>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</si>
  <si>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</si>
  <si>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</si>
  <si>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</si>
  <si>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</si>
  <si>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ROYAL BANK OF SCOTLAND GROUP</t>
  </si>
  <si>
    <t>GB00B7T77214</t>
  </si>
  <si>
    <t>ROYAL DUTCH SHELL PLC A SHS</t>
  </si>
  <si>
    <t>GB00B03MLX29</t>
  </si>
  <si>
    <t>S&amp;P GLOBAL</t>
  </si>
  <si>
    <t>US78409V1044</t>
  </si>
  <si>
    <t>SAAB AB B</t>
  </si>
  <si>
    <t>SE0000112385</t>
  </si>
  <si>
    <t>SEGRO</t>
  </si>
  <si>
    <t>GB00B5ZN1N88</t>
  </si>
  <si>
    <t>SIMON PROPERTY GROUP</t>
  </si>
  <si>
    <t>US8288061091</t>
  </si>
  <si>
    <t>SL GREEN REALTY CORP</t>
  </si>
  <si>
    <t>US78440X1019</t>
  </si>
  <si>
    <t>THALES SA</t>
  </si>
  <si>
    <t>FR0000121329</t>
  </si>
  <si>
    <t>TOTAL SA</t>
  </si>
  <si>
    <t>FR0000120271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</si>
  <si>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</si>
  <si>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</si>
  <si>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</si>
  <si>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</si>
  <si>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</si>
  <si>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</si>
  <si>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</si>
  <si>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</si>
  <si>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</si>
  <si>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</si>
  <si>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WAL MART STORES INC</t>
  </si>
  <si>
    <t>US9311421039</t>
  </si>
  <si>
    <t>Food &amp; Staples Retailing</t>
  </si>
  <si>
    <t>WELLS FARGO &amp; CO</t>
  </si>
  <si>
    <t>US9497461015</t>
  </si>
  <si>
    <t>WOODSIDE PETROLEUM</t>
  </si>
  <si>
    <t>AU000000WPL2</t>
  </si>
  <si>
    <t>הראל סל תא בנקים</t>
  </si>
  <si>
    <t>1148949</t>
  </si>
  <si>
    <t>514103811</t>
  </si>
  <si>
    <t>מניות</t>
  </si>
  <si>
    <t>פסגות ETF תא צמיחה</t>
  </si>
  <si>
    <t>1148782</t>
  </si>
  <si>
    <t>513464289</t>
  </si>
  <si>
    <t>פסגות סל בנקים סדרה 1</t>
  </si>
  <si>
    <t>1148774</t>
  </si>
  <si>
    <t>קסם תא 35</t>
  </si>
  <si>
    <t>1146570</t>
  </si>
  <si>
    <t>520041989</t>
  </si>
  <si>
    <t>קסם תא בנקים</t>
  </si>
  <si>
    <t>1146430</t>
  </si>
  <si>
    <t>קסם תא125</t>
  </si>
  <si>
    <t>1146356</t>
  </si>
  <si>
    <t>תכלית תא 35</t>
  </si>
  <si>
    <t>1143700</t>
  </si>
  <si>
    <t>513540310</t>
  </si>
  <si>
    <t>תכלית תא בנקים</t>
  </si>
  <si>
    <t>1143726</t>
  </si>
  <si>
    <t>הראל סל תלבונד 20</t>
  </si>
  <si>
    <t>1150440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</si>
  <si>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</si>
  <si>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</si>
  <si>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</si>
  <si>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</si>
  <si>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</si>
  <si>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</si>
  <si>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</si>
  <si>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</si>
  <si>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</si>
  <si>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</si>
  <si>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</si>
  <si>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</si>
  <si>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</si>
  <si>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</si>
  <si>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</si>
  <si>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</si>
  <si>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</si>
  <si>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</si>
  <si>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</si>
  <si>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</si>
  <si>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</si>
  <si>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</si>
  <si>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</si>
  <si>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</si>
  <si>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</si>
  <si>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</si>
  <si>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</si>
  <si>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</si>
  <si>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</si>
  <si>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</si>
  <si>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</si>
  <si>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AMUNDI INDEX MSCI EM UCITS</t>
  </si>
  <si>
    <t>LU1437017350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</si>
  <si>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</si>
  <si>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</si>
  <si>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</si>
  <si>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</si>
  <si>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</si>
  <si>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</si>
  <si>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</si>
  <si>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</si>
  <si>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</si>
  <si>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</si>
  <si>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</si>
  <si>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</si>
  <si>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</si>
  <si>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</si>
  <si>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</si>
  <si>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</si>
  <si>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</si>
  <si>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</si>
  <si>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</si>
  <si>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</si>
  <si>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</si>
  <si>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</si>
  <si>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</si>
  <si>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</si>
  <si>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EM IMI ACC</t>
  </si>
  <si>
    <t>IE00BKM4GZ66</t>
  </si>
  <si>
    <t>ISHARES CORE MSCI EMERGING</t>
  </si>
  <si>
    <t>US46434G1031</t>
  </si>
  <si>
    <t>ISHARES CORE MSCI EURPOE</t>
  </si>
  <si>
    <t>IE00B1YZSC51</t>
  </si>
  <si>
    <t>ISHARES CORE S&amp;P MIDCAP ETF</t>
  </si>
  <si>
    <t>US4642875078</t>
  </si>
  <si>
    <t>ISHARES CRNCY HEDGD MSCI EM</t>
  </si>
  <si>
    <t>US46434G5099</t>
  </si>
  <si>
    <t>ISHARES DJ US MEDICAL DEVICE</t>
  </si>
  <si>
    <t>US4642888105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</si>
  <si>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</si>
  <si>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</si>
  <si>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</si>
  <si>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</si>
  <si>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</si>
  <si>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</si>
  <si>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NASDAQ BIOTECH INDX</t>
  </si>
  <si>
    <t>US4642875565</t>
  </si>
  <si>
    <t>ISHARES RUSSELL 2000</t>
  </si>
  <si>
    <t>US4642876555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</si>
  <si>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</si>
  <si>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</si>
  <si>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</si>
  <si>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</si>
  <si>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</si>
  <si>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</si>
  <si>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</si>
  <si>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</si>
  <si>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</si>
  <si>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</si>
  <si>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</si>
  <si>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</si>
  <si>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</si>
  <si>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LU1834988278</t>
  </si>
  <si>
    <t>LYXOR EURSTX600 HALTHCARE</t>
  </si>
  <si>
    <t>LU1834986900</t>
  </si>
  <si>
    <t>LYXOR STOXX BASIC RSRCES</t>
  </si>
  <si>
    <t>LU1834983550</t>
  </si>
  <si>
    <t>LYXOR STOXX EUROPE 600 BKS UCITS</t>
  </si>
  <si>
    <t>LU1834983477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</si>
  <si>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</si>
  <si>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</si>
  <si>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</si>
  <si>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</si>
  <si>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</si>
  <si>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</si>
  <si>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</si>
  <si>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</si>
  <si>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EUROPE CON DISCRETIONARY</t>
  </si>
  <si>
    <t>IE00BKWQ0C77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</si>
  <si>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</si>
  <si>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</si>
  <si>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</si>
  <si>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</si>
  <si>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</si>
  <si>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</si>
  <si>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</si>
  <si>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</si>
  <si>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</si>
  <si>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</si>
  <si>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</si>
  <si>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</si>
  <si>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X MSCI CHINA 1C</t>
  </si>
  <si>
    <t>LU0514695690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</si>
  <si>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</si>
  <si>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</si>
  <si>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</si>
  <si>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</si>
  <si>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</si>
  <si>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</si>
  <si>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</si>
  <si>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</si>
  <si>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</si>
  <si>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</si>
  <si>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</si>
  <si>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</si>
  <si>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</si>
  <si>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</si>
  <si>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</si>
  <si>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</si>
  <si>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</si>
  <si>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</si>
  <si>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</si>
  <si>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</si>
  <si>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EURIZON EASYFND BND HI YL Z</t>
  </si>
  <si>
    <t>LU0335991534</t>
  </si>
  <si>
    <t>BB</t>
  </si>
  <si>
    <t>NOMURA US HIGH YLD BD I USD</t>
  </si>
  <si>
    <t>IE00B3RW8498</t>
  </si>
  <si>
    <t>B</t>
  </si>
  <si>
    <t>Pioneer Funds US HY</t>
  </si>
  <si>
    <t>LU0132199406</t>
  </si>
  <si>
    <t>AMUNDI IND MSCI EMU IEC</t>
  </si>
  <si>
    <t>LU0389810994</t>
  </si>
  <si>
    <t>BB+</t>
  </si>
  <si>
    <t>COMGEST GROWTH EUROPE EUR IA</t>
  </si>
  <si>
    <t>IE00B5WN3467</t>
  </si>
  <si>
    <t>NR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</si>
  <si>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</si>
  <si>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</si>
  <si>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</si>
  <si>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</si>
  <si>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</si>
  <si>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</si>
  <si>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</si>
  <si>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</si>
  <si>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</si>
  <si>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</si>
  <si>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</si>
  <si>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</si>
  <si>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</si>
  <si>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</si>
  <si>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</si>
  <si>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</si>
  <si>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</si>
  <si>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</si>
  <si>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</si>
  <si>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</si>
  <si>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</si>
  <si>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</si>
  <si>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</si>
  <si>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</si>
  <si>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</si>
  <si>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FTSE 100 IDX FUT JUN19</t>
  </si>
  <si>
    <t>XXZ M9</t>
  </si>
  <si>
    <t>ל.ר.</t>
  </si>
  <si>
    <t>S&amp;P500 EMINI FUT JUN19</t>
  </si>
  <si>
    <t>XXESM9</t>
  </si>
  <si>
    <t>SX5E DIVIDEND FUT DEC20</t>
  </si>
  <si>
    <t>XXDEDZ0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</si>
  <si>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</si>
  <si>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</si>
  <si>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</si>
  <si>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</si>
  <si>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</si>
  <si>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</si>
  <si>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</si>
  <si>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</si>
  <si>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</si>
  <si>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</si>
  <si>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</si>
  <si>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</si>
  <si>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</si>
  <si>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</si>
  <si>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</si>
  <si>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</si>
  <si>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אגח ל.ס חשמל 2022</t>
  </si>
  <si>
    <t>6000129</t>
  </si>
  <si>
    <t>שטרהון נדחה פועלים ג ל.ס 5.75%</t>
  </si>
  <si>
    <t>6620280</t>
  </si>
  <si>
    <t>אספיסי אל עד 6.7%   סדרה 3</t>
  </si>
  <si>
    <t>1093939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</si>
  <si>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</si>
  <si>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</si>
  <si>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</si>
  <si>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</si>
  <si>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</si>
  <si>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</si>
  <si>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</si>
  <si>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</si>
  <si>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</si>
  <si>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</si>
  <si>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</si>
  <si>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</si>
  <si>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</si>
  <si>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</si>
  <si>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</si>
  <si>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</si>
  <si>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</si>
  <si>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</si>
  <si>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</si>
  <si>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</si>
  <si>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</si>
  <si>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</si>
  <si>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</si>
  <si>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RUBY PIPELINE 6 04/22</t>
  </si>
  <si>
    <t>BBB-</t>
  </si>
  <si>
    <t>FITCH</t>
  </si>
  <si>
    <t>אלון דלק מניה לא סחירה</t>
  </si>
  <si>
    <t>צים מניה</t>
  </si>
  <si>
    <t>347283</t>
  </si>
  <si>
    <t>סה"כ קרנות השקעה</t>
  </si>
  <si>
    <t>סה"כ קרנות השקעה בישראל</t>
  </si>
  <si>
    <t>Orbimed Israel Partners II LP</t>
  </si>
  <si>
    <t>MA Movilim Renewable Energies L.P*</t>
  </si>
  <si>
    <t>TENE GROWTH CAPITAL IV</t>
  </si>
  <si>
    <t>סה"כ קרנות השקעה בחו"ל</t>
  </si>
  <si>
    <t>Horsley Bridge XII Ventures</t>
  </si>
  <si>
    <t>Strategic Investors Fund IX L.P</t>
  </si>
  <si>
    <t>Strategic Investors Fund VIII LP</t>
  </si>
  <si>
    <t>Vintage Fund of Funds V ACCESS</t>
  </si>
  <si>
    <t>Co Invest Antlia BSREP III</t>
  </si>
  <si>
    <t>Portfolio EDGE</t>
  </si>
  <si>
    <t>Waterton Residential P V XIII</t>
  </si>
  <si>
    <t xml:space="preserve">  PGCO IV Co mingled Fund SCSP</t>
  </si>
  <si>
    <t>ACE IV*</t>
  </si>
  <si>
    <t>ADLS</t>
  </si>
  <si>
    <t>APCS LP*</t>
  </si>
  <si>
    <t>Apollo Fund IX</t>
  </si>
  <si>
    <t>Apollo Natural Resources Partners II LP</t>
  </si>
  <si>
    <t>CDL II</t>
  </si>
  <si>
    <t>CMPVIIC</t>
  </si>
  <si>
    <t>co investment Anesthesia</t>
  </si>
  <si>
    <t>Copenhagen Infrastructure III</t>
  </si>
  <si>
    <t>CRECH V</t>
  </si>
  <si>
    <t>Dover Street IX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</si>
  <si>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</si>
  <si>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</si>
  <si>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</si>
  <si>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</si>
  <si>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</si>
  <si>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</si>
  <si>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</si>
  <si>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HIG harbourvest Tranche B</t>
  </si>
  <si>
    <t>ICGL V</t>
  </si>
  <si>
    <t>IK harbourvest tranche B</t>
  </si>
  <si>
    <t>INCLINE   HARBOURVEST A</t>
  </si>
  <si>
    <t>InfraRed Infrastructure Fund V</t>
  </si>
  <si>
    <t>Insight harbourvest tranche B</t>
  </si>
  <si>
    <t>JP Morgan IIF</t>
  </si>
  <si>
    <t>KCOIV SCS</t>
  </si>
  <si>
    <t>KELSO INVESTMENT ASSOCIATES X   HARB B</t>
  </si>
  <si>
    <t>LS POWER FUND IV</t>
  </si>
  <si>
    <t>MediFox harbourvest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</si>
  <si>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</si>
  <si>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</si>
  <si>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</si>
  <si>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</si>
  <si>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</si>
  <si>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</si>
  <si>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</si>
  <si>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MTDL</t>
  </si>
  <si>
    <t>ORCC</t>
  </si>
  <si>
    <t>Pamlico capital IV</t>
  </si>
  <si>
    <t>Pantheon Global Secondary Fund VI</t>
  </si>
  <si>
    <t>Patria Private Equity Fund VI</t>
  </si>
  <si>
    <t>PCSIII LP</t>
  </si>
  <si>
    <t>project Celtics</t>
  </si>
  <si>
    <t>SDPIII</t>
  </si>
  <si>
    <t>Senior Loan Fund I A SLP</t>
  </si>
  <si>
    <t>TDL IV</t>
  </si>
  <si>
    <t>Thoma Bravo Fund XII A  L P</t>
  </si>
  <si>
    <t>Thoma Bravo Fund XIII</t>
  </si>
  <si>
    <t>Thoma Bravo Harbourvest B</t>
  </si>
  <si>
    <t>TPG Asia VII L.P</t>
  </si>
  <si>
    <t>VESTCOM</t>
  </si>
  <si>
    <t>Warburg Pincus China LP</t>
  </si>
  <si>
    <t>WestView IV harbourvest</t>
  </si>
  <si>
    <t>windjammer V har A</t>
  </si>
  <si>
    <t>REDHILL WARRANT</t>
  </si>
  <si>
    <t>52290</t>
  </si>
  <si>
    <t>₪ / מט"ח</t>
  </si>
  <si>
    <t>פורוורד ש"ח-מט"ח</t>
  </si>
  <si>
    <t>10002637</t>
  </si>
  <si>
    <t>10002652</t>
  </si>
  <si>
    <t>10002647</t>
  </si>
  <si>
    <t>10002691</t>
  </si>
  <si>
    <t>10002693</t>
  </si>
  <si>
    <t>10002792</t>
  </si>
  <si>
    <t>10002729</t>
  </si>
  <si>
    <t>10002808</t>
  </si>
  <si>
    <t>10002854</t>
  </si>
  <si>
    <t>10002748</t>
  </si>
  <si>
    <t>10002821</t>
  </si>
  <si>
    <t>10002777</t>
  </si>
  <si>
    <t>10002775</t>
  </si>
  <si>
    <t>10002721</t>
  </si>
  <si>
    <t>10002833</t>
  </si>
  <si>
    <t>10002736</t>
  </si>
  <si>
    <t>10002746</t>
  </si>
  <si>
    <t>10002830</t>
  </si>
  <si>
    <t>10002835</t>
  </si>
  <si>
    <t>10002794</t>
  </si>
  <si>
    <t>10002831</t>
  </si>
  <si>
    <t>10002851</t>
  </si>
  <si>
    <t>10002826</t>
  </si>
  <si>
    <t>10002852</t>
  </si>
  <si>
    <t>10002750</t>
  </si>
  <si>
    <t>10002731</t>
  </si>
  <si>
    <t>10002843</t>
  </si>
  <si>
    <t>10002837</t>
  </si>
  <si>
    <t>10002827</t>
  </si>
  <si>
    <t>10002864</t>
  </si>
  <si>
    <t>10002868</t>
  </si>
  <si>
    <t>10002876</t>
  </si>
  <si>
    <t>10002883</t>
  </si>
  <si>
    <t>10002886</t>
  </si>
  <si>
    <t>10002898</t>
  </si>
  <si>
    <t>10002902</t>
  </si>
  <si>
    <t>10002904</t>
  </si>
  <si>
    <t>10002905</t>
  </si>
  <si>
    <t>10002907</t>
  </si>
  <si>
    <t>10002906</t>
  </si>
  <si>
    <t>פורוורד מט"ח-מט"ח</t>
  </si>
  <si>
    <t>10002815</t>
  </si>
  <si>
    <t>10002766</t>
  </si>
  <si>
    <t>10002733</t>
  </si>
  <si>
    <t>10002754</t>
  </si>
  <si>
    <t>10002813</t>
  </si>
  <si>
    <t>10002859</t>
  </si>
  <si>
    <t>10002842</t>
  </si>
  <si>
    <t>10002832</t>
  </si>
  <si>
    <t>10002802</t>
  </si>
  <si>
    <t>10002761</t>
  </si>
  <si>
    <t>10002828</t>
  </si>
  <si>
    <t>10002773</t>
  </si>
  <si>
    <t>10002737</t>
  </si>
  <si>
    <t>10002728</t>
  </si>
  <si>
    <t>10002769</t>
  </si>
  <si>
    <t>10002849</t>
  </si>
  <si>
    <t>10002788</t>
  </si>
  <si>
    <t>10002824</t>
  </si>
  <si>
    <t>10002840</t>
  </si>
  <si>
    <t>10002845</t>
  </si>
  <si>
    <t>10002857</t>
  </si>
  <si>
    <t>10002871</t>
  </si>
  <si>
    <t>10002874</t>
  </si>
  <si>
    <t>10002884</t>
  </si>
  <si>
    <t>10002888</t>
  </si>
  <si>
    <t>10002890</t>
  </si>
  <si>
    <t>10002892</t>
  </si>
  <si>
    <t>10002894</t>
  </si>
  <si>
    <t>10002893</t>
  </si>
  <si>
    <t>10002895</t>
  </si>
  <si>
    <t>10002896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</si>
  <si>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</si>
  <si>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</si>
  <si>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</si>
  <si>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</si>
  <si>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</si>
  <si>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</si>
  <si>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דיסקונט לישראל בע"מ</t>
  </si>
  <si>
    <t>30111000</t>
  </si>
  <si>
    <t>בנק הפועלים בע"מ</t>
  </si>
  <si>
    <t>30012000</t>
  </si>
  <si>
    <t>בנק לאומי לישראל בע"מ</t>
  </si>
  <si>
    <t>34110000</t>
  </si>
  <si>
    <t>30110000</t>
  </si>
  <si>
    <t>בנק מזרחי טפחות בע"מ</t>
  </si>
  <si>
    <t>30120000</t>
  </si>
  <si>
    <t>30011000</t>
  </si>
  <si>
    <t>יו בנק</t>
  </si>
  <si>
    <t>30026000</t>
  </si>
  <si>
    <t>31012000</t>
  </si>
  <si>
    <t>30212000</t>
  </si>
  <si>
    <t>32012000</t>
  </si>
  <si>
    <t>30312000</t>
  </si>
  <si>
    <t>34010000</t>
  </si>
  <si>
    <t>32010000</t>
  </si>
  <si>
    <t>30210000</t>
  </si>
  <si>
    <t>30310000</t>
  </si>
  <si>
    <t>31710000</t>
  </si>
  <si>
    <t>31110000</t>
  </si>
  <si>
    <t>31210000</t>
  </si>
  <si>
    <t>34020000</t>
  </si>
  <si>
    <t>30311000</t>
  </si>
  <si>
    <t>30326000</t>
  </si>
  <si>
    <t>32026000</t>
  </si>
  <si>
    <t>31726000</t>
  </si>
  <si>
    <t>30226000</t>
  </si>
  <si>
    <t>UBS</t>
  </si>
  <si>
    <t>31091000</t>
  </si>
  <si>
    <t>Aa3</t>
  </si>
  <si>
    <t>MOODY'S</t>
  </si>
  <si>
    <t>31191000</t>
  </si>
  <si>
    <t>30791000</t>
  </si>
  <si>
    <t>31291000</t>
  </si>
  <si>
    <t>32091000</t>
  </si>
  <si>
    <t>30391000</t>
  </si>
  <si>
    <t>32691000</t>
  </si>
  <si>
    <t>30891000</t>
  </si>
  <si>
    <t>31791000</t>
  </si>
  <si>
    <t>30291000</t>
  </si>
  <si>
    <t>סוויסקי</t>
  </si>
  <si>
    <t>30396000</t>
  </si>
  <si>
    <t>דירוג פנימי</t>
  </si>
  <si>
    <t>מ.בטחון סחיר לאומי</t>
  </si>
  <si>
    <t>75001121</t>
  </si>
  <si>
    <t>כן</t>
  </si>
  <si>
    <t>לא</t>
  </si>
  <si>
    <t>AA</t>
  </si>
  <si>
    <t>AA-</t>
  </si>
  <si>
    <t>A+</t>
  </si>
  <si>
    <t>A</t>
  </si>
  <si>
    <t>D</t>
  </si>
  <si>
    <t>A-</t>
  </si>
  <si>
    <t>קרדן אן.וי אגח ב חש 2/18</t>
  </si>
  <si>
    <t>1143270</t>
  </si>
  <si>
    <t>Orbimed  II</t>
  </si>
  <si>
    <t>Vintage fund of funds ISRAEL V</t>
  </si>
  <si>
    <t>ACE IV</t>
  </si>
  <si>
    <t xml:space="preserve">ADLS </t>
  </si>
  <si>
    <t>ADLS  co-inv</t>
  </si>
  <si>
    <t>apollo natural pesources partners II</t>
  </si>
  <si>
    <t>ARES private credit solutions</t>
  </si>
  <si>
    <t>Astorg VII</t>
  </si>
  <si>
    <t>Blackstone Real Estate Partners IX</t>
  </si>
  <si>
    <t>Bluebay SLFI</t>
  </si>
  <si>
    <t>Brookfield Capital Partners V</t>
  </si>
  <si>
    <t>brookfield III</t>
  </si>
  <si>
    <t>Court Square IV</t>
  </si>
  <si>
    <t>Crescent mezzanine VII</t>
  </si>
  <si>
    <t>EC1 ADLS  co-inv</t>
  </si>
  <si>
    <t>Enlight</t>
  </si>
  <si>
    <t>HARBOURVEST A AE II</t>
  </si>
  <si>
    <t>HARBOURVEST co-inv preston</t>
  </si>
  <si>
    <t>harbourvest DOVER</t>
  </si>
  <si>
    <t>harbourvest part' co inv fund IV (Tranche B)</t>
  </si>
  <si>
    <t>harbourvest ח-ן מנוהל</t>
  </si>
  <si>
    <t>ICG SDP III</t>
  </si>
  <si>
    <t>IFM GIF</t>
  </si>
  <si>
    <t>incline</t>
  </si>
  <si>
    <t>Kartesia Credit Opportunities IV SCS</t>
  </si>
  <si>
    <t>KELSO INVESTMENT ASSOCIATES X - HARB B</t>
  </si>
  <si>
    <t>Migdal-HarbourVes project Draco</t>
  </si>
  <si>
    <t>Migdal-HarbourVest 2016 Fund L.P. (Tranche B)</t>
  </si>
  <si>
    <t>Migdal-HarbourVest Project Saxa</t>
  </si>
  <si>
    <t>OWL ROCK</t>
  </si>
  <si>
    <t>Patria VI</t>
  </si>
  <si>
    <t>Permira</t>
  </si>
  <si>
    <t>PGCO IV Co-mingled Fund SCSP</t>
  </si>
  <si>
    <t>Sun Capital Partners  harbourvest B</t>
  </si>
  <si>
    <t>SVB</t>
  </si>
  <si>
    <t>SVB IX</t>
  </si>
  <si>
    <t xml:space="preserve">TDLIV </t>
  </si>
  <si>
    <t>THOMA BRAVO</t>
  </si>
  <si>
    <t>TPG ASIA VII L.P</t>
  </si>
  <si>
    <t>Vintage Fund of Funds (access) V</t>
  </si>
  <si>
    <t>Warburg Pincus China I</t>
  </si>
  <si>
    <t>waterton</t>
  </si>
  <si>
    <t xml:space="preserve">WSREDII </t>
  </si>
  <si>
    <t>סה"כ יתרות התחייבות להשקעה</t>
  </si>
  <si>
    <t>סה"כ בחו"ל</t>
  </si>
  <si>
    <t>פורוורד ריבית</t>
  </si>
  <si>
    <t>מובטחות משכנתא- גורם 01</t>
  </si>
  <si>
    <t>בבטחונות אחרים - גורם 80</t>
  </si>
  <si>
    <t>בבטחונות אחרים - גורם 114</t>
  </si>
  <si>
    <t>בבטחונות אחרים-גורם 7</t>
  </si>
  <si>
    <t>בבטחונות אחרים - גורם 94</t>
  </si>
  <si>
    <t>בבטחונות אחרים - גורם 29</t>
  </si>
  <si>
    <t>בבטחונות אחרים-גורם 29</t>
  </si>
  <si>
    <t>בבטחונות אחרים - גורם 111</t>
  </si>
  <si>
    <t>בבטחונות אחרים-גורם 75</t>
  </si>
  <si>
    <t>בבטחונות אחרים - גורם 69</t>
  </si>
  <si>
    <t>בבטחונות אחרים - גורם 37</t>
  </si>
  <si>
    <t>בבטחונות אחרים-גורם 35</t>
  </si>
  <si>
    <t>בבטחונות אחרים-גורם 41</t>
  </si>
  <si>
    <t>בבטחונות אחרים - גורם 41</t>
  </si>
  <si>
    <t>בבטחונות אחרים-גורם 63</t>
  </si>
  <si>
    <t>בבטחונות אחרים-גורם 33</t>
  </si>
  <si>
    <t>בבטחונות אחרים - גורם 89</t>
  </si>
  <si>
    <t>בבטחונות אחרים-גורם 105</t>
  </si>
  <si>
    <t>בבטחונות אחרים-גורם 62</t>
  </si>
  <si>
    <t>בבטחונות אחרים - גורם 40</t>
  </si>
  <si>
    <t>בבטחונות אחרים-גורם 64</t>
  </si>
  <si>
    <t>בבטחונות אחרים - גורם 81</t>
  </si>
  <si>
    <t>בבטחונות אחרים - גורם 96</t>
  </si>
  <si>
    <t>בבטחונות אחרים - גורם 38</t>
  </si>
  <si>
    <t>בבטחונות אחרים - גורם 129</t>
  </si>
  <si>
    <t>בבטחונות אחרים - גורם 98*</t>
  </si>
  <si>
    <t>בבטחונות אחרים-גורם 38</t>
  </si>
  <si>
    <t>בבטחונות אחרים - גורם 76</t>
  </si>
  <si>
    <t>בבטחונות אחרים - גורם 30</t>
  </si>
  <si>
    <t>בבטחונות אחרים - גורם 47</t>
  </si>
  <si>
    <t>בבטחונות אחרים-גורם 78</t>
  </si>
  <si>
    <t>בבטחונות אחרים-גורם 77</t>
  </si>
  <si>
    <t>בבטחונות אחרים-גורם 103</t>
  </si>
  <si>
    <t>בבטחונות אחרים-גורם 43</t>
  </si>
  <si>
    <t>בבטחונות אחרים - גורם 43</t>
  </si>
  <si>
    <t>בבטחונות אחרים - גורם 130</t>
  </si>
  <si>
    <t>בבטחונות אחרים - גורם 104</t>
  </si>
  <si>
    <t>בבטחונות אחרים - גורם 90</t>
  </si>
  <si>
    <t>בבטחונות אחרים-גורם 70</t>
  </si>
  <si>
    <t>בבטחונות אחרים - גורם 14*</t>
  </si>
  <si>
    <t>בבטחונות אחרים - גורם 61</t>
  </si>
  <si>
    <t>בשיעבוד כלי רכב - גורם 68</t>
  </si>
  <si>
    <t>בשיעבוד כלי רכב-גורם 01</t>
  </si>
  <si>
    <t>בבטחונות אחרים - גורם 115*</t>
  </si>
  <si>
    <t>בבטחונות אחרים-גורם 84</t>
  </si>
  <si>
    <t>בבטחונות אחרים - גורם 86</t>
  </si>
  <si>
    <t>בבטחונות אחרים - גורם 79</t>
  </si>
  <si>
    <t>גורם 80</t>
  </si>
  <si>
    <t>גורם 98</t>
  </si>
  <si>
    <t>גורם 105</t>
  </si>
  <si>
    <t>גורם 47</t>
  </si>
  <si>
    <t>גורם 43</t>
  </si>
  <si>
    <t>גורם 113</t>
  </si>
  <si>
    <t>גורם 104</t>
  </si>
  <si>
    <t>גורם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</si>
</sst>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22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2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7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29" xfId="0" applyFont="1" applyFill="1" applyBorder="1" applyAlignment="1">
      <alignment horizontal="right"/>
    </xf>
    <xf numFmtId="0" fontId="28" fillId="0" borderId="30" xfId="0" applyFont="1" applyFill="1" applyBorder="1" applyAlignment="1">
      <alignment horizontal="right" indent="1"/>
    </xf>
    <xf numFmtId="0" fontId="28" fillId="0" borderId="30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3"/>
    </xf>
    <xf numFmtId="0" fontId="29" fillId="0" borderId="30" xfId="0" applyFont="1" applyFill="1" applyBorder="1" applyAlignment="1">
      <alignment horizontal="right" indent="2"/>
    </xf>
    <xf numFmtId="14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64" fontId="6" fillId="0" borderId="31" xfId="13" applyFont="1" applyBorder="1" applyAlignment="1">
      <alignment horizontal="right"/>
    </xf>
    <xf numFmtId="10" fontId="6" fillId="0" borderId="31" xfId="14" applyNumberFormat="1" applyFont="1" applyBorder="1" applyAlignment="1">
      <alignment horizontal="center"/>
    </xf>
    <xf numFmtId="2" fontId="6" fillId="0" borderId="31" xfId="7" applyNumberFormat="1" applyFont="1" applyBorder="1" applyAlignment="1">
      <alignment horizontal="right"/>
    </xf>
    <xf numFmtId="168" fontId="6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6" fillId="0" borderId="22" xfId="0" applyFont="1" applyFill="1" applyBorder="1" applyAlignment="1">
      <alignment horizontal="right"/>
    </xf>
    <xf numFmtId="164" fontId="30" fillId="0" borderId="0" xfId="0" applyNumberFormat="1" applyFont="1" applyFill="1" applyBorder="1" applyAlignment="1">
      <alignment horizontal="right"/>
    </xf>
    <xf numFmtId="0" fontId="6" fillId="0" borderId="32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2" fillId="0" borderId="0" xfId="15" applyFont="1" applyFill="1" applyBorder="1" applyAlignment="1">
      <alignment horizontal="right"/>
    </xf>
    <xf numFmtId="14" fontId="0" fillId="0" borderId="0" xfId="0" applyNumberForma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10" fontId="6" fillId="0" borderId="31" xfId="14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readingOrder="2"/>
    </xf>
    <xf numFmtId="0" fontId="6" fillId="0" borderId="0" xfId="0" applyFont="1" applyFill="1" applyAlignment="1">
      <alignment horizontal="right" readingOrder="2"/>
    </xf>
    <xf numFmtId="10" fontId="31" fillId="0" borderId="0" xfId="0" applyNumberFormat="1" applyFont="1" applyFill="1"/>
    <xf numFmtId="4" fontId="5" fillId="0" borderId="0" xfId="0" applyNumberFormat="1" applyFont="1" applyFill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9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right"/>
    </xf>
    <xf numFmtId="164" fontId="5" fillId="0" borderId="0" xfId="15" applyFont="1" applyAlignment="1">
      <alignment horizontal="center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Fill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6" fillId="0" borderId="0" xfId="0" applyFont="1" applyAlignment="1">
      <alignment horizontal="right" readingOrder="2"/>
    </xf>
  </cellXfs>
  <cellStyles count="22">
    <cellStyle name="Comma" xfId="13" builtinId="3"/>
    <cellStyle name="Comma 2" xfId="1"/>
    <cellStyle name="Comma 2 2" xfId="16"/>
    <cellStyle name="Comma 3" xfId="15"/>
    <cellStyle name="Currency [0] _1" xfId="2"/>
    <cellStyle name="Hyperlink 2" xfId="3"/>
    <cellStyle name="Normal" xfId="0" builtinId="0"/>
    <cellStyle name="Normal 11" xfId="4"/>
    <cellStyle name="Normal 11 2" xfId="17"/>
    <cellStyle name="Normal 2" xfId="5"/>
    <cellStyle name="Normal 2 2" xfId="18"/>
    <cellStyle name="Normal 3" xfId="6"/>
    <cellStyle name="Normal 3 2" xfId="19"/>
    <cellStyle name="Normal 4" xfId="12"/>
    <cellStyle name="Normal_2007-16618" xfId="7"/>
    <cellStyle name="Percent" xfId="14" builtinId="5"/>
    <cellStyle name="Percent 2" xfId="8"/>
    <cellStyle name="Percent 2 2" xfId="20"/>
    <cellStyle name="Percent 3" xfId="21"/>
    <cellStyle name="Text" xfId="9"/>
    <cellStyle name="Total" xfId="10"/>
    <cellStyle name="היפר-קישור" xfId="11" builtinId="8"/>
  </cellStyles>
  <dxfs count="1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198120</xdr:colOff>
      <xdr:row>50</xdr:row>
      <xdr:rowOff>0</xdr:rowOff>
    </xdr:from>
    <xdr:to>
      <xdr:col>26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Z66"/>
  <sheetViews>
    <sheetView rightToLeft="1" tabSelected="1" workbookViewId="0">
      <selection activeCell="S23" sqref="S2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0" width="6.7109375" style="9" customWidth="1"/>
    <col min="21" max="23" width="7.7109375" style="9" customWidth="1"/>
    <col min="24" max="24" width="7.140625" style="9" customWidth="1"/>
    <col min="25" max="25" width="6" style="9" customWidth="1"/>
    <col min="26" max="26" width="7.85546875" style="9" customWidth="1"/>
    <col min="27" max="27" width="8.140625" style="9" customWidth="1"/>
    <col min="28" max="28" width="6.28515625" style="9" customWidth="1"/>
    <col min="29" max="29" width="8" style="9" customWidth="1"/>
    <col min="30" max="30" width="8.7109375" style="9" customWidth="1"/>
    <col min="31" max="31" width="10" style="9" customWidth="1"/>
    <col min="32" max="32" width="9.5703125" style="9" customWidth="1"/>
    <col min="33" max="33" width="6.140625" style="9" customWidth="1"/>
    <col min="34" max="35" width="5.7109375" style="9" customWidth="1"/>
    <col min="36" max="36" width="6.85546875" style="9" customWidth="1"/>
    <col min="37" max="37" width="6.42578125" style="9" customWidth="1"/>
    <col min="38" max="38" width="6.7109375" style="9" customWidth="1"/>
    <col min="39" max="39" width="7.28515625" style="9" customWidth="1"/>
    <col min="40" max="51" width="5.7109375" style="9" customWidth="1"/>
    <col min="52" max="16384" width="9.140625" style="9"/>
  </cols>
  <sheetData>
    <row r="1" spans="1:26">
      <c r="B1" s="57" t="s">
        <v>188</v>
      </c>
      <c r="C1" s="79" t="s" vm="1">
        <v>263</v>
      </c>
    </row>
    <row r="2" spans="1:26">
      <c r="B2" s="57" t="s">
        <v>187</v>
      </c>
      <c r="C2" s="79" t="s">
        <v>264</v>
      </c>
    </row>
    <row r="3" spans="1:26">
      <c r="B3" s="57" t="s">
        <v>189</v>
      </c>
      <c r="C3" s="79" t="s">
        <v>265</v>
      </c>
    </row>
    <row r="4" spans="1:26">
      <c r="B4" s="57" t="s">
        <v>190</v>
      </c>
      <c r="C4" s="79">
        <v>2145</v>
      </c>
    </row>
    <row r="6" spans="1:26" ht="26.25" customHeight="1">
      <c r="B6" s="184" t="s">
        <v>204</v>
      </c>
      <c r="C6" s="185"/>
      <c r="D6" s="186"/>
    </row>
    <row r="7" spans="1:26" s="10" customFormat="1">
      <c r="B7" s="22"/>
      <c r="C7" s="23" t="s">
        <v>119</v>
      </c>
      <c r="D7" s="24" t="s">
        <v>117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Z7" s="37"/>
    </row>
    <row r="8" spans="1:26" s="10" customFormat="1">
      <c r="B8" s="22"/>
      <c r="C8" s="25" t="s">
        <v>250</v>
      </c>
      <c r="D8" s="26" t="s">
        <v>20</v>
      </c>
      <c r="Z8" s="37"/>
    </row>
    <row r="9" spans="1:26" s="11" customFormat="1" ht="18" customHeight="1">
      <c r="B9" s="36"/>
      <c r="C9" s="19" t="s">
        <v>1</v>
      </c>
      <c r="D9" s="27" t="s">
        <v>2</v>
      </c>
      <c r="Z9" s="37"/>
    </row>
    <row r="10" spans="1:26" s="11" customFormat="1" ht="18" customHeight="1">
      <c r="B10" s="68" t="s">
        <v>203</v>
      </c>
      <c r="C10" s="114">
        <f>C11+C12+C23+C33+C37</f>
        <v>658541.54796552425</v>
      </c>
      <c r="D10" s="133">
        <f>C10/$C$42</f>
        <v>1</v>
      </c>
      <c r="Z10" s="67"/>
    </row>
    <row r="11" spans="1:26">
      <c r="A11" s="45" t="s">
        <v>150</v>
      </c>
      <c r="B11" s="28" t="s">
        <v>205</v>
      </c>
      <c r="C11" s="114">
        <f>מזומנים!J10</f>
        <v>106082.66786330999</v>
      </c>
      <c r="D11" s="133">
        <f t="shared" ref="D11:D13" si="0">C11/$C$42</f>
        <v>0.16108728172282852</v>
      </c>
    </row>
    <row r="12" spans="1:26">
      <c r="B12" s="28" t="s">
        <v>206</v>
      </c>
      <c r="C12" s="114">
        <f>SUM(C13:C22)</f>
        <v>490765.87720919319</v>
      </c>
      <c r="D12" s="133">
        <f t="shared" si="0"/>
        <v>0.74523145688430514</v>
      </c>
    </row>
    <row r="13" spans="1:26">
      <c r="A13" s="55" t="s">
        <v>150</v>
      </c>
      <c r="B13" s="29" t="s">
        <v>76</v>
      </c>
      <c r="C13" s="114">
        <f>'תעודות התחייבות ממשלתיות'!O11</f>
        <v>120574.59179017099</v>
      </c>
      <c r="D13" s="133">
        <f t="shared" si="0"/>
        <v>0.18309337074125392</v>
      </c>
    </row>
    <row r="14" spans="1:26">
      <c r="A14" s="55" t="s">
        <v>150</v>
      </c>
      <c r="B14" s="29" t="s">
        <v>77</v>
      </c>
      <c r="C14" s="114" t="s" vm="2">
        <v>1843</v>
      </c>
      <c r="D14" s="133" t="s" vm="3">
        <v>1843</v>
      </c>
    </row>
    <row r="15" spans="1:26">
      <c r="A15" s="55" t="s">
        <v>150</v>
      </c>
      <c r="B15" s="29" t="s">
        <v>78</v>
      </c>
      <c r="C15" s="114">
        <f>'אג"ח קונצרני'!R11</f>
        <v>124110.73680562794</v>
      </c>
      <c r="D15" s="133">
        <f t="shared" ref="D15:D19" si="1">C15/$C$42</f>
        <v>0.18846303196670189</v>
      </c>
    </row>
    <row r="16" spans="1:26">
      <c r="A16" s="55" t="s">
        <v>150</v>
      </c>
      <c r="B16" s="29" t="s">
        <v>79</v>
      </c>
      <c r="C16" s="114">
        <f>מניות!L11</f>
        <v>83166.116455606985</v>
      </c>
      <c r="D16" s="133">
        <f t="shared" si="1"/>
        <v>0.12628833626752564</v>
      </c>
    </row>
    <row r="17" spans="1:4">
      <c r="A17" s="55" t="s">
        <v>150</v>
      </c>
      <c r="B17" s="29" t="s">
        <v>80</v>
      </c>
      <c r="C17" s="114">
        <f>'תעודות סל'!K11</f>
        <v>129135.9673861404</v>
      </c>
      <c r="D17" s="133">
        <f t="shared" si="1"/>
        <v>0.19609388015849363</v>
      </c>
    </row>
    <row r="18" spans="1:4">
      <c r="A18" s="55" t="s">
        <v>150</v>
      </c>
      <c r="B18" s="29" t="s">
        <v>81</v>
      </c>
      <c r="C18" s="114">
        <f>'קרנות נאמנות'!L11</f>
        <v>31786.302749999883</v>
      </c>
      <c r="D18" s="133">
        <f t="shared" si="1"/>
        <v>4.8267725625208313E-2</v>
      </c>
    </row>
    <row r="19" spans="1:4">
      <c r="A19" s="55" t="s">
        <v>150</v>
      </c>
      <c r="B19" s="29" t="s">
        <v>82</v>
      </c>
      <c r="C19" s="114">
        <f>'כתבי אופציה'!I11</f>
        <v>2.0375316470000002</v>
      </c>
      <c r="D19" s="133">
        <f t="shared" si="1"/>
        <v>3.0940062222264956E-6</v>
      </c>
    </row>
    <row r="20" spans="1:4">
      <c r="A20" s="55" t="s">
        <v>150</v>
      </c>
      <c r="B20" s="29" t="s">
        <v>83</v>
      </c>
      <c r="C20" s="114" t="s" vm="4">
        <v>1843</v>
      </c>
      <c r="D20" s="133" t="s" vm="5">
        <v>1843</v>
      </c>
    </row>
    <row r="21" spans="1:4">
      <c r="A21" s="55" t="s">
        <v>150</v>
      </c>
      <c r="B21" s="29" t="s">
        <v>84</v>
      </c>
      <c r="C21" s="114">
        <f>'חוזים עתידיים'!I11</f>
        <v>1990.1244899999999</v>
      </c>
      <c r="D21" s="133">
        <f>C21/$C$42</f>
        <v>3.0220181188995933E-3</v>
      </c>
    </row>
    <row r="22" spans="1:4">
      <c r="A22" s="55" t="s">
        <v>150</v>
      </c>
      <c r="B22" s="29" t="s">
        <v>85</v>
      </c>
      <c r="C22" s="114" t="s" vm="6">
        <v>1843</v>
      </c>
      <c r="D22" s="133" t="s" vm="7">
        <v>1843</v>
      </c>
    </row>
    <row r="23" spans="1:4">
      <c r="B23" s="28" t="s">
        <v>207</v>
      </c>
      <c r="C23" s="114">
        <f>SUM(C24:C32)</f>
        <v>25876.450949999999</v>
      </c>
      <c r="D23" s="133">
        <f>C23/$C$42</f>
        <v>3.9293573852616927E-2</v>
      </c>
    </row>
    <row r="24" spans="1:4">
      <c r="A24" s="55" t="s">
        <v>150</v>
      </c>
      <c r="B24" s="29" t="s">
        <v>86</v>
      </c>
      <c r="C24" s="114" t="s" vm="8">
        <v>1843</v>
      </c>
      <c r="D24" s="133" t="s" vm="9">
        <v>1843</v>
      </c>
    </row>
    <row r="25" spans="1:4">
      <c r="A25" s="55" t="s">
        <v>150</v>
      </c>
      <c r="B25" s="29" t="s">
        <v>87</v>
      </c>
      <c r="C25" s="114" t="s" vm="10">
        <v>1843</v>
      </c>
      <c r="D25" s="133" t="s" vm="11">
        <v>1843</v>
      </c>
    </row>
    <row r="26" spans="1:4">
      <c r="A26" s="55" t="s">
        <v>150</v>
      </c>
      <c r="B26" s="29" t="s">
        <v>78</v>
      </c>
      <c r="C26" s="114">
        <f>'לא סחיר - אג"ח קונצרני'!P11</f>
        <v>10051.310200000002</v>
      </c>
      <c r="D26" s="133">
        <f t="shared" ref="D26:D29" si="2">C26/$C$42</f>
        <v>1.5262985655274411E-2</v>
      </c>
    </row>
    <row r="27" spans="1:4">
      <c r="A27" s="55" t="s">
        <v>150</v>
      </c>
      <c r="B27" s="29" t="s">
        <v>88</v>
      </c>
      <c r="C27" s="114">
        <f>'לא סחיר - מניות'!J11</f>
        <v>15.34102</v>
      </c>
      <c r="D27" s="133">
        <f t="shared" si="2"/>
        <v>2.3295447413142E-5</v>
      </c>
    </row>
    <row r="28" spans="1:4">
      <c r="A28" s="55" t="s">
        <v>150</v>
      </c>
      <c r="B28" s="29" t="s">
        <v>89</v>
      </c>
      <c r="C28" s="114">
        <f>'לא סחיר - קרנות השקעה'!H11</f>
        <v>16163.538019999998</v>
      </c>
      <c r="D28" s="133">
        <f t="shared" si="2"/>
        <v>2.4544446846117878E-2</v>
      </c>
    </row>
    <row r="29" spans="1:4">
      <c r="A29" s="55" t="s">
        <v>150</v>
      </c>
      <c r="B29" s="29" t="s">
        <v>90</v>
      </c>
      <c r="C29" s="114">
        <f>'לא סחיר - כתבי אופציה'!I11</f>
        <v>0.26012000000000002</v>
      </c>
      <c r="D29" s="133">
        <f t="shared" si="2"/>
        <v>3.9499406044099397E-7</v>
      </c>
    </row>
    <row r="30" spans="1:4">
      <c r="A30" s="55" t="s">
        <v>150</v>
      </c>
      <c r="B30" s="29" t="s">
        <v>230</v>
      </c>
      <c r="C30" s="114" t="s" vm="12">
        <v>1843</v>
      </c>
      <c r="D30" s="133" t="s" vm="13">
        <v>1843</v>
      </c>
    </row>
    <row r="31" spans="1:4">
      <c r="A31" s="55" t="s">
        <v>150</v>
      </c>
      <c r="B31" s="29" t="s">
        <v>113</v>
      </c>
      <c r="C31" s="114">
        <f>'לא סחיר - חוזים עתידיים'!I11</f>
        <v>-353.99840999999992</v>
      </c>
      <c r="D31" s="133">
        <f>C31/$C$42</f>
        <v>-5.3754909024894559E-4</v>
      </c>
    </row>
    <row r="32" spans="1:4">
      <c r="A32" s="55" t="s">
        <v>150</v>
      </c>
      <c r="B32" s="29" t="s">
        <v>91</v>
      </c>
      <c r="C32" s="114" t="s" vm="14">
        <v>1843</v>
      </c>
      <c r="D32" s="133" t="s" vm="15">
        <v>1843</v>
      </c>
    </row>
    <row r="33" spans="1:4">
      <c r="A33" s="55" t="s">
        <v>150</v>
      </c>
      <c r="B33" s="28" t="s">
        <v>208</v>
      </c>
      <c r="C33" s="114">
        <f>הלוואות!O10</f>
        <v>35789.936914740108</v>
      </c>
      <c r="D33" s="133">
        <f>C33/$C$42</f>
        <v>5.4347272431493981E-2</v>
      </c>
    </row>
    <row r="34" spans="1:4">
      <c r="A34" s="55" t="s">
        <v>150</v>
      </c>
      <c r="B34" s="28" t="s">
        <v>209</v>
      </c>
      <c r="C34" s="114" t="s" vm="16">
        <v>1843</v>
      </c>
      <c r="D34" s="133" t="s" vm="17">
        <v>1843</v>
      </c>
    </row>
    <row r="35" spans="1:4">
      <c r="A35" s="55" t="s">
        <v>150</v>
      </c>
      <c r="B35" s="28" t="s">
        <v>210</v>
      </c>
      <c r="C35" s="114" t="s" vm="18">
        <v>1843</v>
      </c>
      <c r="D35" s="133" t="s" vm="19">
        <v>1843</v>
      </c>
    </row>
    <row r="36" spans="1:4">
      <c r="A36" s="55" t="s">
        <v>150</v>
      </c>
      <c r="B36" s="56" t="s">
        <v>211</v>
      </c>
      <c r="C36" s="114" t="s" vm="20">
        <v>1843</v>
      </c>
      <c r="D36" s="133" t="s" vm="21">
        <v>1843</v>
      </c>
    </row>
    <row r="37" spans="1:4">
      <c r="A37" s="55" t="s">
        <v>150</v>
      </c>
      <c r="B37" s="28" t="s">
        <v>212</v>
      </c>
      <c r="C37" s="114">
        <f>'השקעות אחרות '!I10</f>
        <v>26.615028281000001</v>
      </c>
      <c r="D37" s="133">
        <f t="shared" ref="D37:D38" si="3">C37/$C$42</f>
        <v>4.0415108755436248E-5</v>
      </c>
    </row>
    <row r="38" spans="1:4">
      <c r="A38" s="55"/>
      <c r="B38" s="69" t="s">
        <v>214</v>
      </c>
      <c r="C38" s="114">
        <v>0</v>
      </c>
      <c r="D38" s="133">
        <f t="shared" si="3"/>
        <v>0</v>
      </c>
    </row>
    <row r="39" spans="1:4">
      <c r="A39" s="55" t="s">
        <v>150</v>
      </c>
      <c r="B39" s="70" t="s">
        <v>215</v>
      </c>
      <c r="C39" s="114" t="s" vm="22">
        <v>1843</v>
      </c>
      <c r="D39" s="133" t="s" vm="23">
        <v>1843</v>
      </c>
    </row>
    <row r="40" spans="1:4">
      <c r="A40" s="55" t="s">
        <v>150</v>
      </c>
      <c r="B40" s="70" t="s">
        <v>248</v>
      </c>
      <c r="C40" s="114" t="s" vm="24">
        <v>1843</v>
      </c>
      <c r="D40" s="133" t="s" vm="25">
        <v>1843</v>
      </c>
    </row>
    <row r="41" spans="1:4">
      <c r="A41" s="55" t="s">
        <v>150</v>
      </c>
      <c r="B41" s="70" t="s">
        <v>216</v>
      </c>
      <c r="C41" s="114" t="s" vm="26">
        <v>1843</v>
      </c>
      <c r="D41" s="133" t="s" vm="27">
        <v>1843</v>
      </c>
    </row>
    <row r="42" spans="1:4">
      <c r="B42" s="70" t="s">
        <v>92</v>
      </c>
      <c r="C42" s="114">
        <f>C38+C10</f>
        <v>658541.54796552425</v>
      </c>
      <c r="D42" s="133">
        <f>C42/$C$42</f>
        <v>1</v>
      </c>
    </row>
    <row r="43" spans="1:4">
      <c r="A43" s="55" t="s">
        <v>150</v>
      </c>
      <c r="B43" s="70" t="s">
        <v>213</v>
      </c>
      <c r="C43" s="114">
        <f>'יתרת התחייבות להשקעה'!C10</f>
        <v>41082.588343823569</v>
      </c>
      <c r="D43" s="115"/>
    </row>
    <row r="44" spans="1:4">
      <c r="B44" s="6" t="s">
        <v>118</v>
      </c>
    </row>
    <row r="45" spans="1:4">
      <c r="C45" s="76" t="s">
        <v>195</v>
      </c>
      <c r="D45" s="35" t="s">
        <v>112</v>
      </c>
    </row>
    <row r="46" spans="1:4">
      <c r="C46" s="77" t="s">
        <v>1</v>
      </c>
      <c r="D46" s="24" t="s">
        <v>2</v>
      </c>
    </row>
    <row r="47" spans="1:4">
      <c r="C47" s="116" t="s">
        <v>176</v>
      </c>
      <c r="D47" s="117" vm="28">
        <v>2.5729000000000002</v>
      </c>
    </row>
    <row r="48" spans="1:4">
      <c r="C48" s="116" t="s">
        <v>185</v>
      </c>
      <c r="D48" s="117">
        <v>0.92769022502618081</v>
      </c>
    </row>
    <row r="49" spans="2:4">
      <c r="C49" s="116" t="s">
        <v>181</v>
      </c>
      <c r="D49" s="117" vm="29">
        <v>2.7052</v>
      </c>
    </row>
    <row r="50" spans="2:4">
      <c r="B50" s="12"/>
      <c r="C50" s="116" t="s">
        <v>1844</v>
      </c>
      <c r="D50" s="117" vm="30">
        <v>3.6494</v>
      </c>
    </row>
    <row r="51" spans="2:4">
      <c r="C51" s="116" t="s">
        <v>174</v>
      </c>
      <c r="D51" s="117" vm="31">
        <v>4.0781999999999998</v>
      </c>
    </row>
    <row r="52" spans="2:4">
      <c r="C52" s="116" t="s">
        <v>175</v>
      </c>
      <c r="D52" s="117" vm="32">
        <v>4.7325999999999997</v>
      </c>
    </row>
    <row r="53" spans="2:4">
      <c r="C53" s="116" t="s">
        <v>177</v>
      </c>
      <c r="D53" s="117">
        <v>0.46267515923566882</v>
      </c>
    </row>
    <row r="54" spans="2:4">
      <c r="C54" s="116" t="s">
        <v>182</v>
      </c>
      <c r="D54" s="117" vm="33">
        <v>3.2778</v>
      </c>
    </row>
    <row r="55" spans="2:4">
      <c r="C55" s="116" t="s">
        <v>183</v>
      </c>
      <c r="D55" s="117">
        <v>0.18716729107296534</v>
      </c>
    </row>
    <row r="56" spans="2:4">
      <c r="C56" s="116" t="s">
        <v>180</v>
      </c>
      <c r="D56" s="117" vm="34">
        <v>0.54620000000000002</v>
      </c>
    </row>
    <row r="57" spans="2:4">
      <c r="C57" s="116" t="s">
        <v>1845</v>
      </c>
      <c r="D57" s="117">
        <v>2.4723023999999998</v>
      </c>
    </row>
    <row r="58" spans="2:4">
      <c r="C58" s="116" t="s">
        <v>179</v>
      </c>
      <c r="D58" s="117" vm="35">
        <v>0.39090000000000003</v>
      </c>
    </row>
    <row r="59" spans="2:4">
      <c r="C59" s="116" t="s">
        <v>172</v>
      </c>
      <c r="D59" s="117" vm="36">
        <v>3.6320000000000001</v>
      </c>
    </row>
    <row r="60" spans="2:4">
      <c r="C60" s="116" t="s">
        <v>186</v>
      </c>
      <c r="D60" s="117" vm="37">
        <v>0.24929999999999999</v>
      </c>
    </row>
    <row r="61" spans="2:4">
      <c r="C61" s="116" t="s">
        <v>1846</v>
      </c>
      <c r="D61" s="117" vm="38">
        <v>0.42030000000000001</v>
      </c>
    </row>
    <row r="62" spans="2:4">
      <c r="C62" s="116" t="s">
        <v>1847</v>
      </c>
      <c r="D62" s="117">
        <v>5.533464356993769E-2</v>
      </c>
    </row>
    <row r="63" spans="2:4">
      <c r="C63" s="116" t="s">
        <v>173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90" zoomScaleNormal="90" workbookViewId="0">
      <selection activeCell="I22" sqref="I22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9" t="s" vm="1">
        <v>263</v>
      </c>
    </row>
    <row r="2" spans="2:60">
      <c r="B2" s="57" t="s">
        <v>187</v>
      </c>
      <c r="C2" s="79" t="s">
        <v>264</v>
      </c>
    </row>
    <row r="3" spans="2:60">
      <c r="B3" s="57" t="s">
        <v>189</v>
      </c>
      <c r="C3" s="79" t="s">
        <v>265</v>
      </c>
    </row>
    <row r="4" spans="2:60">
      <c r="B4" s="57" t="s">
        <v>190</v>
      </c>
      <c r="C4" s="79">
        <v>2145</v>
      </c>
    </row>
    <row r="6" spans="2:60" ht="26.25" customHeight="1">
      <c r="B6" s="198" t="s">
        <v>218</v>
      </c>
      <c r="C6" s="199"/>
      <c r="D6" s="199"/>
      <c r="E6" s="199"/>
      <c r="F6" s="199"/>
      <c r="G6" s="199"/>
      <c r="H6" s="199"/>
      <c r="I6" s="199"/>
      <c r="J6" s="199"/>
      <c r="K6" s="199"/>
      <c r="L6" s="200"/>
    </row>
    <row r="7" spans="2:60" ht="26.25" customHeight="1">
      <c r="B7" s="198" t="s">
        <v>101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BH7" s="3"/>
    </row>
    <row r="8" spans="2:60" s="3" customFormat="1" ht="78.75">
      <c r="B8" s="22" t="s">
        <v>125</v>
      </c>
      <c r="C8" s="30" t="s">
        <v>49</v>
      </c>
      <c r="D8" s="30" t="s">
        <v>128</v>
      </c>
      <c r="E8" s="30" t="s">
        <v>69</v>
      </c>
      <c r="F8" s="30" t="s">
        <v>110</v>
      </c>
      <c r="G8" s="30" t="s">
        <v>247</v>
      </c>
      <c r="H8" s="30" t="s">
        <v>246</v>
      </c>
      <c r="I8" s="30" t="s">
        <v>66</v>
      </c>
      <c r="J8" s="30" t="s">
        <v>63</v>
      </c>
      <c r="K8" s="30" t="s">
        <v>191</v>
      </c>
      <c r="L8" s="30" t="s">
        <v>193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254</v>
      </c>
      <c r="H9" s="16"/>
      <c r="I9" s="16" t="s">
        <v>250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24" t="s">
        <v>52</v>
      </c>
      <c r="C11" s="119"/>
      <c r="D11" s="119"/>
      <c r="E11" s="119"/>
      <c r="F11" s="119"/>
      <c r="G11" s="120"/>
      <c r="H11" s="122"/>
      <c r="I11" s="120">
        <v>2.0375316470000002</v>
      </c>
      <c r="J11" s="119"/>
      <c r="K11" s="121">
        <v>1</v>
      </c>
      <c r="L11" s="121">
        <f>I11/'סכום נכסי הקרן'!$C$42</f>
        <v>3.0940062222264956E-6</v>
      </c>
      <c r="M11" s="134"/>
      <c r="BC11" s="101"/>
      <c r="BD11" s="3"/>
      <c r="BE11" s="101"/>
      <c r="BG11" s="101"/>
    </row>
    <row r="12" spans="2:60" s="4" customFormat="1" ht="18" customHeight="1">
      <c r="B12" s="125" t="s">
        <v>28</v>
      </c>
      <c r="C12" s="119"/>
      <c r="D12" s="119"/>
      <c r="E12" s="119"/>
      <c r="F12" s="119"/>
      <c r="G12" s="120"/>
      <c r="H12" s="122"/>
      <c r="I12" s="120">
        <v>2.0375316470000002</v>
      </c>
      <c r="J12" s="119"/>
      <c r="K12" s="121">
        <v>1</v>
      </c>
      <c r="L12" s="121">
        <f>I12/'סכום נכסי הקרן'!$C$42</f>
        <v>3.0940062222264956E-6</v>
      </c>
      <c r="M12" s="134"/>
      <c r="BC12" s="101"/>
      <c r="BD12" s="3"/>
      <c r="BE12" s="101"/>
      <c r="BG12" s="101"/>
    </row>
    <row r="13" spans="2:60">
      <c r="B13" s="103" t="s">
        <v>1635</v>
      </c>
      <c r="C13" s="83"/>
      <c r="D13" s="83"/>
      <c r="E13" s="83"/>
      <c r="F13" s="83"/>
      <c r="G13" s="92"/>
      <c r="H13" s="94"/>
      <c r="I13" s="92">
        <v>2.0375316470000002</v>
      </c>
      <c r="J13" s="83"/>
      <c r="K13" s="93">
        <v>1</v>
      </c>
      <c r="L13" s="93">
        <f>I13/'סכום נכסי הקרן'!$C$42</f>
        <v>3.0940062222264956E-6</v>
      </c>
      <c r="M13" s="135"/>
      <c r="BD13" s="3"/>
    </row>
    <row r="14" spans="2:60" ht="20.25">
      <c r="B14" s="88" t="s">
        <v>1636</v>
      </c>
      <c r="C14" s="85" t="s">
        <v>1637</v>
      </c>
      <c r="D14" s="98" t="s">
        <v>129</v>
      </c>
      <c r="E14" s="98" t="s">
        <v>1123</v>
      </c>
      <c r="F14" s="98" t="s">
        <v>173</v>
      </c>
      <c r="G14" s="95">
        <v>3893.21369</v>
      </c>
      <c r="H14" s="97">
        <v>35</v>
      </c>
      <c r="I14" s="95">
        <v>1.3626247920000001</v>
      </c>
      <c r="J14" s="96">
        <v>6.0470981269159223E-4</v>
      </c>
      <c r="K14" s="96">
        <v>0.66876251664914632</v>
      </c>
      <c r="L14" s="96">
        <f>I14/'סכום נכסי הקרן'!$C$42</f>
        <v>2.0691553877043088E-6</v>
      </c>
      <c r="M14" s="135"/>
      <c r="BD14" s="4"/>
    </row>
    <row r="15" spans="2:60">
      <c r="B15" s="88" t="s">
        <v>1638</v>
      </c>
      <c r="C15" s="85" t="s">
        <v>1639</v>
      </c>
      <c r="D15" s="98" t="s">
        <v>129</v>
      </c>
      <c r="E15" s="98" t="s">
        <v>199</v>
      </c>
      <c r="F15" s="98" t="s">
        <v>173</v>
      </c>
      <c r="G15" s="95">
        <v>1038.3182389999999</v>
      </c>
      <c r="H15" s="97">
        <v>65</v>
      </c>
      <c r="I15" s="95">
        <v>0.67490685499999992</v>
      </c>
      <c r="J15" s="96">
        <v>8.6565402209825908E-4</v>
      </c>
      <c r="K15" s="96">
        <v>0.33123748335085362</v>
      </c>
      <c r="L15" s="96">
        <f>I15/'סכום נכסי הקרן'!$C$42</f>
        <v>1.0248508345221864E-6</v>
      </c>
      <c r="M15" s="135"/>
    </row>
    <row r="16" spans="2:60">
      <c r="B16" s="84"/>
      <c r="C16" s="85"/>
      <c r="D16" s="85"/>
      <c r="E16" s="85"/>
      <c r="F16" s="85"/>
      <c r="G16" s="95"/>
      <c r="H16" s="97"/>
      <c r="I16" s="85"/>
      <c r="J16" s="85"/>
      <c r="K16" s="96"/>
      <c r="L16" s="85"/>
      <c r="M16" s="135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100" t="s">
        <v>262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100" t="s">
        <v>121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100" t="s">
        <v>245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00" t="s">
        <v>253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188</v>
      </c>
      <c r="C1" s="79" t="s" vm="1">
        <v>263</v>
      </c>
    </row>
    <row r="2" spans="2:61">
      <c r="B2" s="57" t="s">
        <v>187</v>
      </c>
      <c r="C2" s="79" t="s">
        <v>264</v>
      </c>
    </row>
    <row r="3" spans="2:61">
      <c r="B3" s="57" t="s">
        <v>189</v>
      </c>
      <c r="C3" s="79" t="s">
        <v>265</v>
      </c>
    </row>
    <row r="4" spans="2:61">
      <c r="B4" s="57" t="s">
        <v>190</v>
      </c>
      <c r="C4" s="79">
        <v>2145</v>
      </c>
    </row>
    <row r="6" spans="2:61" ht="26.25" customHeight="1">
      <c r="B6" s="198" t="s">
        <v>218</v>
      </c>
      <c r="C6" s="199"/>
      <c r="D6" s="199"/>
      <c r="E6" s="199"/>
      <c r="F6" s="199"/>
      <c r="G6" s="199"/>
      <c r="H6" s="199"/>
      <c r="I6" s="199"/>
      <c r="J6" s="199"/>
      <c r="K6" s="199"/>
      <c r="L6" s="200"/>
    </row>
    <row r="7" spans="2:61" ht="26.25" customHeight="1">
      <c r="B7" s="198" t="s">
        <v>102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BI7" s="3"/>
    </row>
    <row r="8" spans="2:61" s="3" customFormat="1" ht="78.75">
      <c r="B8" s="22" t="s">
        <v>125</v>
      </c>
      <c r="C8" s="30" t="s">
        <v>49</v>
      </c>
      <c r="D8" s="30" t="s">
        <v>128</v>
      </c>
      <c r="E8" s="30" t="s">
        <v>69</v>
      </c>
      <c r="F8" s="30" t="s">
        <v>110</v>
      </c>
      <c r="G8" s="30" t="s">
        <v>247</v>
      </c>
      <c r="H8" s="30" t="s">
        <v>246</v>
      </c>
      <c r="I8" s="30" t="s">
        <v>66</v>
      </c>
      <c r="J8" s="30" t="s">
        <v>63</v>
      </c>
      <c r="K8" s="30" t="s">
        <v>191</v>
      </c>
      <c r="L8" s="31" t="s">
        <v>193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254</v>
      </c>
      <c r="H9" s="16"/>
      <c r="I9" s="16" t="s">
        <v>250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100" t="s">
        <v>262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100" t="s">
        <v>121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100" t="s">
        <v>245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100" t="s">
        <v>253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D18" sqref="D18"/>
    </sheetView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188</v>
      </c>
      <c r="C1" s="79" t="s" vm="1">
        <v>263</v>
      </c>
    </row>
    <row r="2" spans="1:60">
      <c r="B2" s="57" t="s">
        <v>187</v>
      </c>
      <c r="C2" s="79" t="s">
        <v>264</v>
      </c>
    </row>
    <row r="3" spans="1:60">
      <c r="B3" s="57" t="s">
        <v>189</v>
      </c>
      <c r="C3" s="79" t="s">
        <v>265</v>
      </c>
    </row>
    <row r="4" spans="1:60">
      <c r="B4" s="57" t="s">
        <v>190</v>
      </c>
      <c r="C4" s="79">
        <v>2145</v>
      </c>
    </row>
    <row r="6" spans="1:60" ht="26.25" customHeight="1">
      <c r="B6" s="198" t="s">
        <v>218</v>
      </c>
      <c r="C6" s="199"/>
      <c r="D6" s="199"/>
      <c r="E6" s="199"/>
      <c r="F6" s="199"/>
      <c r="G6" s="199"/>
      <c r="H6" s="199"/>
      <c r="I6" s="199"/>
      <c r="J6" s="199"/>
      <c r="K6" s="200"/>
      <c r="BD6" s="1" t="s">
        <v>129</v>
      </c>
      <c r="BF6" s="1" t="s">
        <v>196</v>
      </c>
      <c r="BH6" s="3" t="s">
        <v>173</v>
      </c>
    </row>
    <row r="7" spans="1:60" ht="26.25" customHeight="1">
      <c r="B7" s="198" t="s">
        <v>103</v>
      </c>
      <c r="C7" s="199"/>
      <c r="D7" s="199"/>
      <c r="E7" s="199"/>
      <c r="F7" s="199"/>
      <c r="G7" s="199"/>
      <c r="H7" s="199"/>
      <c r="I7" s="199"/>
      <c r="J7" s="199"/>
      <c r="K7" s="200"/>
      <c r="BD7" s="3" t="s">
        <v>131</v>
      </c>
      <c r="BF7" s="1" t="s">
        <v>151</v>
      </c>
      <c r="BH7" s="3" t="s">
        <v>172</v>
      </c>
    </row>
    <row r="8" spans="1:60" s="3" customFormat="1" ht="78.75">
      <c r="A8" s="2"/>
      <c r="B8" s="22" t="s">
        <v>125</v>
      </c>
      <c r="C8" s="30" t="s">
        <v>49</v>
      </c>
      <c r="D8" s="30" t="s">
        <v>128</v>
      </c>
      <c r="E8" s="30" t="s">
        <v>69</v>
      </c>
      <c r="F8" s="30" t="s">
        <v>110</v>
      </c>
      <c r="G8" s="30" t="s">
        <v>247</v>
      </c>
      <c r="H8" s="30" t="s">
        <v>246</v>
      </c>
      <c r="I8" s="30" t="s">
        <v>66</v>
      </c>
      <c r="J8" s="30" t="s">
        <v>191</v>
      </c>
      <c r="K8" s="30" t="s">
        <v>193</v>
      </c>
      <c r="BC8" s="1" t="s">
        <v>144</v>
      </c>
      <c r="BD8" s="1" t="s">
        <v>145</v>
      </c>
      <c r="BE8" s="1" t="s">
        <v>152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254</v>
      </c>
      <c r="H9" s="16"/>
      <c r="I9" s="16" t="s">
        <v>250</v>
      </c>
      <c r="J9" s="32" t="s">
        <v>20</v>
      </c>
      <c r="K9" s="58" t="s">
        <v>20</v>
      </c>
      <c r="BC9" s="1" t="s">
        <v>141</v>
      </c>
      <c r="BE9" s="1" t="s">
        <v>153</v>
      </c>
      <c r="BG9" s="4" t="s">
        <v>175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137</v>
      </c>
      <c r="BD10" s="3"/>
      <c r="BE10" s="1" t="s">
        <v>197</v>
      </c>
      <c r="BG10" s="1" t="s">
        <v>181</v>
      </c>
    </row>
    <row r="11" spans="1:60" s="4" customFormat="1" ht="18" customHeight="1">
      <c r="A11" s="113"/>
      <c r="B11" s="124" t="s">
        <v>53</v>
      </c>
      <c r="C11" s="119"/>
      <c r="D11" s="119"/>
      <c r="E11" s="119"/>
      <c r="F11" s="119"/>
      <c r="G11" s="120"/>
      <c r="H11" s="122"/>
      <c r="I11" s="120">
        <v>1990.1244899999999</v>
      </c>
      <c r="J11" s="121">
        <v>1</v>
      </c>
      <c r="K11" s="121">
        <f>I11/'סכום נכסי הקרן'!$C$42</f>
        <v>3.0220181188995933E-3</v>
      </c>
      <c r="L11" s="140"/>
      <c r="M11" s="140"/>
      <c r="N11" s="3"/>
      <c r="O11" s="3"/>
      <c r="BC11" s="101" t="s">
        <v>136</v>
      </c>
      <c r="BD11" s="3"/>
      <c r="BE11" s="101" t="s">
        <v>154</v>
      </c>
      <c r="BG11" s="101" t="s">
        <v>176</v>
      </c>
    </row>
    <row r="12" spans="1:60" s="101" customFormat="1" ht="20.25">
      <c r="A12" s="113"/>
      <c r="B12" s="125" t="s">
        <v>244</v>
      </c>
      <c r="C12" s="119"/>
      <c r="D12" s="119"/>
      <c r="E12" s="119"/>
      <c r="F12" s="119"/>
      <c r="G12" s="120"/>
      <c r="H12" s="122"/>
      <c r="I12" s="120">
        <v>1990.1244899999999</v>
      </c>
      <c r="J12" s="121">
        <v>1</v>
      </c>
      <c r="K12" s="121">
        <f>I12/'סכום נכסי הקרן'!$C$42</f>
        <v>3.0220181188995933E-3</v>
      </c>
      <c r="L12" s="140"/>
      <c r="M12" s="140"/>
      <c r="N12" s="3"/>
      <c r="O12" s="3"/>
      <c r="BC12" s="101" t="s">
        <v>134</v>
      </c>
      <c r="BD12" s="4"/>
      <c r="BE12" s="101" t="s">
        <v>155</v>
      </c>
      <c r="BG12" s="101" t="s">
        <v>177</v>
      </c>
    </row>
    <row r="13" spans="1:60">
      <c r="B13" s="84" t="s">
        <v>1640</v>
      </c>
      <c r="C13" s="85" t="s">
        <v>1641</v>
      </c>
      <c r="D13" s="98" t="s">
        <v>30</v>
      </c>
      <c r="E13" s="98" t="s">
        <v>1642</v>
      </c>
      <c r="F13" s="98" t="s">
        <v>175</v>
      </c>
      <c r="G13" s="95">
        <v>7</v>
      </c>
      <c r="H13" s="97">
        <v>721150</v>
      </c>
      <c r="I13" s="95">
        <v>54.164610000000003</v>
      </c>
      <c r="J13" s="96">
        <v>2.7216694368702537E-2</v>
      </c>
      <c r="K13" s="96">
        <f>I13/'סכום נכסי הקרן'!$C$42</f>
        <v>8.2249343518771593E-5</v>
      </c>
      <c r="L13" s="140"/>
      <c r="M13" s="140"/>
      <c r="P13" s="1"/>
      <c r="BC13" s="1" t="s">
        <v>138</v>
      </c>
      <c r="BE13" s="1" t="s">
        <v>156</v>
      </c>
      <c r="BG13" s="1" t="s">
        <v>178</v>
      </c>
    </row>
    <row r="14" spans="1:60">
      <c r="B14" s="84" t="s">
        <v>1643</v>
      </c>
      <c r="C14" s="85" t="s">
        <v>1644</v>
      </c>
      <c r="D14" s="98" t="s">
        <v>30</v>
      </c>
      <c r="E14" s="98" t="s">
        <v>1642</v>
      </c>
      <c r="F14" s="98" t="s">
        <v>172</v>
      </c>
      <c r="G14" s="95">
        <v>130</v>
      </c>
      <c r="H14" s="97">
        <v>283775</v>
      </c>
      <c r="I14" s="95">
        <v>1941.8503500000002</v>
      </c>
      <c r="J14" s="96">
        <v>0.97574315564550451</v>
      </c>
      <c r="K14" s="96">
        <f>I14/'סכום נכסי הקרן'!$C$42</f>
        <v>2.9487134957529807E-3</v>
      </c>
      <c r="L14" s="140"/>
      <c r="M14" s="140"/>
      <c r="P14" s="1"/>
      <c r="BC14" s="1" t="s">
        <v>135</v>
      </c>
      <c r="BE14" s="1" t="s">
        <v>157</v>
      </c>
      <c r="BG14" s="1" t="s">
        <v>180</v>
      </c>
    </row>
    <row r="15" spans="1:60">
      <c r="B15" s="84" t="s">
        <v>1645</v>
      </c>
      <c r="C15" s="85" t="s">
        <v>1646</v>
      </c>
      <c r="D15" s="98" t="s">
        <v>30</v>
      </c>
      <c r="E15" s="98" t="s">
        <v>1642</v>
      </c>
      <c r="F15" s="98" t="s">
        <v>174</v>
      </c>
      <c r="G15" s="95">
        <v>9</v>
      </c>
      <c r="H15" s="97">
        <v>12250</v>
      </c>
      <c r="I15" s="95">
        <v>-5.8904700000000005</v>
      </c>
      <c r="J15" s="96">
        <v>-2.9598500142069004E-3</v>
      </c>
      <c r="K15" s="96">
        <f>I15/'סכום נכסי הקרן'!$C$42</f>
        <v>-8.944720372158473E-6</v>
      </c>
      <c r="L15" s="140"/>
      <c r="M15" s="140"/>
      <c r="P15" s="1"/>
      <c r="BC15" s="1" t="s">
        <v>146</v>
      </c>
      <c r="BE15" s="1" t="s">
        <v>198</v>
      </c>
      <c r="BG15" s="1" t="s">
        <v>182</v>
      </c>
    </row>
    <row r="16" spans="1:60" ht="20.25">
      <c r="B16" s="106"/>
      <c r="C16" s="85"/>
      <c r="D16" s="85"/>
      <c r="E16" s="85"/>
      <c r="F16" s="85"/>
      <c r="G16" s="95"/>
      <c r="H16" s="97"/>
      <c r="I16" s="85"/>
      <c r="J16" s="96"/>
      <c r="K16" s="85"/>
      <c r="L16" s="140"/>
      <c r="M16" s="140"/>
      <c r="P16" s="1"/>
      <c r="BC16" s="4" t="s">
        <v>132</v>
      </c>
      <c r="BD16" s="1" t="s">
        <v>147</v>
      </c>
      <c r="BE16" s="1" t="s">
        <v>158</v>
      </c>
      <c r="BG16" s="1" t="s">
        <v>183</v>
      </c>
    </row>
    <row r="17" spans="2:6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40"/>
      <c r="M17" s="140"/>
      <c r="P17" s="1"/>
      <c r="BC17" s="1" t="s">
        <v>142</v>
      </c>
      <c r="BE17" s="1" t="s">
        <v>159</v>
      </c>
      <c r="BG17" s="1" t="s">
        <v>184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40"/>
      <c r="M18" s="140"/>
      <c r="BD18" s="1" t="s">
        <v>130</v>
      </c>
      <c r="BF18" s="1" t="s">
        <v>160</v>
      </c>
      <c r="BH18" s="1" t="s">
        <v>30</v>
      </c>
    </row>
    <row r="19" spans="2:60">
      <c r="B19" s="100" t="s">
        <v>262</v>
      </c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143</v>
      </c>
      <c r="BF19" s="1" t="s">
        <v>161</v>
      </c>
    </row>
    <row r="20" spans="2:60">
      <c r="B20" s="100" t="s">
        <v>121</v>
      </c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148</v>
      </c>
      <c r="BF20" s="1" t="s">
        <v>162</v>
      </c>
    </row>
    <row r="21" spans="2:60">
      <c r="B21" s="100" t="s">
        <v>245</v>
      </c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133</v>
      </c>
      <c r="BE21" s="1" t="s">
        <v>149</v>
      </c>
      <c r="BF21" s="1" t="s">
        <v>163</v>
      </c>
    </row>
    <row r="22" spans="2:60">
      <c r="B22" s="100" t="s">
        <v>253</v>
      </c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139</v>
      </c>
      <c r="BF22" s="1" t="s">
        <v>164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30</v>
      </c>
      <c r="BE23" s="1" t="s">
        <v>140</v>
      </c>
      <c r="BF23" s="1" t="s">
        <v>199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202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165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166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201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167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168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200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30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C116" s="3"/>
      <c r="D116" s="3"/>
      <c r="E116" s="3"/>
      <c r="F116" s="3"/>
      <c r="G116" s="3"/>
      <c r="H116" s="3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188</v>
      </c>
      <c r="C1" s="79" t="s" vm="1">
        <v>263</v>
      </c>
    </row>
    <row r="2" spans="2:81">
      <c r="B2" s="57" t="s">
        <v>187</v>
      </c>
      <c r="C2" s="79" t="s">
        <v>264</v>
      </c>
    </row>
    <row r="3" spans="2:81">
      <c r="B3" s="57" t="s">
        <v>189</v>
      </c>
      <c r="C3" s="79" t="s">
        <v>265</v>
      </c>
      <c r="E3" s="2"/>
    </row>
    <row r="4" spans="2:81">
      <c r="B4" s="57" t="s">
        <v>190</v>
      </c>
      <c r="C4" s="79">
        <v>2145</v>
      </c>
    </row>
    <row r="6" spans="2:81" ht="26.25" customHeight="1">
      <c r="B6" s="198" t="s">
        <v>218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200"/>
    </row>
    <row r="7" spans="2:81" ht="26.25" customHeight="1">
      <c r="B7" s="198" t="s">
        <v>104</v>
      </c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200"/>
    </row>
    <row r="8" spans="2:81" s="3" customFormat="1" ht="47.25">
      <c r="B8" s="22" t="s">
        <v>125</v>
      </c>
      <c r="C8" s="30" t="s">
        <v>49</v>
      </c>
      <c r="D8" s="13" t="s">
        <v>54</v>
      </c>
      <c r="E8" s="30" t="s">
        <v>15</v>
      </c>
      <c r="F8" s="30" t="s">
        <v>70</v>
      </c>
      <c r="G8" s="30" t="s">
        <v>111</v>
      </c>
      <c r="H8" s="30" t="s">
        <v>18</v>
      </c>
      <c r="I8" s="30" t="s">
        <v>110</v>
      </c>
      <c r="J8" s="30" t="s">
        <v>17</v>
      </c>
      <c r="K8" s="30" t="s">
        <v>19</v>
      </c>
      <c r="L8" s="30" t="s">
        <v>247</v>
      </c>
      <c r="M8" s="30" t="s">
        <v>246</v>
      </c>
      <c r="N8" s="30" t="s">
        <v>66</v>
      </c>
      <c r="O8" s="30" t="s">
        <v>63</v>
      </c>
      <c r="P8" s="30" t="s">
        <v>191</v>
      </c>
      <c r="Q8" s="31" t="s">
        <v>193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254</v>
      </c>
      <c r="M9" s="32"/>
      <c r="N9" s="32" t="s">
        <v>250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 t="s">
        <v>262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0" t="s">
        <v>121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0" t="s">
        <v>245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0" t="s">
        <v>253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188</v>
      </c>
      <c r="C1" s="79" t="s" vm="1">
        <v>263</v>
      </c>
    </row>
    <row r="2" spans="2:72">
      <c r="B2" s="57" t="s">
        <v>187</v>
      </c>
      <c r="C2" s="79" t="s">
        <v>264</v>
      </c>
    </row>
    <row r="3" spans="2:72">
      <c r="B3" s="57" t="s">
        <v>189</v>
      </c>
      <c r="C3" s="79" t="s">
        <v>265</v>
      </c>
    </row>
    <row r="4" spans="2:72">
      <c r="B4" s="57" t="s">
        <v>190</v>
      </c>
      <c r="C4" s="79">
        <v>2145</v>
      </c>
    </row>
    <row r="6" spans="2:72" ht="26.25" customHeight="1">
      <c r="B6" s="198" t="s">
        <v>219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200"/>
    </row>
    <row r="7" spans="2:72" ht="26.25" customHeight="1">
      <c r="B7" s="198" t="s">
        <v>95</v>
      </c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200"/>
    </row>
    <row r="8" spans="2:72" s="3" customFormat="1" ht="78.75">
      <c r="B8" s="22" t="s">
        <v>125</v>
      </c>
      <c r="C8" s="30" t="s">
        <v>49</v>
      </c>
      <c r="D8" s="30" t="s">
        <v>15</v>
      </c>
      <c r="E8" s="30" t="s">
        <v>70</v>
      </c>
      <c r="F8" s="30" t="s">
        <v>111</v>
      </c>
      <c r="G8" s="30" t="s">
        <v>18</v>
      </c>
      <c r="H8" s="30" t="s">
        <v>110</v>
      </c>
      <c r="I8" s="30" t="s">
        <v>17</v>
      </c>
      <c r="J8" s="30" t="s">
        <v>19</v>
      </c>
      <c r="K8" s="30" t="s">
        <v>247</v>
      </c>
      <c r="L8" s="30" t="s">
        <v>246</v>
      </c>
      <c r="M8" s="30" t="s">
        <v>119</v>
      </c>
      <c r="N8" s="30" t="s">
        <v>63</v>
      </c>
      <c r="O8" s="30" t="s">
        <v>191</v>
      </c>
      <c r="P8" s="31" t="s">
        <v>193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254</v>
      </c>
      <c r="L9" s="32"/>
      <c r="M9" s="32" t="s">
        <v>250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0" t="s">
        <v>121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100" t="s">
        <v>245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100" t="s">
        <v>253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188</v>
      </c>
      <c r="C1" s="79" t="s" vm="1">
        <v>263</v>
      </c>
    </row>
    <row r="2" spans="2:65">
      <c r="B2" s="57" t="s">
        <v>187</v>
      </c>
      <c r="C2" s="79" t="s">
        <v>264</v>
      </c>
    </row>
    <row r="3" spans="2:65">
      <c r="B3" s="57" t="s">
        <v>189</v>
      </c>
      <c r="C3" s="79" t="s">
        <v>265</v>
      </c>
    </row>
    <row r="4" spans="2:65">
      <c r="B4" s="57" t="s">
        <v>190</v>
      </c>
      <c r="C4" s="79">
        <v>2145</v>
      </c>
    </row>
    <row r="6" spans="2:65" ht="26.25" customHeight="1">
      <c r="B6" s="198" t="s">
        <v>219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200"/>
    </row>
    <row r="7" spans="2:65" ht="26.25" customHeight="1">
      <c r="B7" s="198" t="s">
        <v>96</v>
      </c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200"/>
    </row>
    <row r="8" spans="2:65" s="3" customFormat="1" ht="78.75">
      <c r="B8" s="22" t="s">
        <v>125</v>
      </c>
      <c r="C8" s="30" t="s">
        <v>49</v>
      </c>
      <c r="D8" s="30" t="s">
        <v>127</v>
      </c>
      <c r="E8" s="30" t="s">
        <v>126</v>
      </c>
      <c r="F8" s="30" t="s">
        <v>69</v>
      </c>
      <c r="G8" s="30" t="s">
        <v>15</v>
      </c>
      <c r="H8" s="30" t="s">
        <v>70</v>
      </c>
      <c r="I8" s="30" t="s">
        <v>111</v>
      </c>
      <c r="J8" s="30" t="s">
        <v>18</v>
      </c>
      <c r="K8" s="30" t="s">
        <v>110</v>
      </c>
      <c r="L8" s="30" t="s">
        <v>17</v>
      </c>
      <c r="M8" s="72" t="s">
        <v>19</v>
      </c>
      <c r="N8" s="30" t="s">
        <v>247</v>
      </c>
      <c r="O8" s="30" t="s">
        <v>246</v>
      </c>
      <c r="P8" s="30" t="s">
        <v>119</v>
      </c>
      <c r="Q8" s="30" t="s">
        <v>63</v>
      </c>
      <c r="R8" s="30" t="s">
        <v>191</v>
      </c>
      <c r="S8" s="31" t="s">
        <v>193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254</v>
      </c>
      <c r="O9" s="32"/>
      <c r="P9" s="32" t="s">
        <v>250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122</v>
      </c>
      <c r="R10" s="20" t="s">
        <v>123</v>
      </c>
      <c r="S10" s="20" t="s">
        <v>194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0" t="s">
        <v>262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0" t="s">
        <v>121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0" t="s">
        <v>245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0" t="s">
        <v>253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selection activeCell="E43" sqref="E43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188</v>
      </c>
      <c r="C1" s="79" t="s" vm="1">
        <v>263</v>
      </c>
    </row>
    <row r="2" spans="2:81">
      <c r="B2" s="57" t="s">
        <v>187</v>
      </c>
      <c r="C2" s="79" t="s">
        <v>264</v>
      </c>
    </row>
    <row r="3" spans="2:81">
      <c r="B3" s="57" t="s">
        <v>189</v>
      </c>
      <c r="C3" s="79" t="s">
        <v>265</v>
      </c>
    </row>
    <row r="4" spans="2:81">
      <c r="B4" s="57" t="s">
        <v>190</v>
      </c>
      <c r="C4" s="79">
        <v>2145</v>
      </c>
    </row>
    <row r="6" spans="2:81" ht="26.25" customHeight="1">
      <c r="B6" s="198" t="s">
        <v>219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200"/>
    </row>
    <row r="7" spans="2:81" ht="26.25" customHeight="1">
      <c r="B7" s="198" t="s">
        <v>97</v>
      </c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200"/>
    </row>
    <row r="8" spans="2:81" s="3" customFormat="1" ht="78.75">
      <c r="B8" s="22" t="s">
        <v>125</v>
      </c>
      <c r="C8" s="30" t="s">
        <v>49</v>
      </c>
      <c r="D8" s="30" t="s">
        <v>127</v>
      </c>
      <c r="E8" s="30" t="s">
        <v>126</v>
      </c>
      <c r="F8" s="30" t="s">
        <v>69</v>
      </c>
      <c r="G8" s="30" t="s">
        <v>15</v>
      </c>
      <c r="H8" s="30" t="s">
        <v>70</v>
      </c>
      <c r="I8" s="30" t="s">
        <v>111</v>
      </c>
      <c r="J8" s="30" t="s">
        <v>18</v>
      </c>
      <c r="K8" s="30" t="s">
        <v>110</v>
      </c>
      <c r="L8" s="30" t="s">
        <v>17</v>
      </c>
      <c r="M8" s="72" t="s">
        <v>19</v>
      </c>
      <c r="N8" s="72" t="s">
        <v>247</v>
      </c>
      <c r="O8" s="30" t="s">
        <v>246</v>
      </c>
      <c r="P8" s="30" t="s">
        <v>119</v>
      </c>
      <c r="Q8" s="30" t="s">
        <v>63</v>
      </c>
      <c r="R8" s="30" t="s">
        <v>191</v>
      </c>
      <c r="S8" s="31" t="s">
        <v>193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254</v>
      </c>
      <c r="O9" s="32"/>
      <c r="P9" s="32" t="s">
        <v>250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122</v>
      </c>
      <c r="R10" s="20" t="s">
        <v>123</v>
      </c>
      <c r="S10" s="20" t="s">
        <v>194</v>
      </c>
      <c r="T10" s="5"/>
      <c r="BZ10" s="1"/>
    </row>
    <row r="11" spans="2:81" s="134" customFormat="1" ht="18" customHeight="1">
      <c r="B11" s="107" t="s">
        <v>55</v>
      </c>
      <c r="C11" s="81"/>
      <c r="D11" s="81"/>
      <c r="E11" s="81"/>
      <c r="F11" s="81"/>
      <c r="G11" s="81"/>
      <c r="H11" s="81"/>
      <c r="I11" s="81"/>
      <c r="J11" s="91">
        <v>6.2251834373691874</v>
      </c>
      <c r="K11" s="81"/>
      <c r="L11" s="81"/>
      <c r="M11" s="90">
        <v>1.7798258435502267E-2</v>
      </c>
      <c r="N11" s="89"/>
      <c r="O11" s="91"/>
      <c r="P11" s="89">
        <v>10051.310200000002</v>
      </c>
      <c r="Q11" s="81"/>
      <c r="R11" s="90">
        <v>1</v>
      </c>
      <c r="S11" s="90">
        <f>P11/'סכום נכסי הקרן'!$C$42</f>
        <v>1.5262985655274411E-2</v>
      </c>
      <c r="T11" s="139"/>
      <c r="BZ11" s="135"/>
      <c r="CC11" s="135"/>
    </row>
    <row r="12" spans="2:81" s="135" customFormat="1" ht="17.25" customHeight="1">
      <c r="B12" s="108" t="s">
        <v>242</v>
      </c>
      <c r="C12" s="83"/>
      <c r="D12" s="83"/>
      <c r="E12" s="83"/>
      <c r="F12" s="83"/>
      <c r="G12" s="83"/>
      <c r="H12" s="83"/>
      <c r="I12" s="83"/>
      <c r="J12" s="94">
        <v>6.3929817580256501</v>
      </c>
      <c r="K12" s="83"/>
      <c r="L12" s="83"/>
      <c r="M12" s="93">
        <v>1.6864863323802697E-2</v>
      </c>
      <c r="N12" s="92"/>
      <c r="O12" s="94"/>
      <c r="P12" s="92">
        <v>9650.9778300000016</v>
      </c>
      <c r="Q12" s="83"/>
      <c r="R12" s="93">
        <v>0.96017112575035246</v>
      </c>
      <c r="S12" s="93">
        <f>P12/'סכום נכסי הקרן'!$C$42</f>
        <v>1.4655078118936311E-2</v>
      </c>
    </row>
    <row r="13" spans="2:81" s="135" customFormat="1">
      <c r="B13" s="109" t="s">
        <v>64</v>
      </c>
      <c r="C13" s="83"/>
      <c r="D13" s="83"/>
      <c r="E13" s="83"/>
      <c r="F13" s="83"/>
      <c r="G13" s="83"/>
      <c r="H13" s="83"/>
      <c r="I13" s="83"/>
      <c r="J13" s="94">
        <v>7.2231534188801856</v>
      </c>
      <c r="K13" s="83"/>
      <c r="L13" s="83"/>
      <c r="M13" s="93">
        <v>1.0762227275494491E-2</v>
      </c>
      <c r="N13" s="92"/>
      <c r="O13" s="94"/>
      <c r="P13" s="92">
        <v>6477.9542699999993</v>
      </c>
      <c r="Q13" s="83"/>
      <c r="R13" s="93">
        <v>0.64448854339407391</v>
      </c>
      <c r="S13" s="93">
        <f>P13/'סכום נכסי הקרן'!$C$42</f>
        <v>9.8368193928124494E-3</v>
      </c>
    </row>
    <row r="14" spans="2:81" s="135" customFormat="1">
      <c r="B14" s="110" t="s">
        <v>1647</v>
      </c>
      <c r="C14" s="85" t="s">
        <v>1648</v>
      </c>
      <c r="D14" s="98" t="s">
        <v>1649</v>
      </c>
      <c r="E14" s="85" t="s">
        <v>1650</v>
      </c>
      <c r="F14" s="98" t="s">
        <v>407</v>
      </c>
      <c r="G14" s="85" t="s">
        <v>356</v>
      </c>
      <c r="H14" s="85" t="s">
        <v>357</v>
      </c>
      <c r="I14" s="112">
        <v>39076</v>
      </c>
      <c r="J14" s="97">
        <v>8.31</v>
      </c>
      <c r="K14" s="98" t="s">
        <v>173</v>
      </c>
      <c r="L14" s="99">
        <v>4.9000000000000002E-2</v>
      </c>
      <c r="M14" s="96">
        <v>1.4200000000000001E-2</v>
      </c>
      <c r="N14" s="95">
        <v>387888</v>
      </c>
      <c r="O14" s="97">
        <v>159.69</v>
      </c>
      <c r="P14" s="95">
        <v>619.41833999999994</v>
      </c>
      <c r="Q14" s="96">
        <v>1.9758994306556189E-4</v>
      </c>
      <c r="R14" s="96">
        <v>6.1625631651483589E-2</v>
      </c>
      <c r="S14" s="96">
        <f>P14/'סכום נכסי הקרן'!$C$42</f>
        <v>9.4059113189381863E-4</v>
      </c>
    </row>
    <row r="15" spans="2:81" s="135" customFormat="1">
      <c r="B15" s="110" t="s">
        <v>1651</v>
      </c>
      <c r="C15" s="85" t="s">
        <v>1652</v>
      </c>
      <c r="D15" s="98" t="s">
        <v>1649</v>
      </c>
      <c r="E15" s="85" t="s">
        <v>1650</v>
      </c>
      <c r="F15" s="98" t="s">
        <v>407</v>
      </c>
      <c r="G15" s="85" t="s">
        <v>356</v>
      </c>
      <c r="H15" s="85" t="s">
        <v>357</v>
      </c>
      <c r="I15" s="112">
        <v>42639</v>
      </c>
      <c r="J15" s="97">
        <v>11.49</v>
      </c>
      <c r="K15" s="98" t="s">
        <v>173</v>
      </c>
      <c r="L15" s="99">
        <v>4.0999999999999995E-2</v>
      </c>
      <c r="M15" s="96">
        <v>2.07E-2</v>
      </c>
      <c r="N15" s="95">
        <v>1962467.48</v>
      </c>
      <c r="O15" s="97">
        <v>132.04</v>
      </c>
      <c r="P15" s="95">
        <v>2591.2421300000001</v>
      </c>
      <c r="Q15" s="96">
        <v>4.5036146141713798E-4</v>
      </c>
      <c r="R15" s="96">
        <v>0.25780142871324374</v>
      </c>
      <c r="S15" s="96">
        <f>P15/'סכום נכסי הקרן'!$C$42</f>
        <v>3.9348195083594873E-3</v>
      </c>
    </row>
    <row r="16" spans="2:81" s="135" customFormat="1">
      <c r="B16" s="110" t="s">
        <v>1653</v>
      </c>
      <c r="C16" s="85" t="s">
        <v>1654</v>
      </c>
      <c r="D16" s="98" t="s">
        <v>1649</v>
      </c>
      <c r="E16" s="85" t="s">
        <v>1655</v>
      </c>
      <c r="F16" s="98" t="s">
        <v>608</v>
      </c>
      <c r="G16" s="85" t="s">
        <v>356</v>
      </c>
      <c r="H16" s="85" t="s">
        <v>357</v>
      </c>
      <c r="I16" s="112">
        <v>38918</v>
      </c>
      <c r="J16" s="97">
        <v>1.2400000000000002</v>
      </c>
      <c r="K16" s="98" t="s">
        <v>173</v>
      </c>
      <c r="L16" s="99">
        <v>0.05</v>
      </c>
      <c r="M16" s="96">
        <v>-7.5000000000000015E-3</v>
      </c>
      <c r="N16" s="95">
        <v>11380.77</v>
      </c>
      <c r="O16" s="97">
        <v>127.45</v>
      </c>
      <c r="P16" s="95">
        <v>14.504799999999999</v>
      </c>
      <c r="Q16" s="96">
        <v>6.5840088138756066E-4</v>
      </c>
      <c r="R16" s="96">
        <v>1.4430755504889301E-3</v>
      </c>
      <c r="S16" s="96">
        <f>P16/'סכום נכסי הקרן'!$C$42</f>
        <v>2.202564142658976E-5</v>
      </c>
    </row>
    <row r="17" spans="2:19" s="135" customFormat="1">
      <c r="B17" s="110" t="s">
        <v>1656</v>
      </c>
      <c r="C17" s="85" t="s">
        <v>1657</v>
      </c>
      <c r="D17" s="98" t="s">
        <v>1649</v>
      </c>
      <c r="E17" s="85" t="s">
        <v>1658</v>
      </c>
      <c r="F17" s="98" t="s">
        <v>407</v>
      </c>
      <c r="G17" s="85" t="s">
        <v>356</v>
      </c>
      <c r="H17" s="85" t="s">
        <v>169</v>
      </c>
      <c r="I17" s="112">
        <v>42796</v>
      </c>
      <c r="J17" s="97">
        <v>7.8299999999999992</v>
      </c>
      <c r="K17" s="98" t="s">
        <v>173</v>
      </c>
      <c r="L17" s="99">
        <v>2.1400000000000002E-2</v>
      </c>
      <c r="M17" s="96">
        <v>1.04E-2</v>
      </c>
      <c r="N17" s="95">
        <v>508000</v>
      </c>
      <c r="O17" s="97">
        <v>110.45</v>
      </c>
      <c r="P17" s="95">
        <v>561.08597999999995</v>
      </c>
      <c r="Q17" s="96">
        <v>1.9565100174853455E-3</v>
      </c>
      <c r="R17" s="96">
        <v>5.5822173312291154E-2</v>
      </c>
      <c r="S17" s="96">
        <f>P17/'סכום נכסי הקרן'!$C$42</f>
        <v>8.5201303051174189E-4</v>
      </c>
    </row>
    <row r="18" spans="2:19" s="135" customFormat="1">
      <c r="B18" s="110" t="s">
        <v>1659</v>
      </c>
      <c r="C18" s="85" t="s">
        <v>1660</v>
      </c>
      <c r="D18" s="98" t="s">
        <v>1649</v>
      </c>
      <c r="E18" s="85" t="s">
        <v>484</v>
      </c>
      <c r="F18" s="98" t="s">
        <v>485</v>
      </c>
      <c r="G18" s="85" t="s">
        <v>393</v>
      </c>
      <c r="H18" s="85" t="s">
        <v>357</v>
      </c>
      <c r="I18" s="112">
        <v>39856</v>
      </c>
      <c r="J18" s="97">
        <v>0.85999999999999988</v>
      </c>
      <c r="K18" s="98" t="s">
        <v>173</v>
      </c>
      <c r="L18" s="99">
        <v>6.8499999999999991E-2</v>
      </c>
      <c r="M18" s="96">
        <v>5.7999999999999996E-3</v>
      </c>
      <c r="N18" s="95">
        <v>183072</v>
      </c>
      <c r="O18" s="97">
        <v>119.67</v>
      </c>
      <c r="P18" s="95">
        <v>219.08226000000002</v>
      </c>
      <c r="Q18" s="96">
        <v>3.6248220476743935E-4</v>
      </c>
      <c r="R18" s="96">
        <v>2.1796388295726856E-2</v>
      </c>
      <c r="S18" s="96">
        <f>P18/'סכום נכסי הקרן'!$C$42</f>
        <v>3.3267796189447008E-4</v>
      </c>
    </row>
    <row r="19" spans="2:19" s="135" customFormat="1">
      <c r="B19" s="110" t="s">
        <v>1661</v>
      </c>
      <c r="C19" s="85" t="s">
        <v>1662</v>
      </c>
      <c r="D19" s="98" t="s">
        <v>1649</v>
      </c>
      <c r="E19" s="85" t="s">
        <v>406</v>
      </c>
      <c r="F19" s="98" t="s">
        <v>407</v>
      </c>
      <c r="G19" s="85" t="s">
        <v>393</v>
      </c>
      <c r="H19" s="85" t="s">
        <v>169</v>
      </c>
      <c r="I19" s="112">
        <v>39350</v>
      </c>
      <c r="J19" s="97">
        <v>4.1000000000000005</v>
      </c>
      <c r="K19" s="98" t="s">
        <v>173</v>
      </c>
      <c r="L19" s="99">
        <v>5.5999999999999994E-2</v>
      </c>
      <c r="M19" s="96">
        <v>4.0000000000000002E-4</v>
      </c>
      <c r="N19" s="95">
        <v>143901.70000000001</v>
      </c>
      <c r="O19" s="97">
        <v>152.15</v>
      </c>
      <c r="P19" s="95">
        <v>218.94642999999999</v>
      </c>
      <c r="Q19" s="96">
        <v>1.7549735123964706E-4</v>
      </c>
      <c r="R19" s="96">
        <v>2.1782874634592411E-2</v>
      </c>
      <c r="S19" s="96">
        <f>P19/'סכום נכסי הקרן'!$C$42</f>
        <v>3.3247170307842478E-4</v>
      </c>
    </row>
    <row r="20" spans="2:19" s="135" customFormat="1">
      <c r="B20" s="110" t="s">
        <v>1663</v>
      </c>
      <c r="C20" s="85" t="s">
        <v>1664</v>
      </c>
      <c r="D20" s="98" t="s">
        <v>1649</v>
      </c>
      <c r="E20" s="85" t="s">
        <v>484</v>
      </c>
      <c r="F20" s="98" t="s">
        <v>485</v>
      </c>
      <c r="G20" s="85" t="s">
        <v>429</v>
      </c>
      <c r="H20" s="85" t="s">
        <v>169</v>
      </c>
      <c r="I20" s="112">
        <v>42935</v>
      </c>
      <c r="J20" s="97">
        <v>2.4099999999999997</v>
      </c>
      <c r="K20" s="98" t="s">
        <v>173</v>
      </c>
      <c r="L20" s="99">
        <v>0.06</v>
      </c>
      <c r="M20" s="96">
        <v>-1.2999999999999997E-3</v>
      </c>
      <c r="N20" s="95">
        <v>891222</v>
      </c>
      <c r="O20" s="97">
        <v>123.29</v>
      </c>
      <c r="P20" s="95">
        <v>1098.7875800000002</v>
      </c>
      <c r="Q20" s="96">
        <v>2.4082207441095837E-4</v>
      </c>
      <c r="R20" s="96">
        <v>0.10931784594609367</v>
      </c>
      <c r="S20" s="96">
        <f>P20/'סכום נכסי הקרן'!$C$42</f>
        <v>1.6685167145407255E-3</v>
      </c>
    </row>
    <row r="21" spans="2:19" s="135" customFormat="1">
      <c r="B21" s="110" t="s">
        <v>1665</v>
      </c>
      <c r="C21" s="85" t="s">
        <v>1666</v>
      </c>
      <c r="D21" s="98" t="s">
        <v>1649</v>
      </c>
      <c r="E21" s="85" t="s">
        <v>381</v>
      </c>
      <c r="F21" s="98" t="s">
        <v>361</v>
      </c>
      <c r="G21" s="85" t="s">
        <v>622</v>
      </c>
      <c r="H21" s="85" t="s">
        <v>357</v>
      </c>
      <c r="I21" s="112">
        <v>39656</v>
      </c>
      <c r="J21" s="97">
        <v>3.29</v>
      </c>
      <c r="K21" s="98" t="s">
        <v>173</v>
      </c>
      <c r="L21" s="99">
        <v>5.7500000000000002E-2</v>
      </c>
      <c r="M21" s="96">
        <v>-3.3999999999999998E-3</v>
      </c>
      <c r="N21" s="95">
        <v>762638</v>
      </c>
      <c r="O21" s="97">
        <v>145.19999999999999</v>
      </c>
      <c r="P21" s="95">
        <v>1107.3503600000001</v>
      </c>
      <c r="Q21" s="96">
        <v>5.857434715821813E-4</v>
      </c>
      <c r="R21" s="96">
        <v>0.11016975279501372</v>
      </c>
      <c r="S21" s="96">
        <f>P21/'סכום נכסי הקרן'!$C$42</f>
        <v>1.6815193565554224E-3</v>
      </c>
    </row>
    <row r="22" spans="2:19" s="135" customFormat="1">
      <c r="B22" s="110" t="s">
        <v>1667</v>
      </c>
      <c r="C22" s="85" t="s">
        <v>1668</v>
      </c>
      <c r="D22" s="98" t="s">
        <v>1649</v>
      </c>
      <c r="E22" s="85"/>
      <c r="F22" s="98" t="s">
        <v>411</v>
      </c>
      <c r="G22" s="85" t="s">
        <v>696</v>
      </c>
      <c r="H22" s="85" t="s">
        <v>357</v>
      </c>
      <c r="I22" s="112">
        <v>38890</v>
      </c>
      <c r="J22" s="97">
        <v>1.1000000000000001</v>
      </c>
      <c r="K22" s="98" t="s">
        <v>173</v>
      </c>
      <c r="L22" s="99">
        <v>6.7000000000000004E-2</v>
      </c>
      <c r="M22" s="96">
        <v>2.1100000000000004E-2</v>
      </c>
      <c r="N22" s="95">
        <v>13847.52</v>
      </c>
      <c r="O22" s="97">
        <v>131.72999999999999</v>
      </c>
      <c r="P22" s="95">
        <v>18.241349999999997</v>
      </c>
      <c r="Q22" s="96">
        <v>3.1897021567653367E-4</v>
      </c>
      <c r="R22" s="96">
        <v>1.8148231063448816E-3</v>
      </c>
      <c r="S22" s="96">
        <f>P22/'סכום נכסי הקרן'!$C$42</f>
        <v>2.7699619039002476E-5</v>
      </c>
    </row>
    <row r="23" spans="2:19" s="135" customFormat="1">
      <c r="B23" s="110" t="s">
        <v>1669</v>
      </c>
      <c r="C23" s="85" t="s">
        <v>1670</v>
      </c>
      <c r="D23" s="98" t="s">
        <v>1649</v>
      </c>
      <c r="E23" s="85" t="s">
        <v>1671</v>
      </c>
      <c r="F23" s="98" t="s">
        <v>904</v>
      </c>
      <c r="G23" s="85" t="s">
        <v>1614</v>
      </c>
      <c r="H23" s="85"/>
      <c r="I23" s="112">
        <v>39104</v>
      </c>
      <c r="J23" s="97">
        <v>2.11</v>
      </c>
      <c r="K23" s="98" t="s">
        <v>173</v>
      </c>
      <c r="L23" s="99">
        <v>5.5999999999999994E-2</v>
      </c>
      <c r="M23" s="96">
        <v>0.1709</v>
      </c>
      <c r="N23" s="95">
        <v>29993.9</v>
      </c>
      <c r="O23" s="97">
        <v>97.67</v>
      </c>
      <c r="P23" s="95">
        <v>29.29504</v>
      </c>
      <c r="Q23" s="96">
        <v>4.7458698626815936E-5</v>
      </c>
      <c r="R23" s="96">
        <v>2.914549388795104E-3</v>
      </c>
      <c r="S23" s="96">
        <f>P23/'סכום נכסי הקרן'!$C$42</f>
        <v>4.448472551276847E-5</v>
      </c>
    </row>
    <row r="24" spans="2:19" s="135" customFormat="1">
      <c r="B24" s="111"/>
      <c r="C24" s="85"/>
      <c r="D24" s="85"/>
      <c r="E24" s="85"/>
      <c r="F24" s="85"/>
      <c r="G24" s="85"/>
      <c r="H24" s="85"/>
      <c r="I24" s="85"/>
      <c r="J24" s="97"/>
      <c r="K24" s="85"/>
      <c r="L24" s="85"/>
      <c r="M24" s="96"/>
      <c r="N24" s="95"/>
      <c r="O24" s="97"/>
      <c r="P24" s="85"/>
      <c r="Q24" s="85"/>
      <c r="R24" s="96"/>
      <c r="S24" s="85"/>
    </row>
    <row r="25" spans="2:19" s="135" customFormat="1">
      <c r="B25" s="109" t="s">
        <v>65</v>
      </c>
      <c r="C25" s="83"/>
      <c r="D25" s="83"/>
      <c r="E25" s="83"/>
      <c r="F25" s="83"/>
      <c r="G25" s="83"/>
      <c r="H25" s="83"/>
      <c r="I25" s="83"/>
      <c r="J25" s="94">
        <v>5.0958181750570262</v>
      </c>
      <c r="K25" s="83"/>
      <c r="L25" s="83"/>
      <c r="M25" s="93">
        <v>2.4157402735029376E-2</v>
      </c>
      <c r="N25" s="92"/>
      <c r="O25" s="94"/>
      <c r="P25" s="92">
        <v>2591.2730799999999</v>
      </c>
      <c r="Q25" s="83"/>
      <c r="R25" s="93">
        <v>0.25780450791380405</v>
      </c>
      <c r="S25" s="93">
        <f>P25/'סכום נכסי הקרן'!$C$42</f>
        <v>3.9348665061534694E-3</v>
      </c>
    </row>
    <row r="26" spans="2:19" s="135" customFormat="1">
      <c r="B26" s="110" t="s">
        <v>1672</v>
      </c>
      <c r="C26" s="85" t="s">
        <v>1673</v>
      </c>
      <c r="D26" s="98" t="s">
        <v>1649</v>
      </c>
      <c r="E26" s="85" t="s">
        <v>1658</v>
      </c>
      <c r="F26" s="98" t="s">
        <v>407</v>
      </c>
      <c r="G26" s="85" t="s">
        <v>356</v>
      </c>
      <c r="H26" s="85" t="s">
        <v>169</v>
      </c>
      <c r="I26" s="112">
        <v>42796</v>
      </c>
      <c r="J26" s="97">
        <v>7.2499999999999991</v>
      </c>
      <c r="K26" s="98" t="s">
        <v>173</v>
      </c>
      <c r="L26" s="99">
        <v>3.7400000000000003E-2</v>
      </c>
      <c r="M26" s="96">
        <v>2.7700000000000006E-2</v>
      </c>
      <c r="N26" s="95">
        <v>508000</v>
      </c>
      <c r="O26" s="97">
        <v>107.35</v>
      </c>
      <c r="P26" s="95">
        <v>545.33801000000005</v>
      </c>
      <c r="Q26" s="96">
        <v>9.8629668891658806E-4</v>
      </c>
      <c r="R26" s="96">
        <v>5.4255415378584172E-2</v>
      </c>
      <c r="S26" s="96">
        <f>P26/'סכום נכסי הקרן'!$C$42</f>
        <v>8.2809962664428486E-4</v>
      </c>
    </row>
    <row r="27" spans="2:19" s="135" customFormat="1">
      <c r="B27" s="110" t="s">
        <v>1674</v>
      </c>
      <c r="C27" s="85" t="s">
        <v>1675</v>
      </c>
      <c r="D27" s="98" t="s">
        <v>1649</v>
      </c>
      <c r="E27" s="85" t="s">
        <v>1658</v>
      </c>
      <c r="F27" s="98" t="s">
        <v>407</v>
      </c>
      <c r="G27" s="85" t="s">
        <v>356</v>
      </c>
      <c r="H27" s="85" t="s">
        <v>169</v>
      </c>
      <c r="I27" s="112">
        <v>42796</v>
      </c>
      <c r="J27" s="97">
        <v>3.7800000000000002</v>
      </c>
      <c r="K27" s="98" t="s">
        <v>173</v>
      </c>
      <c r="L27" s="99">
        <v>2.5000000000000001E-2</v>
      </c>
      <c r="M27" s="96">
        <v>1.7000000000000001E-2</v>
      </c>
      <c r="N27" s="95">
        <v>813209</v>
      </c>
      <c r="O27" s="97">
        <v>103.15</v>
      </c>
      <c r="P27" s="95">
        <v>838.82510000000002</v>
      </c>
      <c r="Q27" s="96">
        <v>1.1212098232997287E-3</v>
      </c>
      <c r="R27" s="96">
        <v>8.3454304295573309E-2</v>
      </c>
      <c r="S27" s="96">
        <f>P27/'סכום נכסי הקרן'!$C$42</f>
        <v>1.2737618493342412E-3</v>
      </c>
    </row>
    <row r="28" spans="2:19" s="135" customFormat="1">
      <c r="B28" s="110" t="s">
        <v>1676</v>
      </c>
      <c r="C28" s="85" t="s">
        <v>1677</v>
      </c>
      <c r="D28" s="98" t="s">
        <v>1649</v>
      </c>
      <c r="E28" s="85" t="s">
        <v>1678</v>
      </c>
      <c r="F28" s="98" t="s">
        <v>411</v>
      </c>
      <c r="G28" s="85" t="s">
        <v>429</v>
      </c>
      <c r="H28" s="85" t="s">
        <v>169</v>
      </c>
      <c r="I28" s="112">
        <v>42598</v>
      </c>
      <c r="J28" s="97">
        <v>5.25</v>
      </c>
      <c r="K28" s="98" t="s">
        <v>173</v>
      </c>
      <c r="L28" s="99">
        <v>3.1E-2</v>
      </c>
      <c r="M28" s="96">
        <v>2.6200000000000001E-2</v>
      </c>
      <c r="N28" s="95">
        <v>817434.95</v>
      </c>
      <c r="O28" s="97">
        <v>102.67</v>
      </c>
      <c r="P28" s="95">
        <v>839.26045999999997</v>
      </c>
      <c r="Q28" s="96">
        <v>1.1513168309859154E-3</v>
      </c>
      <c r="R28" s="96">
        <v>8.3497618051823708E-2</v>
      </c>
      <c r="S28" s="96">
        <f>P28/'סכום נכסי הקרן'!$C$42</f>
        <v>1.2744229465745671E-3</v>
      </c>
    </row>
    <row r="29" spans="2:19" s="135" customFormat="1">
      <c r="B29" s="110" t="s">
        <v>1679</v>
      </c>
      <c r="C29" s="85" t="s">
        <v>1680</v>
      </c>
      <c r="D29" s="98" t="s">
        <v>1649</v>
      </c>
      <c r="E29" s="85" t="s">
        <v>1681</v>
      </c>
      <c r="F29" s="98" t="s">
        <v>411</v>
      </c>
      <c r="G29" s="85" t="s">
        <v>622</v>
      </c>
      <c r="H29" s="85" t="s">
        <v>357</v>
      </c>
      <c r="I29" s="112">
        <v>43312</v>
      </c>
      <c r="J29" s="97">
        <v>4.71</v>
      </c>
      <c r="K29" s="98" t="s">
        <v>173</v>
      </c>
      <c r="L29" s="99">
        <v>3.5499999999999997E-2</v>
      </c>
      <c r="M29" s="96">
        <v>3.1099999999999999E-2</v>
      </c>
      <c r="N29" s="95">
        <v>339000</v>
      </c>
      <c r="O29" s="97">
        <v>103.05</v>
      </c>
      <c r="P29" s="95">
        <v>349.33951000000002</v>
      </c>
      <c r="Q29" s="96">
        <v>1.059375E-3</v>
      </c>
      <c r="R29" s="96">
        <v>3.4755619222656166E-2</v>
      </c>
      <c r="S29" s="96">
        <f>P29/'סכום נכסי הקרן'!$C$42</f>
        <v>5.3047451763558052E-4</v>
      </c>
    </row>
    <row r="30" spans="2:19" s="135" customFormat="1">
      <c r="B30" s="110" t="s">
        <v>1682</v>
      </c>
      <c r="C30" s="85" t="s">
        <v>1683</v>
      </c>
      <c r="D30" s="98" t="s">
        <v>1649</v>
      </c>
      <c r="E30" s="85" t="s">
        <v>1684</v>
      </c>
      <c r="F30" s="98" t="s">
        <v>411</v>
      </c>
      <c r="G30" s="85" t="s">
        <v>696</v>
      </c>
      <c r="H30" s="85" t="s">
        <v>169</v>
      </c>
      <c r="I30" s="112">
        <v>41903</v>
      </c>
      <c r="J30" s="97">
        <v>1.55</v>
      </c>
      <c r="K30" s="98" t="s">
        <v>173</v>
      </c>
      <c r="L30" s="99">
        <v>5.1500000000000004E-2</v>
      </c>
      <c r="M30" s="96">
        <v>2.0499999999999997E-2</v>
      </c>
      <c r="N30" s="95">
        <v>17647.060000000001</v>
      </c>
      <c r="O30" s="97">
        <v>104.89</v>
      </c>
      <c r="P30" s="95">
        <v>18.510000000000002</v>
      </c>
      <c r="Q30" s="96">
        <v>5.8823496078452484E-4</v>
      </c>
      <c r="R30" s="96">
        <v>1.8415509651667102E-3</v>
      </c>
      <c r="S30" s="96">
        <f>P30/'סכום נכסי הקרן'!$C$42</f>
        <v>2.8107565964796242E-5</v>
      </c>
    </row>
    <row r="31" spans="2:19" s="135" customFormat="1">
      <c r="B31" s="111"/>
      <c r="C31" s="85"/>
      <c r="D31" s="85"/>
      <c r="E31" s="85"/>
      <c r="F31" s="85"/>
      <c r="G31" s="85"/>
      <c r="H31" s="85"/>
      <c r="I31" s="85"/>
      <c r="J31" s="97"/>
      <c r="K31" s="85"/>
      <c r="L31" s="85"/>
      <c r="M31" s="96"/>
      <c r="N31" s="95"/>
      <c r="O31" s="97"/>
      <c r="P31" s="85"/>
      <c r="Q31" s="85"/>
      <c r="R31" s="96"/>
      <c r="S31" s="85"/>
    </row>
    <row r="32" spans="2:19" s="135" customFormat="1">
      <c r="B32" s="109" t="s">
        <v>51</v>
      </c>
      <c r="C32" s="83"/>
      <c r="D32" s="83"/>
      <c r="E32" s="83"/>
      <c r="F32" s="83"/>
      <c r="G32" s="83"/>
      <c r="H32" s="83"/>
      <c r="I32" s="83"/>
      <c r="J32" s="94">
        <v>2.9267035997976318</v>
      </c>
      <c r="K32" s="83"/>
      <c r="L32" s="83"/>
      <c r="M32" s="93">
        <v>5.2336490586135834E-2</v>
      </c>
      <c r="N32" s="92"/>
      <c r="O32" s="94"/>
      <c r="P32" s="92">
        <v>581.75047999999992</v>
      </c>
      <c r="Q32" s="83"/>
      <c r="R32" s="93">
        <v>5.7878074442474156E-2</v>
      </c>
      <c r="S32" s="93">
        <f>P32/'סכום נכסי הקרן'!$C$42</f>
        <v>8.833922199703876E-4</v>
      </c>
    </row>
    <row r="33" spans="2:19" s="135" customFormat="1">
      <c r="B33" s="110" t="s">
        <v>1685</v>
      </c>
      <c r="C33" s="85" t="s">
        <v>1686</v>
      </c>
      <c r="D33" s="98" t="s">
        <v>1649</v>
      </c>
      <c r="E33" s="85" t="s">
        <v>937</v>
      </c>
      <c r="F33" s="98" t="s">
        <v>199</v>
      </c>
      <c r="G33" s="85" t="s">
        <v>530</v>
      </c>
      <c r="H33" s="85" t="s">
        <v>357</v>
      </c>
      <c r="I33" s="112">
        <v>42954</v>
      </c>
      <c r="J33" s="97">
        <v>1.4400000000000002</v>
      </c>
      <c r="K33" s="98" t="s">
        <v>172</v>
      </c>
      <c r="L33" s="99">
        <v>3.7000000000000005E-2</v>
      </c>
      <c r="M33" s="96">
        <v>3.4700000000000002E-2</v>
      </c>
      <c r="N33" s="95">
        <v>25378</v>
      </c>
      <c r="O33" s="97">
        <v>100.51</v>
      </c>
      <c r="P33" s="95">
        <v>92.642979999999994</v>
      </c>
      <c r="Q33" s="96">
        <v>3.7762633176596631E-4</v>
      </c>
      <c r="R33" s="96">
        <v>9.2170053611518206E-3</v>
      </c>
      <c r="S33" s="96">
        <f>P33/'סכום נכסי הקרן'!$C$42</f>
        <v>1.4067902061184757E-4</v>
      </c>
    </row>
    <row r="34" spans="2:19" s="135" customFormat="1">
      <c r="B34" s="110" t="s">
        <v>1687</v>
      </c>
      <c r="C34" s="85" t="s">
        <v>1688</v>
      </c>
      <c r="D34" s="98" t="s">
        <v>1649</v>
      </c>
      <c r="E34" s="85" t="s">
        <v>937</v>
      </c>
      <c r="F34" s="98" t="s">
        <v>199</v>
      </c>
      <c r="G34" s="85" t="s">
        <v>530</v>
      </c>
      <c r="H34" s="85" t="s">
        <v>357</v>
      </c>
      <c r="I34" s="112">
        <v>42625</v>
      </c>
      <c r="J34" s="97">
        <v>3.2399999999999998</v>
      </c>
      <c r="K34" s="98" t="s">
        <v>172</v>
      </c>
      <c r="L34" s="99">
        <v>4.4500000000000005E-2</v>
      </c>
      <c r="M34" s="96">
        <v>4.4299999999999999E-2</v>
      </c>
      <c r="N34" s="95">
        <v>132288</v>
      </c>
      <c r="O34" s="97">
        <v>100.37</v>
      </c>
      <c r="P34" s="95">
        <v>482.24778000000003</v>
      </c>
      <c r="Q34" s="96">
        <v>9.6470316595950723E-4</v>
      </c>
      <c r="R34" s="96">
        <v>4.7978598849730054E-2</v>
      </c>
      <c r="S34" s="96">
        <f>P34/'סכום נכסי הקרן'!$C$42</f>
        <v>7.3229666600359517E-4</v>
      </c>
    </row>
    <row r="35" spans="2:19" s="135" customFormat="1">
      <c r="B35" s="110" t="s">
        <v>1689</v>
      </c>
      <c r="C35" s="85" t="s">
        <v>1690</v>
      </c>
      <c r="D35" s="98" t="s">
        <v>1649</v>
      </c>
      <c r="E35" s="85" t="s">
        <v>1691</v>
      </c>
      <c r="F35" s="98" t="s">
        <v>407</v>
      </c>
      <c r="G35" s="85" t="s">
        <v>1614</v>
      </c>
      <c r="H35" s="85"/>
      <c r="I35" s="112">
        <v>41840</v>
      </c>
      <c r="J35" s="97">
        <v>0.97999999999999987</v>
      </c>
      <c r="K35" s="98" t="s">
        <v>172</v>
      </c>
      <c r="L35" s="99">
        <v>5.3899999999999997E-2</v>
      </c>
      <c r="M35" s="143">
        <v>0.59709999999999996</v>
      </c>
      <c r="N35" s="95">
        <v>3326.42</v>
      </c>
      <c r="O35" s="97">
        <v>56.778399999999998</v>
      </c>
      <c r="P35" s="95">
        <v>6.8597200000000003</v>
      </c>
      <c r="Q35" s="96">
        <v>1.4203880568730822E-4</v>
      </c>
      <c r="R35" s="96">
        <v>6.8247023159229516E-4</v>
      </c>
      <c r="S35" s="96">
        <f>P35/'סכום נכסי הקרן'!$C$42</f>
        <v>1.0416533354945007E-5</v>
      </c>
    </row>
    <row r="36" spans="2:19" s="135" customFormat="1">
      <c r="B36" s="111"/>
      <c r="C36" s="85"/>
      <c r="D36" s="85"/>
      <c r="E36" s="85"/>
      <c r="F36" s="85"/>
      <c r="G36" s="85"/>
      <c r="H36" s="85"/>
      <c r="I36" s="85"/>
      <c r="J36" s="97"/>
      <c r="K36" s="85"/>
      <c r="L36" s="85"/>
      <c r="M36" s="96"/>
      <c r="N36" s="95"/>
      <c r="O36" s="97"/>
      <c r="P36" s="85"/>
      <c r="Q36" s="85"/>
      <c r="R36" s="96"/>
      <c r="S36" s="85"/>
    </row>
    <row r="37" spans="2:19" s="135" customFormat="1">
      <c r="B37" s="108" t="s">
        <v>241</v>
      </c>
      <c r="C37" s="83"/>
      <c r="D37" s="83"/>
      <c r="E37" s="83"/>
      <c r="F37" s="83"/>
      <c r="G37" s="83"/>
      <c r="H37" s="83"/>
      <c r="I37" s="83"/>
      <c r="J37" s="94">
        <v>2.1800000000000002</v>
      </c>
      <c r="K37" s="83"/>
      <c r="L37" s="83"/>
      <c r="M37" s="93">
        <v>4.0300000000000002E-2</v>
      </c>
      <c r="N37" s="92"/>
      <c r="O37" s="94"/>
      <c r="P37" s="92">
        <v>400.33236999999997</v>
      </c>
      <c r="Q37" s="83"/>
      <c r="R37" s="93">
        <v>3.9828874249647567E-2</v>
      </c>
      <c r="S37" s="93">
        <f>P37/'סכום נכסי הקרן'!$C$42</f>
        <v>6.0790753633809913E-4</v>
      </c>
    </row>
    <row r="38" spans="2:19" s="135" customFormat="1">
      <c r="B38" s="109" t="s">
        <v>75</v>
      </c>
      <c r="C38" s="83"/>
      <c r="D38" s="83"/>
      <c r="E38" s="83"/>
      <c r="F38" s="83"/>
      <c r="G38" s="83"/>
      <c r="H38" s="83"/>
      <c r="I38" s="83"/>
      <c r="J38" s="94">
        <v>2.1800000000000002</v>
      </c>
      <c r="K38" s="83"/>
      <c r="L38" s="83"/>
      <c r="M38" s="93">
        <v>4.0300000000000002E-2</v>
      </c>
      <c r="N38" s="92"/>
      <c r="O38" s="94"/>
      <c r="P38" s="92">
        <v>400.33236999999997</v>
      </c>
      <c r="Q38" s="83"/>
      <c r="R38" s="93">
        <v>3.9828874249647567E-2</v>
      </c>
      <c r="S38" s="93">
        <f>P38/'סכום נכסי הקרן'!$C$42</f>
        <v>6.0790753633809913E-4</v>
      </c>
    </row>
    <row r="39" spans="2:19" s="135" customFormat="1">
      <c r="B39" s="110" t="s">
        <v>1692</v>
      </c>
      <c r="C39" s="85">
        <v>4279</v>
      </c>
      <c r="D39" s="98" t="s">
        <v>1649</v>
      </c>
      <c r="E39" s="85"/>
      <c r="F39" s="98" t="s">
        <v>1246</v>
      </c>
      <c r="G39" s="85" t="s">
        <v>1693</v>
      </c>
      <c r="H39" s="85" t="s">
        <v>1694</v>
      </c>
      <c r="I39" s="112">
        <v>43465</v>
      </c>
      <c r="J39" s="97">
        <v>2.1800000000000002</v>
      </c>
      <c r="K39" s="98" t="s">
        <v>172</v>
      </c>
      <c r="L39" s="99">
        <v>0.06</v>
      </c>
      <c r="M39" s="96">
        <v>4.0300000000000002E-2</v>
      </c>
      <c r="N39" s="95">
        <v>102590.9</v>
      </c>
      <c r="O39" s="97">
        <v>107.44</v>
      </c>
      <c r="P39" s="95">
        <v>400.33236999999997</v>
      </c>
      <c r="Q39" s="96">
        <v>1.2435260606060604E-4</v>
      </c>
      <c r="R39" s="96">
        <v>3.9828874249647567E-2</v>
      </c>
      <c r="S39" s="96">
        <f>P39/'סכום נכסי הקרן'!$C$42</f>
        <v>6.0790753633809913E-4</v>
      </c>
    </row>
    <row r="40" spans="2:19" s="135" customFormat="1">
      <c r="B40" s="137"/>
    </row>
    <row r="41" spans="2:19" s="135" customFormat="1">
      <c r="B41" s="137"/>
    </row>
    <row r="42" spans="2:19" s="135" customFormat="1">
      <c r="B42" s="137"/>
    </row>
    <row r="43" spans="2:19" s="135" customFormat="1">
      <c r="B43" s="138" t="s">
        <v>262</v>
      </c>
    </row>
    <row r="44" spans="2:19">
      <c r="B44" s="100" t="s">
        <v>121</v>
      </c>
      <c r="C44" s="1"/>
      <c r="D44" s="1"/>
      <c r="E44" s="1"/>
    </row>
    <row r="45" spans="2:19">
      <c r="B45" s="100" t="s">
        <v>245</v>
      </c>
      <c r="C45" s="1"/>
      <c r="D45" s="1"/>
      <c r="E45" s="1"/>
    </row>
    <row r="46" spans="2:19">
      <c r="B46" s="100" t="s">
        <v>253</v>
      </c>
      <c r="C46" s="1"/>
      <c r="D46" s="1"/>
      <c r="E46" s="1"/>
    </row>
    <row r="47" spans="2:19">
      <c r="C47" s="1"/>
      <c r="D47" s="1"/>
      <c r="E47" s="1"/>
    </row>
    <row r="48" spans="2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2:B39">
    <cfRule type="cellIs" dxfId="12" priority="1" operator="equal">
      <formula>"NR3"</formula>
    </cfRule>
  </conditionalFormatting>
  <dataValidations count="1">
    <dataValidation allowBlank="1" showInputMessage="1" showErrorMessage="1" sqref="C5:C1048576 A1:B1048576 D1:XFD31 D36:XFD1048576 AH32:XFD35 D32:L35 N32:AF35 M32:M3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zoomScale="90" zoomScaleNormal="90" workbookViewId="0">
      <selection activeCell="M13" sqref="M13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12.140625" style="1" bestFit="1" customWidth="1"/>
    <col min="7" max="7" width="12" style="1" bestFit="1" customWidth="1"/>
    <col min="8" max="9" width="9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188</v>
      </c>
      <c r="C1" s="79" t="s" vm="1">
        <v>263</v>
      </c>
    </row>
    <row r="2" spans="2:98">
      <c r="B2" s="57" t="s">
        <v>187</v>
      </c>
      <c r="C2" s="79" t="s">
        <v>264</v>
      </c>
    </row>
    <row r="3" spans="2:98">
      <c r="B3" s="57" t="s">
        <v>189</v>
      </c>
      <c r="C3" s="79" t="s">
        <v>265</v>
      </c>
    </row>
    <row r="4" spans="2:98">
      <c r="B4" s="57" t="s">
        <v>190</v>
      </c>
      <c r="C4" s="79">
        <v>2145</v>
      </c>
    </row>
    <row r="6" spans="2:98" ht="26.25" customHeight="1">
      <c r="B6" s="198" t="s">
        <v>219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200"/>
    </row>
    <row r="7" spans="2:98" ht="26.25" customHeight="1">
      <c r="B7" s="198" t="s">
        <v>98</v>
      </c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200"/>
    </row>
    <row r="8" spans="2:98" s="3" customFormat="1" ht="63">
      <c r="B8" s="22" t="s">
        <v>125</v>
      </c>
      <c r="C8" s="30" t="s">
        <v>49</v>
      </c>
      <c r="D8" s="30" t="s">
        <v>127</v>
      </c>
      <c r="E8" s="30" t="s">
        <v>126</v>
      </c>
      <c r="F8" s="30" t="s">
        <v>69</v>
      </c>
      <c r="G8" s="30" t="s">
        <v>110</v>
      </c>
      <c r="H8" s="30" t="s">
        <v>247</v>
      </c>
      <c r="I8" s="30" t="s">
        <v>246</v>
      </c>
      <c r="J8" s="30" t="s">
        <v>119</v>
      </c>
      <c r="K8" s="30" t="s">
        <v>63</v>
      </c>
      <c r="L8" s="30" t="s">
        <v>191</v>
      </c>
      <c r="M8" s="31" t="s">
        <v>193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254</v>
      </c>
      <c r="I9" s="32"/>
      <c r="J9" s="32" t="s">
        <v>250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4" t="s">
        <v>32</v>
      </c>
      <c r="C11" s="119"/>
      <c r="D11" s="119"/>
      <c r="E11" s="119"/>
      <c r="F11" s="119"/>
      <c r="G11" s="119"/>
      <c r="H11" s="120"/>
      <c r="I11" s="120"/>
      <c r="J11" s="120">
        <v>15.34102</v>
      </c>
      <c r="K11" s="119"/>
      <c r="L11" s="121">
        <v>1</v>
      </c>
      <c r="M11" s="121">
        <f>J11/'סכום נכסי הקרן'!$C$42</f>
        <v>2.3295447413142E-5</v>
      </c>
      <c r="N11" s="136"/>
      <c r="O11" s="136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CT11" s="101"/>
    </row>
    <row r="12" spans="2:98" s="101" customFormat="1" ht="17.25" customHeight="1">
      <c r="B12" s="125" t="s">
        <v>242</v>
      </c>
      <c r="C12" s="119"/>
      <c r="D12" s="119"/>
      <c r="E12" s="119"/>
      <c r="F12" s="119"/>
      <c r="G12" s="119"/>
      <c r="H12" s="120"/>
      <c r="I12" s="120"/>
      <c r="J12" s="120">
        <v>15.34102</v>
      </c>
      <c r="K12" s="119"/>
      <c r="L12" s="121">
        <v>1</v>
      </c>
      <c r="M12" s="121">
        <f>J12/'סכום נכסי הקרן'!$C$42</f>
        <v>2.3295447413142E-5</v>
      </c>
      <c r="N12" s="136"/>
      <c r="O12" s="136"/>
    </row>
    <row r="13" spans="2:98">
      <c r="B13" s="103" t="s">
        <v>242</v>
      </c>
      <c r="C13" s="83"/>
      <c r="D13" s="83"/>
      <c r="E13" s="83"/>
      <c r="F13" s="83"/>
      <c r="G13" s="83"/>
      <c r="H13" s="92"/>
      <c r="I13" s="92"/>
      <c r="J13" s="92">
        <v>15.34102</v>
      </c>
      <c r="K13" s="83"/>
      <c r="L13" s="93">
        <v>1</v>
      </c>
      <c r="M13" s="93">
        <f>J13/'סכום נכסי הקרן'!$C$42</f>
        <v>2.3295447413142E-5</v>
      </c>
      <c r="N13" s="135"/>
      <c r="O13" s="135"/>
    </row>
    <row r="14" spans="2:98">
      <c r="B14" s="88" t="s">
        <v>1695</v>
      </c>
      <c r="C14" s="85">
        <v>5992</v>
      </c>
      <c r="D14" s="98" t="s">
        <v>30</v>
      </c>
      <c r="E14" s="85" t="s">
        <v>1671</v>
      </c>
      <c r="F14" s="98" t="s">
        <v>904</v>
      </c>
      <c r="G14" s="98" t="s">
        <v>173</v>
      </c>
      <c r="H14" s="95">
        <v>1296</v>
      </c>
      <c r="I14" s="95">
        <v>0</v>
      </c>
      <c r="J14" s="95">
        <v>1.3000000000000002E-4</v>
      </c>
      <c r="K14" s="96">
        <v>4.7472527472527471E-5</v>
      </c>
      <c r="L14" s="96">
        <v>0</v>
      </c>
      <c r="M14" s="96">
        <f>J14/'סכום נכסי הקרן'!$C$42</f>
        <v>1.9740591979597579E-10</v>
      </c>
      <c r="N14" s="135"/>
      <c r="O14" s="135"/>
    </row>
    <row r="15" spans="2:98">
      <c r="B15" s="88" t="s">
        <v>1696</v>
      </c>
      <c r="C15" s="85" t="s">
        <v>1697</v>
      </c>
      <c r="D15" s="98" t="s">
        <v>30</v>
      </c>
      <c r="E15" s="85" t="s">
        <v>1691</v>
      </c>
      <c r="F15" s="98" t="s">
        <v>407</v>
      </c>
      <c r="G15" s="98" t="s">
        <v>172</v>
      </c>
      <c r="H15" s="95">
        <v>291.22000000000003</v>
      </c>
      <c r="I15" s="95">
        <v>1450.4</v>
      </c>
      <c r="J15" s="95">
        <v>15.34102</v>
      </c>
      <c r="K15" s="96">
        <v>2.9700795560316677E-5</v>
      </c>
      <c r="L15" s="96">
        <v>1</v>
      </c>
      <c r="M15" s="96">
        <f>J15/'סכום נכסי הקרן'!$C$42</f>
        <v>2.3295447413142E-5</v>
      </c>
      <c r="N15" s="135"/>
      <c r="O15" s="135"/>
    </row>
    <row r="16" spans="2:98">
      <c r="B16" s="84"/>
      <c r="C16" s="85"/>
      <c r="D16" s="85"/>
      <c r="E16" s="85"/>
      <c r="F16" s="85"/>
      <c r="G16" s="85"/>
      <c r="H16" s="95"/>
      <c r="I16" s="95"/>
      <c r="J16" s="85"/>
      <c r="K16" s="85"/>
      <c r="L16" s="96"/>
      <c r="M16" s="85"/>
      <c r="N16" s="135"/>
      <c r="O16" s="135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35"/>
      <c r="O17" s="135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5"/>
      <c r="O18" s="135"/>
    </row>
    <row r="19" spans="2:15">
      <c r="B19" s="100" t="s">
        <v>262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5"/>
      <c r="O19" s="135"/>
    </row>
    <row r="20" spans="2:15">
      <c r="B20" s="100" t="s">
        <v>121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2:15">
      <c r="B21" s="100" t="s">
        <v>245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2:15">
      <c r="B22" s="100" t="s">
        <v>253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</row>
    <row r="112" spans="2:13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</row>
    <row r="113" spans="2:13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</row>
    <row r="114" spans="2:13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</row>
    <row r="115" spans="2:13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D25:XFD1048576 D21:AF24 AH21:XFD24 C5:C1048576 A1:B1048576 D1:XFD20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N637"/>
  <sheetViews>
    <sheetView rightToLeft="1" zoomScale="90" zoomScaleNormal="90" workbookViewId="0">
      <selection activeCell="K49" sqref="K49"/>
    </sheetView>
  </sheetViews>
  <sheetFormatPr defaultColWidth="9.140625" defaultRowHeight="18"/>
  <cols>
    <col min="1" max="1" width="6.28515625" style="1" customWidth="1"/>
    <col min="2" max="2" width="53.42578125" style="2" bestFit="1" customWidth="1"/>
    <col min="3" max="3" width="41.7109375" style="2" bestFit="1" customWidth="1"/>
    <col min="4" max="4" width="12.28515625" style="1" bestFit="1" customWidth="1"/>
    <col min="5" max="6" width="11.28515625" style="1" bestFit="1" customWidth="1"/>
    <col min="7" max="7" width="7.28515625" style="1" bestFit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42578125" style="1" customWidth="1"/>
    <col min="14" max="14" width="6.7109375" style="1" customWidth="1"/>
    <col min="15" max="15" width="7.28515625" style="1" customWidth="1"/>
    <col min="16" max="27" width="5.7109375" style="1" customWidth="1"/>
    <col min="28" max="16384" width="9.140625" style="1"/>
  </cols>
  <sheetData>
    <row r="1" spans="2:40">
      <c r="B1" s="57" t="s">
        <v>188</v>
      </c>
      <c r="C1" s="79" t="s" vm="1">
        <v>263</v>
      </c>
    </row>
    <row r="2" spans="2:40">
      <c r="B2" s="57" t="s">
        <v>187</v>
      </c>
      <c r="C2" s="79" t="s">
        <v>264</v>
      </c>
    </row>
    <row r="3" spans="2:40">
      <c r="B3" s="57" t="s">
        <v>189</v>
      </c>
      <c r="C3" s="79" t="s">
        <v>265</v>
      </c>
    </row>
    <row r="4" spans="2:40">
      <c r="B4" s="57" t="s">
        <v>190</v>
      </c>
      <c r="C4" s="79">
        <v>2145</v>
      </c>
    </row>
    <row r="6" spans="2:40" ht="26.25" customHeight="1">
      <c r="B6" s="198" t="s">
        <v>219</v>
      </c>
      <c r="C6" s="199"/>
      <c r="D6" s="199"/>
      <c r="E6" s="199"/>
      <c r="F6" s="199"/>
      <c r="G6" s="199"/>
      <c r="H6" s="199"/>
      <c r="I6" s="199"/>
      <c r="J6" s="199"/>
      <c r="K6" s="200"/>
    </row>
    <row r="7" spans="2:40" ht="26.25" customHeight="1">
      <c r="B7" s="198" t="s">
        <v>105</v>
      </c>
      <c r="C7" s="199"/>
      <c r="D7" s="199"/>
      <c r="E7" s="199"/>
      <c r="F7" s="199"/>
      <c r="G7" s="199"/>
      <c r="H7" s="199"/>
      <c r="I7" s="199"/>
      <c r="J7" s="199"/>
      <c r="K7" s="200"/>
    </row>
    <row r="8" spans="2:40" s="3" customFormat="1" ht="78.75">
      <c r="B8" s="22" t="s">
        <v>125</v>
      </c>
      <c r="C8" s="30" t="s">
        <v>49</v>
      </c>
      <c r="D8" s="30" t="s">
        <v>110</v>
      </c>
      <c r="E8" s="30" t="s">
        <v>111</v>
      </c>
      <c r="F8" s="30" t="s">
        <v>247</v>
      </c>
      <c r="G8" s="30" t="s">
        <v>246</v>
      </c>
      <c r="H8" s="30" t="s">
        <v>119</v>
      </c>
      <c r="I8" s="30" t="s">
        <v>63</v>
      </c>
      <c r="J8" s="30" t="s">
        <v>191</v>
      </c>
      <c r="K8" s="31" t="s">
        <v>193</v>
      </c>
      <c r="AN8" s="1"/>
    </row>
    <row r="9" spans="2:40" s="3" customFormat="1" ht="21" customHeight="1">
      <c r="B9" s="15"/>
      <c r="C9" s="16"/>
      <c r="D9" s="16"/>
      <c r="E9" s="32" t="s">
        <v>22</v>
      </c>
      <c r="F9" s="32" t="s">
        <v>254</v>
      </c>
      <c r="G9" s="32"/>
      <c r="H9" s="32" t="s">
        <v>250</v>
      </c>
      <c r="I9" s="32" t="s">
        <v>20</v>
      </c>
      <c r="J9" s="32" t="s">
        <v>20</v>
      </c>
      <c r="K9" s="33" t="s">
        <v>20</v>
      </c>
      <c r="AN9" s="1"/>
    </row>
    <row r="10" spans="2:40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AN10" s="1"/>
    </row>
    <row r="11" spans="2:40" s="134" customFormat="1" ht="18" customHeight="1">
      <c r="B11" s="80" t="s">
        <v>1698</v>
      </c>
      <c r="C11" s="81"/>
      <c r="D11" s="81"/>
      <c r="E11" s="81"/>
      <c r="F11" s="89"/>
      <c r="G11" s="91"/>
      <c r="H11" s="89">
        <v>16163.538019999998</v>
      </c>
      <c r="I11" s="81"/>
      <c r="J11" s="90">
        <v>1</v>
      </c>
      <c r="K11" s="90">
        <f>H11/'סכום נכסי הקרן'!$C$42</f>
        <v>2.4544446846117878E-2</v>
      </c>
      <c r="L11" s="140"/>
      <c r="AN11" s="135"/>
    </row>
    <row r="12" spans="2:40" s="135" customFormat="1" ht="21" customHeight="1">
      <c r="B12" s="82" t="s">
        <v>1699</v>
      </c>
      <c r="C12" s="83"/>
      <c r="D12" s="83"/>
      <c r="E12" s="83"/>
      <c r="F12" s="92"/>
      <c r="G12" s="94"/>
      <c r="H12" s="92">
        <v>490.01143000000002</v>
      </c>
      <c r="I12" s="83"/>
      <c r="J12" s="93">
        <v>3.0315852222061967E-2</v>
      </c>
      <c r="K12" s="93">
        <f>H12/'סכום נכסי הקרן'!$C$42</f>
        <v>7.4408582345916459E-4</v>
      </c>
      <c r="L12" s="140"/>
    </row>
    <row r="13" spans="2:40" s="135" customFormat="1">
      <c r="B13" s="103" t="s">
        <v>237</v>
      </c>
      <c r="C13" s="83"/>
      <c r="D13" s="83"/>
      <c r="E13" s="83"/>
      <c r="F13" s="92"/>
      <c r="G13" s="94"/>
      <c r="H13" s="92">
        <v>93.933689999999999</v>
      </c>
      <c r="I13" s="83"/>
      <c r="J13" s="93">
        <v>5.8114559995324595E-3</v>
      </c>
      <c r="K13" s="93">
        <f>H13/'סכום נכסי הקרן'!$C$42</f>
        <v>1.4263897287907729E-4</v>
      </c>
      <c r="L13" s="140"/>
    </row>
    <row r="14" spans="2:40" s="135" customFormat="1">
      <c r="B14" s="88" t="s">
        <v>1700</v>
      </c>
      <c r="C14" s="85">
        <v>5277</v>
      </c>
      <c r="D14" s="98" t="s">
        <v>172</v>
      </c>
      <c r="E14" s="112">
        <v>42545</v>
      </c>
      <c r="F14" s="95">
        <v>24476.87</v>
      </c>
      <c r="G14" s="97">
        <v>105.6622</v>
      </c>
      <c r="H14" s="95">
        <v>93.933689999999999</v>
      </c>
      <c r="I14" s="96">
        <v>3.3333333333333332E-4</v>
      </c>
      <c r="J14" s="96">
        <v>5.8114559995324595E-3</v>
      </c>
      <c r="K14" s="96">
        <f>H14/'סכום נכסי הקרן'!$C$42</f>
        <v>1.4263897287907729E-4</v>
      </c>
      <c r="L14" s="140"/>
    </row>
    <row r="15" spans="2:40" s="135" customFormat="1">
      <c r="B15" s="84"/>
      <c r="C15" s="85"/>
      <c r="D15" s="85"/>
      <c r="E15" s="85"/>
      <c r="F15" s="95"/>
      <c r="G15" s="97"/>
      <c r="H15" s="85"/>
      <c r="I15" s="85"/>
      <c r="J15" s="96"/>
      <c r="K15" s="85"/>
      <c r="L15" s="140"/>
    </row>
    <row r="16" spans="2:40" s="135" customFormat="1">
      <c r="B16" s="103" t="s">
        <v>240</v>
      </c>
      <c r="C16" s="83"/>
      <c r="D16" s="83"/>
      <c r="E16" s="83"/>
      <c r="F16" s="92"/>
      <c r="G16" s="94"/>
      <c r="H16" s="92">
        <v>396.07774000000001</v>
      </c>
      <c r="I16" s="83"/>
      <c r="J16" s="93">
        <v>2.4504396222529506E-2</v>
      </c>
      <c r="K16" s="93">
        <f>H16/'סכום נכסי הקרן'!$C$42</f>
        <v>6.0144685058008721E-4</v>
      </c>
      <c r="L16" s="140"/>
    </row>
    <row r="17" spans="2:12" s="135" customFormat="1">
      <c r="B17" s="88" t="s">
        <v>1701</v>
      </c>
      <c r="C17" s="85">
        <v>5322</v>
      </c>
      <c r="D17" s="98" t="s">
        <v>174</v>
      </c>
      <c r="E17" s="112">
        <v>43191</v>
      </c>
      <c r="F17" s="95">
        <v>70647.78</v>
      </c>
      <c r="G17" s="97">
        <v>105.372</v>
      </c>
      <c r="H17" s="95">
        <v>303.59335999999996</v>
      </c>
      <c r="I17" s="96">
        <v>7.8569296000000001E-4</v>
      </c>
      <c r="J17" s="96">
        <v>1.8782605616687875E-2</v>
      </c>
      <c r="K17" s="96">
        <f>H17/'סכום נכסי הקרן'!$C$42</f>
        <v>4.6100866519039067E-4</v>
      </c>
      <c r="L17" s="140"/>
    </row>
    <row r="18" spans="2:12" s="135" customFormat="1">
      <c r="B18" s="88" t="s">
        <v>1702</v>
      </c>
      <c r="C18" s="85">
        <v>5310</v>
      </c>
      <c r="D18" s="98" t="s">
        <v>172</v>
      </c>
      <c r="E18" s="112">
        <v>43116</v>
      </c>
      <c r="F18" s="95">
        <v>25878.78</v>
      </c>
      <c r="G18" s="97">
        <v>98.396299999999997</v>
      </c>
      <c r="H18" s="95">
        <v>92.484380000000002</v>
      </c>
      <c r="I18" s="96">
        <v>3.7340437623874912E-4</v>
      </c>
      <c r="J18" s="96">
        <v>5.7217906058416295E-3</v>
      </c>
      <c r="K18" s="96">
        <f>H18/'סכום נכסי הקרן'!$C$42</f>
        <v>1.4043818538969649E-4</v>
      </c>
      <c r="L18" s="140"/>
    </row>
    <row r="19" spans="2:12" s="135" customFormat="1">
      <c r="B19" s="84"/>
      <c r="C19" s="85"/>
      <c r="D19" s="85"/>
      <c r="E19" s="85"/>
      <c r="F19" s="95"/>
      <c r="G19" s="97"/>
      <c r="H19" s="85"/>
      <c r="I19" s="85"/>
      <c r="J19" s="96"/>
      <c r="K19" s="85"/>
      <c r="L19" s="140"/>
    </row>
    <row r="20" spans="2:12" s="135" customFormat="1">
      <c r="B20" s="82" t="s">
        <v>1703</v>
      </c>
      <c r="C20" s="83"/>
      <c r="D20" s="83"/>
      <c r="E20" s="83"/>
      <c r="F20" s="92"/>
      <c r="G20" s="94"/>
      <c r="H20" s="92">
        <v>15673.52658999999</v>
      </c>
      <c r="I20" s="83"/>
      <c r="J20" s="93">
        <v>0.96968414777793754</v>
      </c>
      <c r="K20" s="93">
        <f>H20/'סכום נכסי הקרן'!$C$42</f>
        <v>2.3800361022658704E-2</v>
      </c>
      <c r="L20" s="140"/>
    </row>
    <row r="21" spans="2:12" s="135" customFormat="1">
      <c r="B21" s="103" t="s">
        <v>237</v>
      </c>
      <c r="C21" s="83"/>
      <c r="D21" s="83"/>
      <c r="E21" s="83"/>
      <c r="F21" s="92"/>
      <c r="G21" s="94"/>
      <c r="H21" s="92">
        <v>497.92884999999995</v>
      </c>
      <c r="I21" s="83"/>
      <c r="J21" s="93">
        <v>3.0805684336182235E-2</v>
      </c>
      <c r="K21" s="93">
        <f>H21/'סכום נכסי הקרן'!$C$42</f>
        <v>7.5610848174771097E-4</v>
      </c>
      <c r="L21" s="140"/>
    </row>
    <row r="22" spans="2:12" s="135" customFormat="1" ht="16.5" customHeight="1">
      <c r="B22" s="88" t="s">
        <v>1704</v>
      </c>
      <c r="C22" s="85">
        <v>5295</v>
      </c>
      <c r="D22" s="98" t="s">
        <v>172</v>
      </c>
      <c r="E22" s="112">
        <v>43003</v>
      </c>
      <c r="F22" s="95">
        <v>36511.56</v>
      </c>
      <c r="G22" s="97">
        <v>98.464699999999993</v>
      </c>
      <c r="H22" s="95">
        <v>130.57402999999999</v>
      </c>
      <c r="I22" s="96">
        <v>1.0651975639106468E-4</v>
      </c>
      <c r="J22" s="96">
        <v>8.0783074744176595E-3</v>
      </c>
      <c r="K22" s="96">
        <f>H22/'סכום נכסי הקרן'!$C$42</f>
        <v>1.9827758841244102E-4</v>
      </c>
      <c r="L22" s="140"/>
    </row>
    <row r="23" spans="2:12" s="135" customFormat="1" ht="16.5" customHeight="1">
      <c r="B23" s="88" t="s">
        <v>1705</v>
      </c>
      <c r="C23" s="85">
        <v>5327</v>
      </c>
      <c r="D23" s="98" t="s">
        <v>172</v>
      </c>
      <c r="E23" s="112">
        <v>43348</v>
      </c>
      <c r="F23" s="95">
        <v>12370.74</v>
      </c>
      <c r="G23" s="97">
        <v>98.825400000000002</v>
      </c>
      <c r="H23" s="95">
        <v>44.402760000000001</v>
      </c>
      <c r="I23" s="96">
        <v>2.2803185248472855E-4</v>
      </c>
      <c r="J23" s="96">
        <v>2.7470941043389215E-3</v>
      </c>
      <c r="K23" s="96">
        <f>H23/'סכום נכסי הקרן'!$C$42</f>
        <v>6.7425905225230467E-5</v>
      </c>
      <c r="L23" s="140"/>
    </row>
    <row r="24" spans="2:12" s="135" customFormat="1" ht="16.5" customHeight="1">
      <c r="B24" s="88" t="s">
        <v>1706</v>
      </c>
      <c r="C24" s="85">
        <v>5288</v>
      </c>
      <c r="D24" s="98" t="s">
        <v>172</v>
      </c>
      <c r="E24" s="112">
        <v>42768</v>
      </c>
      <c r="F24" s="95">
        <v>66877.84</v>
      </c>
      <c r="G24" s="97">
        <v>115.0979</v>
      </c>
      <c r="H24" s="95">
        <v>279.57315999999997</v>
      </c>
      <c r="I24" s="96">
        <v>2.7996121954977225E-4</v>
      </c>
      <c r="J24" s="96">
        <v>1.7296532458058955E-2</v>
      </c>
      <c r="K24" s="96">
        <f>H24/'סכום נכסי הקרן'!$C$42</f>
        <v>4.2453382153898072E-4</v>
      </c>
      <c r="L24" s="140"/>
    </row>
    <row r="25" spans="2:12" s="135" customFormat="1">
      <c r="B25" s="88" t="s">
        <v>1707</v>
      </c>
      <c r="C25" s="85">
        <v>5333</v>
      </c>
      <c r="D25" s="98" t="s">
        <v>172</v>
      </c>
      <c r="E25" s="112">
        <v>43340</v>
      </c>
      <c r="F25" s="95">
        <v>12201.98</v>
      </c>
      <c r="G25" s="97">
        <v>97.881900000000002</v>
      </c>
      <c r="H25" s="95">
        <v>43.378900000000002</v>
      </c>
      <c r="I25" s="96">
        <v>9.9563500000000014E-4</v>
      </c>
      <c r="J25" s="96">
        <v>2.683750299366698E-3</v>
      </c>
      <c r="K25" s="96">
        <f>H25/'סכום נכסי הקרן'!$C$42</f>
        <v>6.5871166571058873E-5</v>
      </c>
      <c r="L25" s="140"/>
    </row>
    <row r="26" spans="2:12" s="135" customFormat="1">
      <c r="B26" s="84"/>
      <c r="C26" s="85"/>
      <c r="D26" s="85"/>
      <c r="E26" s="85"/>
      <c r="F26" s="95"/>
      <c r="G26" s="97"/>
      <c r="H26" s="85"/>
      <c r="I26" s="85"/>
      <c r="J26" s="96"/>
      <c r="K26" s="85"/>
      <c r="L26" s="140"/>
    </row>
    <row r="27" spans="2:12" s="135" customFormat="1">
      <c r="B27" s="103" t="s">
        <v>239</v>
      </c>
      <c r="C27" s="83"/>
      <c r="D27" s="83"/>
      <c r="E27" s="83"/>
      <c r="F27" s="92"/>
      <c r="G27" s="94"/>
      <c r="H27" s="92">
        <v>1421.1841200000001</v>
      </c>
      <c r="I27" s="83"/>
      <c r="J27" s="93">
        <v>8.7925311787647856E-2</v>
      </c>
      <c r="K27" s="93">
        <f>H27/'סכום נכסי הקרן'!$C$42</f>
        <v>2.1580781416002648E-3</v>
      </c>
      <c r="L27" s="140"/>
    </row>
    <row r="28" spans="2:12" s="135" customFormat="1">
      <c r="B28" s="88" t="s">
        <v>1708</v>
      </c>
      <c r="C28" s="85">
        <v>5344</v>
      </c>
      <c r="D28" s="98" t="s">
        <v>172</v>
      </c>
      <c r="E28" s="112">
        <v>43437</v>
      </c>
      <c r="F28" s="95">
        <v>263465.40000000002</v>
      </c>
      <c r="G28" s="97">
        <v>100</v>
      </c>
      <c r="H28" s="95">
        <v>956.90632999999991</v>
      </c>
      <c r="I28" s="96">
        <v>7.5275828571428591E-5</v>
      </c>
      <c r="J28" s="96">
        <v>5.9201539218453857E-2</v>
      </c>
      <c r="K28" s="96">
        <f>H28/'סכום נכסי הקרן'!$C$42</f>
        <v>1.4530690325557038E-3</v>
      </c>
      <c r="L28" s="140"/>
    </row>
    <row r="29" spans="2:12" s="135" customFormat="1">
      <c r="B29" s="88" t="s">
        <v>1709</v>
      </c>
      <c r="C29" s="85">
        <v>5343</v>
      </c>
      <c r="D29" s="98" t="s">
        <v>172</v>
      </c>
      <c r="E29" s="112">
        <v>43437</v>
      </c>
      <c r="F29" s="95">
        <v>62426.400000000001</v>
      </c>
      <c r="G29" s="97">
        <v>100</v>
      </c>
      <c r="H29" s="95">
        <v>226.73267999999999</v>
      </c>
      <c r="I29" s="96">
        <v>5.7839628691521647E-7</v>
      </c>
      <c r="J29" s="96">
        <v>1.4027416504941659E-2</v>
      </c>
      <c r="K29" s="96">
        <f>H29/'סכום נכסי הקרן'!$C$42</f>
        <v>3.4429517879389716E-4</v>
      </c>
      <c r="L29" s="140"/>
    </row>
    <row r="30" spans="2:12" s="135" customFormat="1">
      <c r="B30" s="88" t="s">
        <v>1710</v>
      </c>
      <c r="C30" s="85">
        <v>5299</v>
      </c>
      <c r="D30" s="98" t="s">
        <v>172</v>
      </c>
      <c r="E30" s="112">
        <v>43002</v>
      </c>
      <c r="F30" s="95">
        <v>66693.509999999995</v>
      </c>
      <c r="G30" s="97">
        <v>98.065600000000003</v>
      </c>
      <c r="H30" s="95">
        <v>237.54510999999999</v>
      </c>
      <c r="I30" s="96">
        <v>2.5219866666666667E-4</v>
      </c>
      <c r="J30" s="96">
        <v>1.4696356064252325E-2</v>
      </c>
      <c r="K30" s="96">
        <f>H30/'סכום נכסי הקרן'!$C$42</f>
        <v>3.6071393025066337E-4</v>
      </c>
      <c r="L30" s="140"/>
    </row>
    <row r="31" spans="2:12" s="135" customFormat="1">
      <c r="B31" s="84"/>
      <c r="C31" s="85"/>
      <c r="D31" s="85"/>
      <c r="E31" s="85"/>
      <c r="F31" s="95"/>
      <c r="G31" s="97"/>
      <c r="H31" s="85"/>
      <c r="I31" s="85"/>
      <c r="J31" s="96"/>
      <c r="K31" s="85"/>
      <c r="L31" s="140"/>
    </row>
    <row r="32" spans="2:12" s="135" customFormat="1">
      <c r="B32" s="103" t="s">
        <v>240</v>
      </c>
      <c r="C32" s="83"/>
      <c r="D32" s="83"/>
      <c r="E32" s="83"/>
      <c r="F32" s="92"/>
      <c r="G32" s="94"/>
      <c r="H32" s="92">
        <v>13754.413619999996</v>
      </c>
      <c r="I32" s="83"/>
      <c r="J32" s="93">
        <v>0.85095315165410779</v>
      </c>
      <c r="K32" s="93">
        <f>H32/'סכום נכסי הקרן'!$C$42</f>
        <v>2.0886174399310738E-2</v>
      </c>
      <c r="L32" s="140"/>
    </row>
    <row r="33" spans="2:12" s="135" customFormat="1">
      <c r="B33" s="88" t="s">
        <v>1711</v>
      </c>
      <c r="C33" s="85">
        <v>5335</v>
      </c>
      <c r="D33" s="98" t="s">
        <v>172</v>
      </c>
      <c r="E33" s="112">
        <v>43355</v>
      </c>
      <c r="F33" s="95">
        <v>56806.9</v>
      </c>
      <c r="G33" s="97">
        <v>100</v>
      </c>
      <c r="H33" s="95">
        <v>206.32266000000001</v>
      </c>
      <c r="I33" s="96">
        <v>2.1513370255074444E-4</v>
      </c>
      <c r="J33" s="96">
        <v>1.2764696673754601E-2</v>
      </c>
      <c r="K33" s="96">
        <f>H33/'סכום נכסי הקרן'!$C$42</f>
        <v>3.1330241901578751E-4</v>
      </c>
      <c r="L33" s="140"/>
    </row>
    <row r="34" spans="2:12" s="135" customFormat="1">
      <c r="B34" s="88" t="s">
        <v>1712</v>
      </c>
      <c r="C34" s="85">
        <v>5238</v>
      </c>
      <c r="D34" s="98" t="s">
        <v>174</v>
      </c>
      <c r="E34" s="112">
        <v>43325</v>
      </c>
      <c r="F34" s="95">
        <v>87458.94</v>
      </c>
      <c r="G34" s="97">
        <v>101.70489999999999</v>
      </c>
      <c r="H34" s="95">
        <v>362.75601</v>
      </c>
      <c r="I34" s="96">
        <v>5.8286087714218705E-5</v>
      </c>
      <c r="J34" s="96">
        <v>2.2442859326413739E-2</v>
      </c>
      <c r="K34" s="96">
        <f>H34/'סכום נכסי הקרן'!$C$42</f>
        <v>5.5084756781206292E-4</v>
      </c>
      <c r="L34" s="140"/>
    </row>
    <row r="35" spans="2:12" s="135" customFormat="1">
      <c r="B35" s="88" t="s">
        <v>1713</v>
      </c>
      <c r="C35" s="85">
        <v>5339</v>
      </c>
      <c r="D35" s="98" t="s">
        <v>172</v>
      </c>
      <c r="E35" s="112">
        <v>43399</v>
      </c>
      <c r="F35" s="95">
        <v>44358.29</v>
      </c>
      <c r="G35" s="97">
        <v>99.936999999999998</v>
      </c>
      <c r="H35" s="95">
        <v>161.00779999999997</v>
      </c>
      <c r="I35" s="96">
        <v>2.5348733333333331E-4</v>
      </c>
      <c r="J35" s="96">
        <v>9.9611730922262529E-3</v>
      </c>
      <c r="K35" s="96">
        <f>H35/'סכום נכסי הקרן'!$C$42</f>
        <v>2.4449148348712691E-4</v>
      </c>
      <c r="L35" s="140"/>
    </row>
    <row r="36" spans="2:12" s="135" customFormat="1">
      <c r="B36" s="88" t="s">
        <v>1714</v>
      </c>
      <c r="C36" s="85">
        <v>5291</v>
      </c>
      <c r="D36" s="98" t="s">
        <v>172</v>
      </c>
      <c r="E36" s="112">
        <v>42908</v>
      </c>
      <c r="F36" s="95">
        <v>109161.2</v>
      </c>
      <c r="G36" s="97">
        <v>100.401</v>
      </c>
      <c r="H36" s="95">
        <v>398.06334999999996</v>
      </c>
      <c r="I36" s="96">
        <v>1.3469052364942124E-4</v>
      </c>
      <c r="J36" s="96">
        <v>2.4627241233166598E-2</v>
      </c>
      <c r="K36" s="96">
        <f>H36/'סכום נכסי הקרן'!$C$42</f>
        <v>6.0446201341398016E-4</v>
      </c>
      <c r="L36" s="140"/>
    </row>
    <row r="37" spans="2:12" s="135" customFormat="1">
      <c r="B37" s="88" t="s">
        <v>1715</v>
      </c>
      <c r="C37" s="85">
        <v>5302</v>
      </c>
      <c r="D37" s="98" t="s">
        <v>172</v>
      </c>
      <c r="E37" s="112">
        <v>43003</v>
      </c>
      <c r="F37" s="95">
        <v>25686.37</v>
      </c>
      <c r="G37" s="97">
        <v>86.258600000000001</v>
      </c>
      <c r="H37" s="95">
        <v>80.473169999999996</v>
      </c>
      <c r="I37" s="96">
        <v>1.1419736213524907E-5</v>
      </c>
      <c r="J37" s="96">
        <v>4.9786853534434291E-3</v>
      </c>
      <c r="K37" s="96">
        <f>H37/'סכום נכסי הקרן'!$C$42</f>
        <v>1.2219907802113786E-4</v>
      </c>
      <c r="L37" s="140"/>
    </row>
    <row r="38" spans="2:12" s="135" customFormat="1">
      <c r="B38" s="88" t="s">
        <v>1716</v>
      </c>
      <c r="C38" s="85">
        <v>5281</v>
      </c>
      <c r="D38" s="98" t="s">
        <v>172</v>
      </c>
      <c r="E38" s="112">
        <v>42642</v>
      </c>
      <c r="F38" s="95">
        <v>186148.44</v>
      </c>
      <c r="G38" s="97">
        <v>77.159199999999998</v>
      </c>
      <c r="H38" s="95">
        <v>521.66651999999999</v>
      </c>
      <c r="I38" s="96">
        <v>7.8240666541808235E-5</v>
      </c>
      <c r="J38" s="96">
        <v>3.2274278029631537E-2</v>
      </c>
      <c r="K38" s="96">
        <f>H38/'סכום נכסי הקרן'!$C$42</f>
        <v>7.9215430159512137E-4</v>
      </c>
      <c r="L38" s="140"/>
    </row>
    <row r="39" spans="2:12" s="135" customFormat="1">
      <c r="B39" s="88" t="s">
        <v>1717</v>
      </c>
      <c r="C39" s="85">
        <v>5237</v>
      </c>
      <c r="D39" s="98" t="s">
        <v>172</v>
      </c>
      <c r="E39" s="112">
        <v>43273</v>
      </c>
      <c r="F39" s="95">
        <v>144392.85</v>
      </c>
      <c r="G39" s="97">
        <v>101.0309</v>
      </c>
      <c r="H39" s="95">
        <v>529.84120999999993</v>
      </c>
      <c r="I39" s="96">
        <v>3.1703312499999997E-4</v>
      </c>
      <c r="J39" s="96">
        <v>3.2780026832268994E-2</v>
      </c>
      <c r="K39" s="96">
        <f>H39/'סכום נכסי הקרן'!$C$42</f>
        <v>8.0456762619894411E-4</v>
      </c>
      <c r="L39" s="140"/>
    </row>
    <row r="40" spans="2:12" s="135" customFormat="1">
      <c r="B40" s="88" t="s">
        <v>1718</v>
      </c>
      <c r="C40" s="85">
        <v>5290</v>
      </c>
      <c r="D40" s="98" t="s">
        <v>172</v>
      </c>
      <c r="E40" s="112">
        <v>42779</v>
      </c>
      <c r="F40" s="95">
        <v>89016.67</v>
      </c>
      <c r="G40" s="97">
        <v>80.919799999999995</v>
      </c>
      <c r="H40" s="95">
        <v>261.62061999999997</v>
      </c>
      <c r="I40" s="96">
        <v>5.672768178663421E-5</v>
      </c>
      <c r="J40" s="96">
        <v>1.6185851122216124E-2</v>
      </c>
      <c r="K40" s="96">
        <f>H40/'סכום נכסי הקרן'!$C$42</f>
        <v>3.9727276252841113E-4</v>
      </c>
      <c r="L40" s="140"/>
    </row>
    <row r="41" spans="2:12" s="135" customFormat="1">
      <c r="B41" s="88" t="s">
        <v>1719</v>
      </c>
      <c r="C41" s="85">
        <v>5307</v>
      </c>
      <c r="D41" s="98" t="s">
        <v>172</v>
      </c>
      <c r="E41" s="112">
        <v>43068</v>
      </c>
      <c r="F41" s="95">
        <v>6823</v>
      </c>
      <c r="G41" s="97">
        <v>79.552099999999996</v>
      </c>
      <c r="H41" s="95">
        <v>19.713919999999998</v>
      </c>
      <c r="I41" s="96">
        <v>4.6413124537458245E-5</v>
      </c>
      <c r="J41" s="96">
        <v>1.219653764887794E-3</v>
      </c>
      <c r="K41" s="96">
        <f>H41/'סכום נכסי הקרן'!$C$42</f>
        <v>2.9935727002956015E-5</v>
      </c>
      <c r="L41" s="140"/>
    </row>
    <row r="42" spans="2:12" s="135" customFormat="1">
      <c r="B42" s="88" t="s">
        <v>1720</v>
      </c>
      <c r="C42" s="85">
        <v>5315</v>
      </c>
      <c r="D42" s="98" t="s">
        <v>180</v>
      </c>
      <c r="E42" s="112">
        <v>43129</v>
      </c>
      <c r="F42" s="95">
        <v>441438.15</v>
      </c>
      <c r="G42" s="97">
        <v>89.077699999999993</v>
      </c>
      <c r="H42" s="95">
        <v>214.77837</v>
      </c>
      <c r="I42" s="96">
        <v>1.9087498498697141E-4</v>
      </c>
      <c r="J42" s="96">
        <v>1.3287831521430728E-2</v>
      </c>
      <c r="K42" s="96">
        <f>H42/'סכום נכסי הקרן'!$C$42</f>
        <v>3.2614247447792621E-4</v>
      </c>
      <c r="L42" s="140"/>
    </row>
    <row r="43" spans="2:12" s="135" customFormat="1">
      <c r="B43" s="88" t="s">
        <v>1721</v>
      </c>
      <c r="C43" s="85">
        <v>5294</v>
      </c>
      <c r="D43" s="98" t="s">
        <v>175</v>
      </c>
      <c r="E43" s="112">
        <v>43002</v>
      </c>
      <c r="F43" s="95">
        <v>228776.08</v>
      </c>
      <c r="G43" s="97">
        <v>102.5213</v>
      </c>
      <c r="H43" s="95">
        <v>1110.0039299999999</v>
      </c>
      <c r="I43" s="96">
        <v>7.0392635661274835E-4</v>
      </c>
      <c r="J43" s="96">
        <v>6.8673326880942367E-2</v>
      </c>
      <c r="K43" s="96">
        <f>H43/'סכום נכסי הקרן'!$C$42</f>
        <v>1.6855488213753681E-3</v>
      </c>
      <c r="L43" s="140"/>
    </row>
    <row r="44" spans="2:12" s="135" customFormat="1">
      <c r="B44" s="88" t="s">
        <v>1722</v>
      </c>
      <c r="C44" s="85">
        <v>5285</v>
      </c>
      <c r="D44" s="98" t="s">
        <v>172</v>
      </c>
      <c r="E44" s="112">
        <v>42718</v>
      </c>
      <c r="F44" s="95">
        <v>110686.37</v>
      </c>
      <c r="G44" s="97">
        <v>93.131100000000004</v>
      </c>
      <c r="H44" s="95">
        <v>374.39902000000001</v>
      </c>
      <c r="I44" s="96">
        <v>4.0218161403508763E-5</v>
      </c>
      <c r="J44" s="96">
        <v>2.3163184912655656E-2</v>
      </c>
      <c r="K44" s="96">
        <f>H44/'סכום נכסי הקרן'!$C$42</f>
        <v>5.6852756087547637E-4</v>
      </c>
      <c r="L44" s="140"/>
    </row>
    <row r="45" spans="2:12" s="135" customFormat="1">
      <c r="B45" s="88" t="s">
        <v>1723</v>
      </c>
      <c r="C45" s="85">
        <v>5239</v>
      </c>
      <c r="D45" s="98" t="s">
        <v>172</v>
      </c>
      <c r="E45" s="112">
        <v>43223</v>
      </c>
      <c r="F45" s="95">
        <v>3463.07</v>
      </c>
      <c r="G45" s="97">
        <v>75.766499999999994</v>
      </c>
      <c r="H45" s="95">
        <v>9.5298199999999991</v>
      </c>
      <c r="I45" s="96">
        <v>2.9953703703703707E-6</v>
      </c>
      <c r="J45" s="96">
        <v>5.8958750170960402E-4</v>
      </c>
      <c r="K45" s="96">
        <f>H45/'סכום נכסי הקרן'!$C$42</f>
        <v>1.4471099096846811E-5</v>
      </c>
      <c r="L45" s="140"/>
    </row>
    <row r="46" spans="2:12" s="135" customFormat="1">
      <c r="B46" s="88" t="s">
        <v>1724</v>
      </c>
      <c r="C46" s="85">
        <v>7000</v>
      </c>
      <c r="D46" s="98" t="s">
        <v>172</v>
      </c>
      <c r="E46" s="112">
        <v>43137</v>
      </c>
      <c r="F46" s="95">
        <v>21.26</v>
      </c>
      <c r="G46" s="97">
        <v>100</v>
      </c>
      <c r="H46" s="95">
        <v>7.7219999999999997E-2</v>
      </c>
      <c r="I46" s="96">
        <v>1.9876542911488384E-4</v>
      </c>
      <c r="J46" s="96">
        <v>4.7774193932325721E-6</v>
      </c>
      <c r="K46" s="96">
        <f>H46/'סכום נכסי הקרן'!$C$42</f>
        <v>1.1725911635880959E-7</v>
      </c>
      <c r="L46" s="140"/>
    </row>
    <row r="47" spans="2:12" s="135" customFormat="1">
      <c r="B47" s="88" t="s">
        <v>1725</v>
      </c>
      <c r="C47" s="85">
        <v>5292</v>
      </c>
      <c r="D47" s="98" t="s">
        <v>174</v>
      </c>
      <c r="E47" s="112">
        <v>42814</v>
      </c>
      <c r="F47" s="95">
        <v>5434.3</v>
      </c>
      <c r="G47" s="97">
        <v>1E-4</v>
      </c>
      <c r="H47" s="95">
        <v>4.0000000000000003E-5</v>
      </c>
      <c r="I47" s="96">
        <v>2.6820947783893086E-5</v>
      </c>
      <c r="J47" s="96">
        <v>2.4747057204001929E-9</v>
      </c>
      <c r="K47" s="96">
        <f>H47/'סכום נכסי הקרן'!$C$42</f>
        <v>6.0740283014146395E-11</v>
      </c>
      <c r="L47" s="140"/>
    </row>
    <row r="48" spans="2:12" s="135" customFormat="1">
      <c r="B48" s="88" t="s">
        <v>1726</v>
      </c>
      <c r="C48" s="85">
        <v>5329</v>
      </c>
      <c r="D48" s="98" t="s">
        <v>172</v>
      </c>
      <c r="E48" s="112">
        <v>43261</v>
      </c>
      <c r="F48" s="95">
        <v>8903.65</v>
      </c>
      <c r="G48" s="97">
        <v>100</v>
      </c>
      <c r="H48" s="95">
        <v>32.338059999999999</v>
      </c>
      <c r="I48" s="96">
        <v>9.730765027322404E-6</v>
      </c>
      <c r="J48" s="96">
        <v>2.0006795517161164E-3</v>
      </c>
      <c r="K48" s="96">
        <f>H48/'סכום נכסי הקרן'!$C$42</f>
        <v>4.9105572913211167E-5</v>
      </c>
      <c r="L48" s="140"/>
    </row>
    <row r="49" spans="2:12" s="135" customFormat="1">
      <c r="B49" s="88" t="s">
        <v>1727</v>
      </c>
      <c r="C49" s="85">
        <v>5296</v>
      </c>
      <c r="D49" s="98" t="s">
        <v>172</v>
      </c>
      <c r="E49" s="112">
        <v>42912</v>
      </c>
      <c r="F49" s="95">
        <v>6872.94</v>
      </c>
      <c r="G49" s="97">
        <v>132.85120000000001</v>
      </c>
      <c r="H49" s="95">
        <v>33.162990000000001</v>
      </c>
      <c r="I49" s="96">
        <v>9.8382077116432732E-4</v>
      </c>
      <c r="J49" s="96">
        <v>2.0517160264643597E-3</v>
      </c>
      <c r="K49" s="96">
        <f>H49/'סכום נכסי הקרן'!$C$42</f>
        <v>5.0358234954882659E-5</v>
      </c>
      <c r="L49" s="140"/>
    </row>
    <row r="50" spans="2:12" s="135" customFormat="1">
      <c r="B50" s="88" t="s">
        <v>1728</v>
      </c>
      <c r="C50" s="85">
        <v>5297</v>
      </c>
      <c r="D50" s="98" t="s">
        <v>172</v>
      </c>
      <c r="E50" s="112">
        <v>42916</v>
      </c>
      <c r="F50" s="95">
        <v>109228.5</v>
      </c>
      <c r="G50" s="97">
        <v>108.8347</v>
      </c>
      <c r="H50" s="95">
        <v>431.76675</v>
      </c>
      <c r="I50" s="96">
        <v>8.3185791469622653E-5</v>
      </c>
      <c r="J50" s="96">
        <v>2.6712391152589998E-2</v>
      </c>
      <c r="K50" s="96">
        <f>H50/'סכום נכסי הקרן'!$C$42</f>
        <v>6.556408647774547E-4</v>
      </c>
      <c r="L50" s="140"/>
    </row>
    <row r="51" spans="2:12" s="135" customFormat="1">
      <c r="B51" s="88" t="s">
        <v>1729</v>
      </c>
      <c r="C51" s="85">
        <v>5293</v>
      </c>
      <c r="D51" s="98" t="s">
        <v>172</v>
      </c>
      <c r="E51" s="112">
        <v>42859</v>
      </c>
      <c r="F51" s="95">
        <v>5143.49</v>
      </c>
      <c r="G51" s="97">
        <v>107.37309999999999</v>
      </c>
      <c r="H51" s="95">
        <v>20.058520000000001</v>
      </c>
      <c r="I51" s="96">
        <v>5.950214936751321E-6</v>
      </c>
      <c r="J51" s="96">
        <v>1.240973354669042E-3</v>
      </c>
      <c r="K51" s="96">
        <f>H51/'סכום נכסי הקרן'!$C$42</f>
        <v>3.045900454112289E-5</v>
      </c>
      <c r="L51" s="140"/>
    </row>
    <row r="52" spans="2:12" s="135" customFormat="1">
      <c r="B52" s="88" t="s">
        <v>1730</v>
      </c>
      <c r="C52" s="85">
        <v>5313</v>
      </c>
      <c r="D52" s="98" t="s">
        <v>172</v>
      </c>
      <c r="E52" s="112">
        <v>43098</v>
      </c>
      <c r="F52" s="95">
        <v>4330.1000000000004</v>
      </c>
      <c r="G52" s="97">
        <v>80.093800000000002</v>
      </c>
      <c r="H52" s="95">
        <v>12.59628</v>
      </c>
      <c r="I52" s="96">
        <v>2.1566686677309581E-5</v>
      </c>
      <c r="J52" s="96">
        <v>7.7930215429406347E-4</v>
      </c>
      <c r="K52" s="96">
        <f>H52/'סכום נכסי הקרן'!$C$42</f>
        <v>1.9127540303135798E-5</v>
      </c>
      <c r="L52" s="140"/>
    </row>
    <row r="53" spans="2:12" s="135" customFormat="1">
      <c r="B53" s="88" t="s">
        <v>1731</v>
      </c>
      <c r="C53" s="85">
        <v>5326</v>
      </c>
      <c r="D53" s="98" t="s">
        <v>175</v>
      </c>
      <c r="E53" s="112">
        <v>43234</v>
      </c>
      <c r="F53" s="95">
        <v>81857.570000000007</v>
      </c>
      <c r="G53" s="97">
        <v>100</v>
      </c>
      <c r="H53" s="95">
        <v>387.39913999999999</v>
      </c>
      <c r="I53" s="96">
        <v>2.5186923076923076E-4</v>
      </c>
      <c r="J53" s="96">
        <v>2.3967471695902878E-2</v>
      </c>
      <c r="K53" s="96">
        <f>H53/'סכום נכסי הקרן'!$C$42</f>
        <v>5.8826833507592293E-4</v>
      </c>
      <c r="L53" s="140"/>
    </row>
    <row r="54" spans="2:12" s="135" customFormat="1">
      <c r="B54" s="88" t="s">
        <v>1732</v>
      </c>
      <c r="C54" s="85">
        <v>5336</v>
      </c>
      <c r="D54" s="98" t="s">
        <v>174</v>
      </c>
      <c r="E54" s="112">
        <v>43363</v>
      </c>
      <c r="F54" s="95">
        <v>5987.93</v>
      </c>
      <c r="G54" s="97">
        <v>91.442400000000006</v>
      </c>
      <c r="H54" s="95">
        <v>22.330220000000001</v>
      </c>
      <c r="I54" s="96">
        <v>4.9995504247213725E-5</v>
      </c>
      <c r="J54" s="96">
        <v>1.3815180792948699E-3</v>
      </c>
      <c r="K54" s="96">
        <f>H54/'סכום נכסי הקרן'!$C$42</f>
        <v>3.3908597064203797E-5</v>
      </c>
      <c r="L54" s="140"/>
    </row>
    <row r="55" spans="2:12" s="135" customFormat="1">
      <c r="B55" s="88" t="s">
        <v>1733</v>
      </c>
      <c r="C55" s="85">
        <v>5308</v>
      </c>
      <c r="D55" s="98" t="s">
        <v>172</v>
      </c>
      <c r="E55" s="112">
        <v>43072</v>
      </c>
      <c r="F55" s="95">
        <v>5099.62</v>
      </c>
      <c r="G55" s="97">
        <v>104.044</v>
      </c>
      <c r="H55" s="95">
        <v>19.270849999999999</v>
      </c>
      <c r="I55" s="96">
        <v>2.2704590039954617E-5</v>
      </c>
      <c r="J55" s="96">
        <v>1.1922420682993512E-3</v>
      </c>
      <c r="K55" s="96">
        <f>H55/'סכום נכסי הקרן'!$C$42</f>
        <v>2.9262922073079069E-5</v>
      </c>
      <c r="L55" s="140"/>
    </row>
    <row r="56" spans="2:12" s="135" customFormat="1">
      <c r="B56" s="88" t="s">
        <v>1734</v>
      </c>
      <c r="C56" s="85">
        <v>5309</v>
      </c>
      <c r="D56" s="98" t="s">
        <v>172</v>
      </c>
      <c r="E56" s="112">
        <v>43125</v>
      </c>
      <c r="F56" s="95">
        <v>88110.44</v>
      </c>
      <c r="G56" s="97">
        <v>99.730400000000003</v>
      </c>
      <c r="H56" s="95">
        <v>319.15436999999997</v>
      </c>
      <c r="I56" s="96">
        <v>3.5252163042750144E-4</v>
      </c>
      <c r="J56" s="96">
        <v>1.9745328628242988E-2</v>
      </c>
      <c r="K56" s="96">
        <f>H56/'סכום נכסי הקרן'!$C$42</f>
        <v>4.8463816897503971E-4</v>
      </c>
      <c r="L56" s="140"/>
    </row>
    <row r="57" spans="2:12" s="135" customFormat="1">
      <c r="B57" s="88" t="s">
        <v>1735</v>
      </c>
      <c r="C57" s="85">
        <v>5321</v>
      </c>
      <c r="D57" s="98" t="s">
        <v>172</v>
      </c>
      <c r="E57" s="112">
        <v>43201</v>
      </c>
      <c r="F57" s="95">
        <v>24262.5</v>
      </c>
      <c r="G57" s="97">
        <v>100.2972</v>
      </c>
      <c r="H57" s="95">
        <v>88.383300000000006</v>
      </c>
      <c r="I57" s="96">
        <v>9.3317307692307683E-6</v>
      </c>
      <c r="J57" s="96">
        <v>5.4680664524461593E-3</v>
      </c>
      <c r="K57" s="96">
        <f>H57/'סכום נכסי הקרן'!$C$42</f>
        <v>1.3421066639310512E-4</v>
      </c>
      <c r="L57" s="140"/>
    </row>
    <row r="58" spans="2:12" s="135" customFormat="1">
      <c r="B58" s="88" t="s">
        <v>1736</v>
      </c>
      <c r="C58" s="85">
        <v>6653</v>
      </c>
      <c r="D58" s="98" t="s">
        <v>172</v>
      </c>
      <c r="E58" s="112">
        <v>43516</v>
      </c>
      <c r="F58" s="95">
        <v>698843.31</v>
      </c>
      <c r="G58" s="97">
        <v>100.0218</v>
      </c>
      <c r="H58" s="95">
        <v>2538.7522300000001</v>
      </c>
      <c r="I58" s="96">
        <v>8.1067176470588239E-5</v>
      </c>
      <c r="J58" s="96">
        <v>0.15706661665649366</v>
      </c>
      <c r="K58" s="96">
        <f>H58/'סכום נכסי הקרן'!$C$42</f>
        <v>3.8551132238248817E-3</v>
      </c>
      <c r="L58" s="140"/>
    </row>
    <row r="59" spans="2:12" s="135" customFormat="1">
      <c r="B59" s="88" t="s">
        <v>1737</v>
      </c>
      <c r="C59" s="85">
        <v>5303</v>
      </c>
      <c r="D59" s="98" t="s">
        <v>174</v>
      </c>
      <c r="E59" s="112">
        <v>43034</v>
      </c>
      <c r="F59" s="95">
        <v>140656.68</v>
      </c>
      <c r="G59" s="97">
        <v>102.6785</v>
      </c>
      <c r="H59" s="95">
        <v>588.99065000000007</v>
      </c>
      <c r="I59" s="96">
        <v>3.4230520231213872E-4</v>
      </c>
      <c r="J59" s="96">
        <v>3.6439463270430697E-2</v>
      </c>
      <c r="K59" s="96">
        <f>H59/'סכום נכסי הקרן'!$C$42</f>
        <v>8.9438646934215113E-4</v>
      </c>
      <c r="L59" s="140"/>
    </row>
    <row r="60" spans="2:12" s="135" customFormat="1">
      <c r="B60" s="88" t="s">
        <v>1738</v>
      </c>
      <c r="C60" s="85">
        <v>6644</v>
      </c>
      <c r="D60" s="98" t="s">
        <v>172</v>
      </c>
      <c r="E60" s="112">
        <v>43444</v>
      </c>
      <c r="F60" s="95">
        <v>4714.8100000000004</v>
      </c>
      <c r="G60" s="97">
        <v>98.960899999999995</v>
      </c>
      <c r="H60" s="95">
        <v>16.946259999999999</v>
      </c>
      <c r="I60" s="96">
        <v>2.8544117647058822E-5</v>
      </c>
      <c r="J60" s="96">
        <v>1.0484251640347241E-3</v>
      </c>
      <c r="K60" s="96">
        <f>H60/'סכום נכסי הקרן'!$C$42</f>
        <v>2.5733015710782707E-5</v>
      </c>
      <c r="L60" s="140"/>
    </row>
    <row r="61" spans="2:12" s="135" customFormat="1">
      <c r="B61" s="88" t="s">
        <v>1739</v>
      </c>
      <c r="C61" s="85">
        <v>5317</v>
      </c>
      <c r="D61" s="98" t="s">
        <v>172</v>
      </c>
      <c r="E61" s="112">
        <v>43264</v>
      </c>
      <c r="F61" s="95">
        <v>3112.72</v>
      </c>
      <c r="G61" s="97">
        <v>100</v>
      </c>
      <c r="H61" s="95">
        <v>11.305399999999999</v>
      </c>
      <c r="I61" s="96">
        <v>1.7564360169536951E-4</v>
      </c>
      <c r="J61" s="96">
        <v>6.9943845128530842E-4</v>
      </c>
      <c r="K61" s="96">
        <f>H61/'סכום נכסי הקרן'!$C$42</f>
        <v>1.7167329889703262E-5</v>
      </c>
      <c r="L61" s="140"/>
    </row>
    <row r="62" spans="2:12" s="135" customFormat="1">
      <c r="B62" s="88" t="s">
        <v>1740</v>
      </c>
      <c r="C62" s="85">
        <v>5340</v>
      </c>
      <c r="D62" s="98" t="s">
        <v>175</v>
      </c>
      <c r="E62" s="112">
        <v>43375</v>
      </c>
      <c r="F62" s="95">
        <v>7497.12</v>
      </c>
      <c r="G62" s="97">
        <v>100</v>
      </c>
      <c r="H62" s="95">
        <v>35.480870000000003</v>
      </c>
      <c r="I62" s="96">
        <v>3.3750260869565221E-5</v>
      </c>
      <c r="J62" s="96">
        <v>2.1951177988443898E-3</v>
      </c>
      <c r="K62" s="96">
        <f>H62/'סכום נכסי הקרן'!$C$42</f>
        <v>5.3877952134703409E-5</v>
      </c>
      <c r="L62" s="140"/>
    </row>
    <row r="63" spans="2:12" s="135" customFormat="1">
      <c r="B63" s="88" t="s">
        <v>1741</v>
      </c>
      <c r="C63" s="85">
        <v>5280</v>
      </c>
      <c r="D63" s="98" t="s">
        <v>175</v>
      </c>
      <c r="E63" s="112">
        <v>42604</v>
      </c>
      <c r="F63" s="95">
        <v>4483.7700000000004</v>
      </c>
      <c r="G63" s="97">
        <v>109.6354</v>
      </c>
      <c r="H63" s="95">
        <v>23.264520000000001</v>
      </c>
      <c r="I63" s="96">
        <v>1.183052770448549E-4</v>
      </c>
      <c r="J63" s="96">
        <v>1.4393210181591174E-3</v>
      </c>
      <c r="K63" s="96">
        <f>H63/'סכום נכסי הקרן'!$C$42</f>
        <v>3.5327338224706721E-5</v>
      </c>
      <c r="L63" s="140"/>
    </row>
    <row r="64" spans="2:12" s="135" customFormat="1">
      <c r="B64" s="88" t="s">
        <v>1742</v>
      </c>
      <c r="C64" s="85">
        <v>5318</v>
      </c>
      <c r="D64" s="98" t="s">
        <v>174</v>
      </c>
      <c r="E64" s="112">
        <v>43165</v>
      </c>
      <c r="F64" s="95">
        <v>4575.88</v>
      </c>
      <c r="G64" s="97">
        <v>96.992699999999999</v>
      </c>
      <c r="H64" s="95">
        <v>18.100150000000003</v>
      </c>
      <c r="I64" s="96">
        <v>3.7202276422764223E-5</v>
      </c>
      <c r="J64" s="96">
        <v>1.1198136186275388E-3</v>
      </c>
      <c r="K64" s="96">
        <f>H64/'סכום נכסי הקרן'!$C$42</f>
        <v>2.7485205839962546E-5</v>
      </c>
      <c r="L64" s="140"/>
    </row>
    <row r="65" spans="2:12" s="135" customFormat="1">
      <c r="B65" s="88" t="s">
        <v>1743</v>
      </c>
      <c r="C65" s="85">
        <v>5319</v>
      </c>
      <c r="D65" s="98" t="s">
        <v>172</v>
      </c>
      <c r="E65" s="112">
        <v>43165</v>
      </c>
      <c r="F65" s="95">
        <v>6090.85</v>
      </c>
      <c r="G65" s="97">
        <v>129.91720000000001</v>
      </c>
      <c r="H65" s="95">
        <v>28.74023</v>
      </c>
      <c r="I65" s="96">
        <v>1.5597652901708396E-4</v>
      </c>
      <c r="J65" s="96">
        <v>1.7780902896654307E-3</v>
      </c>
      <c r="K65" s="96">
        <f>H65/'סכום נכסי הקרן'!$C$42</f>
        <v>4.3642242602291507E-5</v>
      </c>
      <c r="L65" s="140"/>
    </row>
    <row r="66" spans="2:12" s="135" customFormat="1">
      <c r="B66" s="88" t="s">
        <v>1744</v>
      </c>
      <c r="C66" s="85">
        <v>5324</v>
      </c>
      <c r="D66" s="98" t="s">
        <v>174</v>
      </c>
      <c r="E66" s="112">
        <v>43192</v>
      </c>
      <c r="F66" s="95">
        <v>6033.26</v>
      </c>
      <c r="G66" s="97">
        <v>100.8869</v>
      </c>
      <c r="H66" s="95">
        <v>24.823060000000002</v>
      </c>
      <c r="I66" s="96">
        <v>6.6927619047619052E-5</v>
      </c>
      <c r="J66" s="96">
        <v>1.5357442144959303E-3</v>
      </c>
      <c r="K66" s="96">
        <f>H66/'סכום נכסי הקרן'!$C$42</f>
        <v>3.7693992241928419E-5</v>
      </c>
      <c r="L66" s="140"/>
    </row>
    <row r="67" spans="2:12" s="135" customFormat="1">
      <c r="B67" s="88" t="s">
        <v>1745</v>
      </c>
      <c r="C67" s="85">
        <v>5325</v>
      </c>
      <c r="D67" s="98" t="s">
        <v>172</v>
      </c>
      <c r="E67" s="112">
        <v>43201</v>
      </c>
      <c r="F67" s="95">
        <v>11754.56</v>
      </c>
      <c r="G67" s="97">
        <v>126.7764</v>
      </c>
      <c r="H67" s="95">
        <v>54.124099999999999</v>
      </c>
      <c r="I67" s="96">
        <v>6.9180373327014229E-6</v>
      </c>
      <c r="J67" s="96">
        <v>3.3485304970378017E-3</v>
      </c>
      <c r="K67" s="96">
        <f>H67/'סכום נכסי הקרן'!$C$42</f>
        <v>8.2187828797149011E-5</v>
      </c>
      <c r="L67" s="140"/>
    </row>
    <row r="68" spans="2:12" s="135" customFormat="1">
      <c r="B68" s="88" t="s">
        <v>1746</v>
      </c>
      <c r="C68" s="85">
        <v>5330</v>
      </c>
      <c r="D68" s="98" t="s">
        <v>172</v>
      </c>
      <c r="E68" s="112">
        <v>43272</v>
      </c>
      <c r="F68" s="95">
        <v>11805.44</v>
      </c>
      <c r="G68" s="97">
        <v>103.99590000000001</v>
      </c>
      <c r="H68" s="95">
        <v>44.590679999999999</v>
      </c>
      <c r="I68" s="96">
        <v>6.2413800313643488E-6</v>
      </c>
      <c r="J68" s="96">
        <v>2.7587202718133614E-3</v>
      </c>
      <c r="K68" s="96">
        <f>H68/'סכום נכסי הקרן'!$C$42</f>
        <v>6.7711263074830925E-5</v>
      </c>
      <c r="L68" s="140"/>
    </row>
    <row r="69" spans="2:12" s="135" customFormat="1">
      <c r="B69" s="88" t="s">
        <v>1747</v>
      </c>
      <c r="C69" s="85">
        <v>5298</v>
      </c>
      <c r="D69" s="98" t="s">
        <v>172</v>
      </c>
      <c r="E69" s="112">
        <v>43188</v>
      </c>
      <c r="F69" s="95">
        <v>41.79</v>
      </c>
      <c r="G69" s="97">
        <v>100</v>
      </c>
      <c r="H69" s="95">
        <v>0.15178</v>
      </c>
      <c r="I69" s="96">
        <v>3.9477034414786848E-4</v>
      </c>
      <c r="J69" s="96">
        <v>9.3902708560585307E-6</v>
      </c>
      <c r="K69" s="96">
        <f>H69/'סכום נכסי הקרן'!$C$42</f>
        <v>2.3047900389717846E-7</v>
      </c>
      <c r="L69" s="140"/>
    </row>
    <row r="70" spans="2:12" s="135" customFormat="1">
      <c r="B70" s="88" t="s">
        <v>1748</v>
      </c>
      <c r="C70" s="85">
        <v>6651</v>
      </c>
      <c r="D70" s="98" t="s">
        <v>174</v>
      </c>
      <c r="E70" s="112">
        <v>43503</v>
      </c>
      <c r="F70" s="95">
        <v>15000</v>
      </c>
      <c r="G70" s="97">
        <v>100</v>
      </c>
      <c r="H70" s="95">
        <v>61.173000000000002</v>
      </c>
      <c r="I70" s="96">
        <v>1.4634146341463415E-3</v>
      </c>
      <c r="J70" s="96">
        <v>3.7846293258510248E-3</v>
      </c>
      <c r="K70" s="96">
        <f>H70/'סכום נכסי הקרן'!$C$42</f>
        <v>9.2891633320609418E-5</v>
      </c>
      <c r="L70" s="140"/>
    </row>
    <row r="71" spans="2:12" s="135" customFormat="1">
      <c r="B71" s="88" t="s">
        <v>1749</v>
      </c>
      <c r="C71" s="85">
        <v>5316</v>
      </c>
      <c r="D71" s="98" t="s">
        <v>172</v>
      </c>
      <c r="E71" s="112">
        <v>43175</v>
      </c>
      <c r="F71" s="95">
        <v>263053.09000000003</v>
      </c>
      <c r="G71" s="97">
        <v>101.0558</v>
      </c>
      <c r="H71" s="95">
        <v>965.49600999999996</v>
      </c>
      <c r="I71" s="96">
        <v>6.5053148148148143E-5</v>
      </c>
      <c r="J71" s="96">
        <v>5.9732962474264038E-2</v>
      </c>
      <c r="K71" s="96">
        <f>H71/'סכום נכסי הקרן'!$C$42</f>
        <v>1.4661125224107276E-3</v>
      </c>
      <c r="L71" s="140"/>
    </row>
    <row r="72" spans="2:12" s="135" customFormat="1">
      <c r="B72" s="88" t="s">
        <v>1750</v>
      </c>
      <c r="C72" s="85">
        <v>5311</v>
      </c>
      <c r="D72" s="98" t="s">
        <v>172</v>
      </c>
      <c r="E72" s="112">
        <v>43089</v>
      </c>
      <c r="F72" s="95">
        <v>9003.5</v>
      </c>
      <c r="G72" s="97">
        <v>95.405600000000007</v>
      </c>
      <c r="H72" s="95">
        <v>31.198330000000002</v>
      </c>
      <c r="I72" s="96">
        <v>2.2492483516483519E-5</v>
      </c>
      <c r="J72" s="96">
        <v>1.9301671429483237E-3</v>
      </c>
      <c r="K72" s="96">
        <f>H72/'סכום נכסי הקרן'!$C$42</f>
        <v>4.737488484421834E-5</v>
      </c>
      <c r="L72" s="140"/>
    </row>
    <row r="73" spans="2:12" s="135" customFormat="1">
      <c r="B73" s="88" t="s">
        <v>1751</v>
      </c>
      <c r="C73" s="85">
        <v>5331</v>
      </c>
      <c r="D73" s="98" t="s">
        <v>172</v>
      </c>
      <c r="E73" s="112">
        <v>43455</v>
      </c>
      <c r="F73" s="95">
        <v>57214.92</v>
      </c>
      <c r="G73" s="97">
        <v>96.401499999999999</v>
      </c>
      <c r="H73" s="95">
        <v>200.32674</v>
      </c>
      <c r="I73" s="96">
        <v>4.1490157142857136E-4</v>
      </c>
      <c r="J73" s="96">
        <v>1.2393743235678052E-2</v>
      </c>
      <c r="K73" s="96">
        <f>H73/'סכום נכסי הקרן'!$C$42</f>
        <v>3.0419757207253298E-4</v>
      </c>
      <c r="L73" s="140"/>
    </row>
    <row r="74" spans="2:12" s="135" customFormat="1">
      <c r="B74" s="88" t="s">
        <v>1752</v>
      </c>
      <c r="C74" s="85">
        <v>5320</v>
      </c>
      <c r="D74" s="98" t="s">
        <v>172</v>
      </c>
      <c r="E74" s="112">
        <v>43448</v>
      </c>
      <c r="F74" s="95">
        <v>515.12</v>
      </c>
      <c r="G74" s="97">
        <v>29.737200000000001</v>
      </c>
      <c r="H74" s="95">
        <v>0.55635000000000001</v>
      </c>
      <c r="I74" s="96">
        <v>1.053861610172217E-4</v>
      </c>
      <c r="J74" s="96">
        <v>3.4420063188616183E-5</v>
      </c>
      <c r="K74" s="96">
        <f>H74/'סכום נכסי הקרן'!$C$42</f>
        <v>8.4482141137300853E-7</v>
      </c>
      <c r="L74" s="140"/>
    </row>
    <row r="75" spans="2:12" s="135" customFormat="1">
      <c r="B75" s="88" t="s">
        <v>1753</v>
      </c>
      <c r="C75" s="85">
        <v>5287</v>
      </c>
      <c r="D75" s="98" t="s">
        <v>174</v>
      </c>
      <c r="E75" s="112">
        <v>42809</v>
      </c>
      <c r="F75" s="95">
        <v>186912.4</v>
      </c>
      <c r="G75" s="97">
        <v>98.511200000000002</v>
      </c>
      <c r="H75" s="95">
        <v>750.91754000000003</v>
      </c>
      <c r="I75" s="96">
        <v>1.2241987657247663E-4</v>
      </c>
      <c r="J75" s="96">
        <v>4.6457498294671017E-2</v>
      </c>
      <c r="K75" s="96">
        <f>H75/'סכום נכסי הקרן'!$C$42</f>
        <v>1.1402735974971648E-3</v>
      </c>
      <c r="L75" s="140"/>
    </row>
    <row r="76" spans="2:12" s="135" customFormat="1">
      <c r="B76" s="88" t="s">
        <v>1754</v>
      </c>
      <c r="C76" s="85">
        <v>5306</v>
      </c>
      <c r="D76" s="98" t="s">
        <v>174</v>
      </c>
      <c r="E76" s="112">
        <v>43068</v>
      </c>
      <c r="F76" s="95">
        <v>3467.89</v>
      </c>
      <c r="G76" s="97">
        <v>69.165899999999993</v>
      </c>
      <c r="H76" s="95">
        <v>9.7819300000000009</v>
      </c>
      <c r="I76" s="96">
        <v>1.4306878277422843E-5</v>
      </c>
      <c r="J76" s="96">
        <v>6.0518495318885644E-4</v>
      </c>
      <c r="K76" s="96">
        <f>H76/'סכום נכסי הקרן'!$C$42</f>
        <v>1.4853929915614225E-5</v>
      </c>
      <c r="L76" s="140"/>
    </row>
    <row r="77" spans="2:12" s="135" customFormat="1">
      <c r="B77" s="88" t="s">
        <v>1755</v>
      </c>
      <c r="C77" s="85">
        <v>5304</v>
      </c>
      <c r="D77" s="98" t="s">
        <v>174</v>
      </c>
      <c r="E77" s="112">
        <v>43080</v>
      </c>
      <c r="F77" s="95">
        <v>91804.72</v>
      </c>
      <c r="G77" s="97">
        <v>105.2641</v>
      </c>
      <c r="H77" s="95">
        <v>394.10669000000001</v>
      </c>
      <c r="I77" s="96">
        <v>5.9218799999999996E-5</v>
      </c>
      <c r="J77" s="96">
        <v>2.4382452004774638E-2</v>
      </c>
      <c r="K77" s="96">
        <f>H77/'סכום נכסי הקרן'!$C$42</f>
        <v>5.9845379720921139E-4</v>
      </c>
      <c r="L77" s="140"/>
    </row>
    <row r="78" spans="2:12" s="135" customFormat="1">
      <c r="B78" s="88" t="s">
        <v>1756</v>
      </c>
      <c r="C78" s="85">
        <v>5284</v>
      </c>
      <c r="D78" s="98" t="s">
        <v>174</v>
      </c>
      <c r="E78" s="112">
        <v>42662</v>
      </c>
      <c r="F78" s="95">
        <v>120558.06</v>
      </c>
      <c r="G78" s="97">
        <v>88.120099999999994</v>
      </c>
      <c r="H78" s="95">
        <v>433.25121000000001</v>
      </c>
      <c r="I78" s="96">
        <v>1.9910528333333334E-4</v>
      </c>
      <c r="J78" s="96">
        <v>2.6804231193932632E-2</v>
      </c>
      <c r="K78" s="96">
        <f>H78/'סכום נכסי הקרן'!$C$42</f>
        <v>6.5789502779053423E-4</v>
      </c>
      <c r="L78" s="140"/>
    </row>
    <row r="79" spans="2:12" s="135" customFormat="1">
      <c r="B79" s="88" t="s">
        <v>1757</v>
      </c>
      <c r="C79" s="85">
        <v>6646</v>
      </c>
      <c r="D79" s="98" t="s">
        <v>174</v>
      </c>
      <c r="E79" s="112">
        <v>43460</v>
      </c>
      <c r="F79" s="95">
        <v>107842.07</v>
      </c>
      <c r="G79" s="97">
        <v>97.618300000000005</v>
      </c>
      <c r="H79" s="95">
        <v>429.32675</v>
      </c>
      <c r="I79" s="96">
        <v>2.0000000000000001E-4</v>
      </c>
      <c r="J79" s="96">
        <v>2.6561434103645587E-2</v>
      </c>
      <c r="K79" s="96">
        <f>H79/'סכום נכסי הקרן'!$C$42</f>
        <v>6.5193570751359185E-4</v>
      </c>
      <c r="L79" s="140"/>
    </row>
    <row r="80" spans="2:12" s="135" customFormat="1">
      <c r="B80" s="88" t="s">
        <v>1758</v>
      </c>
      <c r="C80" s="85">
        <v>5276</v>
      </c>
      <c r="D80" s="98" t="s">
        <v>172</v>
      </c>
      <c r="E80" s="112">
        <v>42521</v>
      </c>
      <c r="F80" s="95">
        <v>162714.01999999999</v>
      </c>
      <c r="G80" s="97">
        <v>106.88160000000001</v>
      </c>
      <c r="H80" s="95">
        <v>631.64602000000002</v>
      </c>
      <c r="I80" s="96">
        <v>2.2666666666666668E-5</v>
      </c>
      <c r="J80" s="96">
        <v>3.9078450474050362E-2</v>
      </c>
      <c r="K80" s="96">
        <f>H80/'סכום נכסי הקרן'!$C$42</f>
        <v>9.5915895048897918E-4</v>
      </c>
      <c r="L80" s="140"/>
    </row>
    <row r="81" spans="2:12" s="135" customFormat="1">
      <c r="B81" s="88" t="s">
        <v>1759</v>
      </c>
      <c r="C81" s="85">
        <v>6647</v>
      </c>
      <c r="D81" s="98" t="s">
        <v>172</v>
      </c>
      <c r="E81" s="112">
        <v>43510</v>
      </c>
      <c r="F81" s="95">
        <v>49830.92</v>
      </c>
      <c r="G81" s="97">
        <v>100.7444</v>
      </c>
      <c r="H81" s="95">
        <v>182.33314999999999</v>
      </c>
      <c r="I81" s="96">
        <v>3.1398878347147782E-5</v>
      </c>
      <c r="J81" s="96">
        <v>1.128052223308966E-2</v>
      </c>
      <c r="K81" s="96">
        <f>H81/'סכום נכסי הקרן'!$C$42</f>
        <v>2.7687417834652009E-4</v>
      </c>
      <c r="L81" s="140"/>
    </row>
    <row r="82" spans="2:12" s="135" customFormat="1">
      <c r="B82" s="88" t="s">
        <v>1760</v>
      </c>
      <c r="C82" s="85">
        <v>6642</v>
      </c>
      <c r="D82" s="98" t="s">
        <v>172</v>
      </c>
      <c r="E82" s="112">
        <v>43465</v>
      </c>
      <c r="F82" s="95">
        <v>6606.13</v>
      </c>
      <c r="G82" s="97">
        <v>94.475300000000004</v>
      </c>
      <c r="H82" s="95">
        <v>22.66789</v>
      </c>
      <c r="I82" s="96">
        <v>1.6714166666666667E-5</v>
      </c>
      <c r="J82" s="96">
        <v>1.4024089263100581E-3</v>
      </c>
      <c r="K82" s="96">
        <f>H82/'סכום נכסי הקרן'!$C$42</f>
        <v>3.4421351348338466E-5</v>
      </c>
      <c r="L82" s="140"/>
    </row>
    <row r="83" spans="2:12" s="135" customFormat="1">
      <c r="B83" s="88" t="s">
        <v>1761</v>
      </c>
      <c r="C83" s="85">
        <v>5337</v>
      </c>
      <c r="D83" s="98" t="s">
        <v>172</v>
      </c>
      <c r="E83" s="112">
        <v>43490</v>
      </c>
      <c r="F83" s="95">
        <v>55667.17</v>
      </c>
      <c r="G83" s="97">
        <v>94.669700000000006</v>
      </c>
      <c r="H83" s="95">
        <v>191.40618000000001</v>
      </c>
      <c r="I83" s="96">
        <v>4.8739806666666666E-5</v>
      </c>
      <c r="J83" s="96">
        <v>1.1841849214148725E-2</v>
      </c>
      <c r="K83" s="96">
        <f>H83/'סכום נכסי הקרן'!$C$42</f>
        <v>2.9065163859641615E-4</v>
      </c>
      <c r="L83" s="140"/>
    </row>
    <row r="84" spans="2:12" s="135" customFormat="1">
      <c r="B84" s="88" t="s">
        <v>1762</v>
      </c>
      <c r="C84" s="85">
        <v>5312</v>
      </c>
      <c r="D84" s="98" t="s">
        <v>172</v>
      </c>
      <c r="E84" s="112">
        <v>43095</v>
      </c>
      <c r="F84" s="95">
        <v>4264.2</v>
      </c>
      <c r="G84" s="97">
        <v>104.0771</v>
      </c>
      <c r="H84" s="95">
        <v>16.119030000000002</v>
      </c>
      <c r="I84" s="96">
        <v>1.6274920279912445E-4</v>
      </c>
      <c r="J84" s="96">
        <v>9.9724639370755812E-4</v>
      </c>
      <c r="K84" s="96">
        <f>H84/'סכום נכסי הקרן'!$C$42</f>
        <v>2.4476861102837904E-5</v>
      </c>
      <c r="L84" s="140"/>
    </row>
    <row r="85" spans="2:12" s="135" customFormat="1">
      <c r="B85" s="88" t="s">
        <v>1763</v>
      </c>
      <c r="C85" s="85">
        <v>5286</v>
      </c>
      <c r="D85" s="98" t="s">
        <v>172</v>
      </c>
      <c r="E85" s="112">
        <v>42727</v>
      </c>
      <c r="F85" s="95">
        <v>102107.38</v>
      </c>
      <c r="G85" s="97">
        <v>114.81059999999999</v>
      </c>
      <c r="H85" s="95">
        <v>425.77969000000002</v>
      </c>
      <c r="I85" s="96">
        <v>6.9066082821712466E-5</v>
      </c>
      <c r="J85" s="96">
        <v>2.6341985861830518E-2</v>
      </c>
      <c r="K85" s="96">
        <f>H85/'סכום נכסי הקרן'!$C$42</f>
        <v>6.4654947180688789E-4</v>
      </c>
      <c r="L85" s="140"/>
    </row>
    <row r="86" spans="2:12" s="135" customFormat="1">
      <c r="B86" s="88" t="s">
        <v>1764</v>
      </c>
      <c r="C86" s="85">
        <v>5338</v>
      </c>
      <c r="D86" s="98" t="s">
        <v>172</v>
      </c>
      <c r="E86" s="112">
        <v>43375</v>
      </c>
      <c r="F86" s="95">
        <v>1666.69</v>
      </c>
      <c r="G86" s="97">
        <v>100</v>
      </c>
      <c r="H86" s="95">
        <v>6.05342</v>
      </c>
      <c r="I86" s="96">
        <v>1.9493485714285715E-5</v>
      </c>
      <c r="J86" s="96">
        <v>3.7451082754962338E-4</v>
      </c>
      <c r="K86" s="96">
        <f>H86/'סכום נכסי הקרן'!$C$42</f>
        <v>9.1921611000873509E-6</v>
      </c>
      <c r="L86" s="140"/>
    </row>
    <row r="87" spans="2:12" s="135" customFormat="1">
      <c r="B87" s="88" t="s">
        <v>1765</v>
      </c>
      <c r="C87" s="85">
        <v>6641</v>
      </c>
      <c r="D87" s="98" t="s">
        <v>172</v>
      </c>
      <c r="E87" s="112">
        <v>43461</v>
      </c>
      <c r="F87" s="95">
        <v>313.32</v>
      </c>
      <c r="G87" s="97">
        <v>25.450199999999999</v>
      </c>
      <c r="H87" s="95">
        <v>0.28961999999999999</v>
      </c>
      <c r="I87" s="96">
        <v>1.9605517241379308E-5</v>
      </c>
      <c r="J87" s="96">
        <v>1.7918106768557595E-5</v>
      </c>
      <c r="K87" s="96">
        <f>H87/'סכום נכסי הקרן'!$C$42</f>
        <v>4.3979001916392688E-7</v>
      </c>
      <c r="L87" s="140"/>
    </row>
    <row r="88" spans="2:12" s="135" customFormat="1">
      <c r="B88" s="137"/>
      <c r="L88" s="140"/>
    </row>
    <row r="89" spans="2:12" s="135" customFormat="1">
      <c r="B89" s="137"/>
      <c r="L89" s="140"/>
    </row>
    <row r="90" spans="2:12" s="135" customFormat="1">
      <c r="B90" s="137"/>
      <c r="L90" s="140"/>
    </row>
    <row r="91" spans="2:12" s="135" customFormat="1">
      <c r="B91" s="138" t="s">
        <v>121</v>
      </c>
      <c r="L91" s="140"/>
    </row>
    <row r="92" spans="2:12" s="135" customFormat="1">
      <c r="B92" s="138" t="s">
        <v>245</v>
      </c>
      <c r="L92" s="140"/>
    </row>
    <row r="93" spans="2:12" s="135" customFormat="1">
      <c r="B93" s="138" t="s">
        <v>253</v>
      </c>
      <c r="L93" s="140"/>
    </row>
    <row r="94" spans="2:12" s="135" customFormat="1">
      <c r="B94" s="137"/>
      <c r="L94" s="140"/>
    </row>
    <row r="95" spans="2:12" s="135" customFormat="1">
      <c r="B95" s="137"/>
      <c r="L95" s="140"/>
    </row>
    <row r="96" spans="2:12" s="135" customFormat="1">
      <c r="B96" s="137"/>
      <c r="L96" s="140"/>
    </row>
    <row r="97" spans="2:12" s="135" customFormat="1">
      <c r="B97" s="137"/>
      <c r="L97" s="140"/>
    </row>
    <row r="98" spans="2:12" s="135" customFormat="1">
      <c r="B98" s="137"/>
      <c r="L98" s="140"/>
    </row>
    <row r="99" spans="2:12" s="135" customFormat="1">
      <c r="B99" s="137"/>
      <c r="L99" s="140"/>
    </row>
    <row r="100" spans="2:12" s="135" customFormat="1">
      <c r="B100" s="137"/>
      <c r="L100" s="140"/>
    </row>
    <row r="101" spans="2:12" s="135" customFormat="1">
      <c r="B101" s="137"/>
      <c r="L101" s="140"/>
    </row>
    <row r="102" spans="2:12" s="135" customFormat="1">
      <c r="B102" s="137"/>
      <c r="L102" s="140"/>
    </row>
    <row r="103" spans="2:12" s="135" customFormat="1">
      <c r="B103" s="137"/>
      <c r="L103" s="140"/>
    </row>
    <row r="104" spans="2:12" s="135" customFormat="1">
      <c r="B104" s="137"/>
      <c r="L104" s="140"/>
    </row>
    <row r="105" spans="2:12" s="135" customFormat="1">
      <c r="B105" s="137"/>
      <c r="L105" s="140"/>
    </row>
    <row r="106" spans="2:12" s="135" customFormat="1">
      <c r="B106" s="137"/>
      <c r="L106" s="140"/>
    </row>
    <row r="107" spans="2:12" s="135" customFormat="1">
      <c r="B107" s="137"/>
      <c r="L107" s="140"/>
    </row>
    <row r="108" spans="2:12" s="135" customFormat="1">
      <c r="B108" s="137"/>
      <c r="L108" s="140"/>
    </row>
    <row r="109" spans="2:12" s="135" customFormat="1">
      <c r="B109" s="137"/>
      <c r="L109" s="140"/>
    </row>
    <row r="110" spans="2:12" s="135" customFormat="1">
      <c r="B110" s="137"/>
      <c r="L110" s="140"/>
    </row>
    <row r="111" spans="2:12" s="135" customFormat="1">
      <c r="B111" s="137"/>
      <c r="L111" s="140"/>
    </row>
    <row r="112" spans="2:12" s="135" customFormat="1">
      <c r="B112" s="137"/>
      <c r="L112" s="140"/>
    </row>
    <row r="113" spans="2:12" s="135" customFormat="1">
      <c r="B113" s="137"/>
      <c r="L113" s="140"/>
    </row>
    <row r="114" spans="2:12" s="135" customFormat="1">
      <c r="B114" s="137"/>
      <c r="L114" s="140"/>
    </row>
    <row r="115" spans="2:12" s="135" customFormat="1">
      <c r="B115" s="137"/>
      <c r="L115" s="140"/>
    </row>
    <row r="116" spans="2:12" s="135" customFormat="1">
      <c r="B116" s="137"/>
      <c r="L116" s="140"/>
    </row>
    <row r="117" spans="2:12" s="135" customFormat="1">
      <c r="B117" s="137"/>
      <c r="L117" s="140"/>
    </row>
    <row r="118" spans="2:12" s="135" customFormat="1">
      <c r="B118" s="137"/>
      <c r="L118" s="140"/>
    </row>
    <row r="119" spans="2:12" s="135" customFormat="1">
      <c r="B119" s="137"/>
      <c r="L119" s="140"/>
    </row>
    <row r="120" spans="2:12" s="135" customFormat="1">
      <c r="B120" s="137"/>
      <c r="L120" s="140"/>
    </row>
    <row r="121" spans="2:12" s="135" customFormat="1">
      <c r="B121" s="137"/>
      <c r="L121" s="140"/>
    </row>
    <row r="122" spans="2:12" s="135" customFormat="1">
      <c r="B122" s="137"/>
      <c r="L122" s="140"/>
    </row>
    <row r="123" spans="2:12" s="135" customFormat="1">
      <c r="B123" s="137"/>
      <c r="L123" s="140"/>
    </row>
    <row r="124" spans="2:12" s="135" customFormat="1">
      <c r="B124" s="137"/>
      <c r="L124" s="140"/>
    </row>
    <row r="125" spans="2:12" s="135" customFormat="1">
      <c r="B125" s="137"/>
      <c r="L125" s="140"/>
    </row>
    <row r="126" spans="2:12" s="135" customFormat="1">
      <c r="B126" s="137"/>
      <c r="L126" s="140"/>
    </row>
    <row r="127" spans="2:12" s="135" customFormat="1">
      <c r="B127" s="137"/>
      <c r="L127" s="140"/>
    </row>
    <row r="128" spans="2:12" s="135" customFormat="1">
      <c r="B128" s="137"/>
      <c r="L128" s="140"/>
    </row>
    <row r="129" spans="2:12" s="135" customFormat="1">
      <c r="B129" s="137"/>
      <c r="L129" s="140"/>
    </row>
    <row r="130" spans="2:12" s="135" customFormat="1">
      <c r="B130" s="137"/>
      <c r="L130" s="140"/>
    </row>
    <row r="131" spans="2:12" s="135" customFormat="1">
      <c r="B131" s="137"/>
      <c r="L131" s="140"/>
    </row>
    <row r="132" spans="2:12" s="135" customFormat="1">
      <c r="B132" s="137"/>
      <c r="L132" s="140"/>
    </row>
    <row r="133" spans="2:12" s="135" customFormat="1">
      <c r="B133" s="137"/>
      <c r="L133" s="140"/>
    </row>
    <row r="134" spans="2:12" s="135" customFormat="1">
      <c r="B134" s="137"/>
      <c r="L134" s="140"/>
    </row>
    <row r="135" spans="2:12" s="135" customFormat="1">
      <c r="B135" s="137"/>
      <c r="L135" s="140"/>
    </row>
    <row r="136" spans="2:12" s="135" customFormat="1">
      <c r="B136" s="137"/>
      <c r="L136" s="140"/>
    </row>
    <row r="137" spans="2:12" s="135" customFormat="1">
      <c r="B137" s="137"/>
      <c r="L137" s="140"/>
    </row>
    <row r="138" spans="2:12" s="135" customFormat="1">
      <c r="B138" s="137"/>
      <c r="L138" s="140"/>
    </row>
    <row r="139" spans="2:12" s="135" customFormat="1">
      <c r="B139" s="137"/>
      <c r="L139" s="140"/>
    </row>
    <row r="140" spans="2:12" s="135" customFormat="1">
      <c r="B140" s="137"/>
      <c r="L140" s="140"/>
    </row>
    <row r="141" spans="2:12" s="135" customFormat="1">
      <c r="B141" s="137"/>
      <c r="L141" s="140"/>
    </row>
    <row r="142" spans="2:12" s="135" customFormat="1">
      <c r="B142" s="137"/>
      <c r="L142" s="140"/>
    </row>
    <row r="143" spans="2:12" s="135" customFormat="1">
      <c r="B143" s="137"/>
      <c r="L143" s="140"/>
    </row>
    <row r="144" spans="2:12" s="135" customFormat="1">
      <c r="B144" s="137"/>
      <c r="L144" s="140"/>
    </row>
    <row r="145" spans="2:12" s="135" customFormat="1">
      <c r="B145" s="137"/>
      <c r="L145" s="140"/>
    </row>
    <row r="146" spans="2:12" s="135" customFormat="1">
      <c r="B146" s="137"/>
      <c r="L146" s="140"/>
    </row>
    <row r="147" spans="2:12" s="135" customFormat="1">
      <c r="B147" s="137"/>
      <c r="L147" s="140"/>
    </row>
    <row r="148" spans="2:12" s="135" customFormat="1">
      <c r="B148" s="137"/>
      <c r="L148" s="140"/>
    </row>
    <row r="149" spans="2:12" s="135" customFormat="1">
      <c r="B149" s="137"/>
      <c r="L149" s="140"/>
    </row>
    <row r="150" spans="2:12" s="135" customFormat="1">
      <c r="B150" s="137"/>
      <c r="L150" s="140"/>
    </row>
    <row r="151" spans="2:12" s="135" customFormat="1">
      <c r="B151" s="137"/>
      <c r="L151" s="140"/>
    </row>
    <row r="152" spans="2:12" s="135" customFormat="1">
      <c r="B152" s="137"/>
      <c r="L152" s="140"/>
    </row>
    <row r="153" spans="2:12" s="135" customFormat="1">
      <c r="B153" s="137"/>
      <c r="L153" s="140"/>
    </row>
    <row r="154" spans="2:12" s="135" customFormat="1">
      <c r="B154" s="137"/>
      <c r="L154" s="140"/>
    </row>
    <row r="155" spans="2:12" s="135" customFormat="1">
      <c r="B155" s="137"/>
      <c r="L155" s="140"/>
    </row>
    <row r="156" spans="2:12" s="135" customFormat="1">
      <c r="B156" s="137"/>
      <c r="L156" s="140"/>
    </row>
    <row r="157" spans="2:12" s="135" customFormat="1">
      <c r="B157" s="137"/>
      <c r="L157" s="140"/>
    </row>
    <row r="158" spans="2:12" s="135" customFormat="1">
      <c r="B158" s="137"/>
      <c r="L158" s="140"/>
    </row>
    <row r="159" spans="2:12" s="135" customFormat="1">
      <c r="B159" s="137"/>
      <c r="L159" s="140"/>
    </row>
    <row r="160" spans="2:12" s="135" customFormat="1">
      <c r="B160" s="137"/>
      <c r="L160" s="140"/>
    </row>
    <row r="161" spans="2:12" s="135" customFormat="1">
      <c r="B161" s="137"/>
      <c r="L161" s="140"/>
    </row>
    <row r="162" spans="2:12" s="135" customFormat="1">
      <c r="B162" s="137"/>
      <c r="L162" s="140"/>
    </row>
    <row r="163" spans="2:12" s="135" customFormat="1">
      <c r="B163" s="137"/>
      <c r="L163" s="140"/>
    </row>
    <row r="164" spans="2:12" s="135" customFormat="1">
      <c r="B164" s="137"/>
      <c r="L164" s="140"/>
    </row>
    <row r="165" spans="2:12" s="135" customFormat="1">
      <c r="B165" s="137"/>
      <c r="L165" s="140"/>
    </row>
    <row r="166" spans="2:12" s="135" customFormat="1">
      <c r="B166" s="137"/>
      <c r="L166" s="140"/>
    </row>
    <row r="167" spans="2:12" s="135" customFormat="1">
      <c r="B167" s="137"/>
      <c r="L167" s="140"/>
    </row>
    <row r="168" spans="2:12" s="135" customFormat="1">
      <c r="B168" s="137"/>
      <c r="L168" s="140"/>
    </row>
    <row r="169" spans="2:12" s="135" customFormat="1">
      <c r="B169" s="137"/>
      <c r="L169" s="140"/>
    </row>
    <row r="170" spans="2:12" s="135" customFormat="1">
      <c r="B170" s="137"/>
      <c r="L170" s="140"/>
    </row>
    <row r="171" spans="2:12" s="135" customFormat="1">
      <c r="B171" s="137"/>
      <c r="L171" s="140"/>
    </row>
    <row r="172" spans="2:12" s="135" customFormat="1">
      <c r="B172" s="137"/>
      <c r="L172" s="140"/>
    </row>
    <row r="173" spans="2:12" s="135" customFormat="1">
      <c r="B173" s="137"/>
      <c r="L173" s="140"/>
    </row>
    <row r="174" spans="2:12" s="135" customFormat="1">
      <c r="B174" s="137"/>
      <c r="L174" s="140"/>
    </row>
    <row r="175" spans="2:12" s="135" customFormat="1">
      <c r="B175" s="137"/>
      <c r="L175" s="140"/>
    </row>
    <row r="176" spans="2:12" s="135" customFormat="1">
      <c r="B176" s="137"/>
      <c r="L176" s="140"/>
    </row>
    <row r="177" spans="2:12" s="135" customFormat="1">
      <c r="B177" s="137"/>
      <c r="L177" s="140"/>
    </row>
    <row r="178" spans="2:12" s="135" customFormat="1">
      <c r="B178" s="137"/>
      <c r="L178" s="140"/>
    </row>
    <row r="179" spans="2:12" s="135" customFormat="1">
      <c r="B179" s="137"/>
      <c r="L179" s="140"/>
    </row>
    <row r="180" spans="2:12" s="135" customFormat="1">
      <c r="B180" s="137"/>
      <c r="L180" s="140"/>
    </row>
    <row r="181" spans="2:12" s="135" customFormat="1">
      <c r="B181" s="137"/>
      <c r="L181" s="140"/>
    </row>
    <row r="182" spans="2:12" s="135" customFormat="1">
      <c r="B182" s="137"/>
      <c r="L182" s="140"/>
    </row>
    <row r="183" spans="2:12" s="135" customFormat="1">
      <c r="B183" s="137"/>
      <c r="L183" s="140"/>
    </row>
    <row r="184" spans="2:12" s="135" customFormat="1">
      <c r="B184" s="137"/>
      <c r="L184" s="140"/>
    </row>
    <row r="185" spans="2:12" s="135" customFormat="1">
      <c r="B185" s="137"/>
      <c r="L185" s="140"/>
    </row>
    <row r="186" spans="2:12" s="135" customFormat="1">
      <c r="B186" s="137"/>
      <c r="L186" s="140"/>
    </row>
    <row r="187" spans="2:12" s="135" customFormat="1">
      <c r="B187" s="137"/>
      <c r="L187" s="140"/>
    </row>
    <row r="188" spans="2:12" s="135" customFormat="1">
      <c r="B188" s="137"/>
      <c r="L188" s="140"/>
    </row>
    <row r="189" spans="2:12" s="135" customFormat="1">
      <c r="B189" s="137"/>
      <c r="L189" s="140"/>
    </row>
    <row r="190" spans="2:12">
      <c r="C190" s="1"/>
    </row>
    <row r="191" spans="2:12">
      <c r="C191" s="1"/>
    </row>
    <row r="192" spans="2:12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S39:XFD41 D1:L1048576 M1:XFD38 M42:XFD1048576 M39:Q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90" zoomScaleNormal="90" workbookViewId="0">
      <selection activeCell="J24" sqref="J24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188</v>
      </c>
      <c r="C1" s="79" t="s" vm="1">
        <v>263</v>
      </c>
    </row>
    <row r="2" spans="2:59">
      <c r="B2" s="57" t="s">
        <v>187</v>
      </c>
      <c r="C2" s="79" t="s">
        <v>264</v>
      </c>
    </row>
    <row r="3" spans="2:59">
      <c r="B3" s="57" t="s">
        <v>189</v>
      </c>
      <c r="C3" s="79" t="s">
        <v>265</v>
      </c>
    </row>
    <row r="4" spans="2:59">
      <c r="B4" s="57" t="s">
        <v>190</v>
      </c>
      <c r="C4" s="79">
        <v>2145</v>
      </c>
    </row>
    <row r="6" spans="2:59" ht="26.25" customHeight="1">
      <c r="B6" s="198" t="s">
        <v>219</v>
      </c>
      <c r="C6" s="199"/>
      <c r="D6" s="199"/>
      <c r="E6" s="199"/>
      <c r="F6" s="199"/>
      <c r="G6" s="199"/>
      <c r="H6" s="199"/>
      <c r="I6" s="199"/>
      <c r="J6" s="199"/>
      <c r="K6" s="199"/>
      <c r="L6" s="200"/>
    </row>
    <row r="7" spans="2:59" ht="26.25" customHeight="1">
      <c r="B7" s="198" t="s">
        <v>106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</row>
    <row r="8" spans="2:59" s="3" customFormat="1" ht="78.75">
      <c r="B8" s="22" t="s">
        <v>125</v>
      </c>
      <c r="C8" s="30" t="s">
        <v>49</v>
      </c>
      <c r="D8" s="30" t="s">
        <v>69</v>
      </c>
      <c r="E8" s="30" t="s">
        <v>110</v>
      </c>
      <c r="F8" s="30" t="s">
        <v>111</v>
      </c>
      <c r="G8" s="30" t="s">
        <v>247</v>
      </c>
      <c r="H8" s="30" t="s">
        <v>246</v>
      </c>
      <c r="I8" s="30" t="s">
        <v>119</v>
      </c>
      <c r="J8" s="30" t="s">
        <v>63</v>
      </c>
      <c r="K8" s="30" t="s">
        <v>191</v>
      </c>
      <c r="L8" s="31" t="s">
        <v>193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254</v>
      </c>
      <c r="H9" s="16"/>
      <c r="I9" s="16" t="s">
        <v>250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24" t="s">
        <v>52</v>
      </c>
      <c r="C11" s="119"/>
      <c r="D11" s="119"/>
      <c r="E11" s="119"/>
      <c r="F11" s="119"/>
      <c r="G11" s="120"/>
      <c r="H11" s="122"/>
      <c r="I11" s="120">
        <v>0.26012000000000002</v>
      </c>
      <c r="J11" s="119"/>
      <c r="K11" s="121">
        <v>1</v>
      </c>
      <c r="L11" s="121">
        <f>I11/'סכום נכסי הקרן'!$C$42</f>
        <v>3.9499406044099397E-7</v>
      </c>
      <c r="M11" s="136"/>
      <c r="N11" s="101"/>
      <c r="O11" s="101"/>
      <c r="P11" s="101"/>
      <c r="BG11" s="101"/>
    </row>
    <row r="12" spans="2:59" s="101" customFormat="1" ht="21" customHeight="1">
      <c r="B12" s="125" t="s">
        <v>243</v>
      </c>
      <c r="C12" s="119"/>
      <c r="D12" s="119"/>
      <c r="E12" s="119"/>
      <c r="F12" s="119"/>
      <c r="G12" s="120"/>
      <c r="H12" s="122"/>
      <c r="I12" s="120">
        <v>0.26012000000000002</v>
      </c>
      <c r="J12" s="119"/>
      <c r="K12" s="121">
        <v>1</v>
      </c>
      <c r="L12" s="121">
        <f>I12/'סכום נכסי הקרן'!$C$42</f>
        <v>3.9499406044099397E-7</v>
      </c>
      <c r="M12" s="136"/>
    </row>
    <row r="13" spans="2:59">
      <c r="B13" s="84" t="s">
        <v>1766</v>
      </c>
      <c r="C13" s="85" t="s">
        <v>1767</v>
      </c>
      <c r="D13" s="98" t="s">
        <v>1087</v>
      </c>
      <c r="E13" s="98" t="s">
        <v>172</v>
      </c>
      <c r="F13" s="112">
        <v>42731</v>
      </c>
      <c r="G13" s="95">
        <v>665</v>
      </c>
      <c r="H13" s="97">
        <v>10.769399999999999</v>
      </c>
      <c r="I13" s="95">
        <v>0.26012000000000002</v>
      </c>
      <c r="J13" s="96">
        <v>3.2832080447977693E-5</v>
      </c>
      <c r="K13" s="96">
        <v>1</v>
      </c>
      <c r="L13" s="96">
        <f>I13/'סכום נכסי הקרן'!$C$42</f>
        <v>3.9499406044099397E-7</v>
      </c>
      <c r="M13" s="135"/>
    </row>
    <row r="14" spans="2:59">
      <c r="B14" s="102"/>
      <c r="C14" s="85"/>
      <c r="D14" s="85"/>
      <c r="E14" s="85"/>
      <c r="F14" s="85"/>
      <c r="G14" s="95"/>
      <c r="H14" s="97"/>
      <c r="I14" s="85"/>
      <c r="J14" s="85"/>
      <c r="K14" s="96"/>
      <c r="L14" s="85"/>
      <c r="M14" s="135"/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13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13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13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93</v>
      </c>
      <c r="C6" s="13" t="s">
        <v>49</v>
      </c>
      <c r="E6" s="13" t="s">
        <v>126</v>
      </c>
      <c r="I6" s="13" t="s">
        <v>15</v>
      </c>
      <c r="J6" s="13" t="s">
        <v>70</v>
      </c>
      <c r="M6" s="13" t="s">
        <v>110</v>
      </c>
      <c r="Q6" s="13" t="s">
        <v>17</v>
      </c>
      <c r="R6" s="13" t="s">
        <v>19</v>
      </c>
      <c r="U6" s="13" t="s">
        <v>66</v>
      </c>
      <c r="W6" s="14" t="s">
        <v>62</v>
      </c>
    </row>
    <row r="7" spans="2:25" ht="18">
      <c r="B7" s="53" t="str">
        <f>'תעודות התחייבות ממשלתיות'!B6:R6</f>
        <v>1.ב. ניירות ערך סחירים</v>
      </c>
      <c r="C7" s="13"/>
      <c r="E7" s="47"/>
      <c r="I7" s="13"/>
      <c r="J7" s="13"/>
      <c r="K7" s="13"/>
      <c r="L7" s="13"/>
      <c r="M7" s="13"/>
      <c r="Q7" s="13"/>
      <c r="R7" s="52"/>
    </row>
    <row r="8" spans="2:25" ht="37.5">
      <c r="B8" s="48" t="s">
        <v>95</v>
      </c>
      <c r="C8" s="30" t="s">
        <v>49</v>
      </c>
      <c r="D8" s="30" t="s">
        <v>128</v>
      </c>
      <c r="I8" s="30" t="s">
        <v>15</v>
      </c>
      <c r="J8" s="30" t="s">
        <v>70</v>
      </c>
      <c r="K8" s="30" t="s">
        <v>111</v>
      </c>
      <c r="L8" s="30" t="s">
        <v>18</v>
      </c>
      <c r="M8" s="30" t="s">
        <v>110</v>
      </c>
      <c r="Q8" s="30" t="s">
        <v>17</v>
      </c>
      <c r="R8" s="30" t="s">
        <v>19</v>
      </c>
      <c r="S8" s="30" t="s">
        <v>0</v>
      </c>
      <c r="T8" s="30" t="s">
        <v>114</v>
      </c>
      <c r="U8" s="30" t="s">
        <v>66</v>
      </c>
      <c r="V8" s="30" t="s">
        <v>63</v>
      </c>
      <c r="W8" s="31" t="s">
        <v>120</v>
      </c>
    </row>
    <row r="9" spans="2:25" ht="31.5">
      <c r="B9" s="49" t="str">
        <f>'תעודות חוב מסחריות '!B7:T7</f>
        <v>2. תעודות חוב מסחריות</v>
      </c>
      <c r="C9" s="13" t="s">
        <v>49</v>
      </c>
      <c r="D9" s="13" t="s">
        <v>128</v>
      </c>
      <c r="E9" s="42" t="s">
        <v>126</v>
      </c>
      <c r="G9" s="13" t="s">
        <v>69</v>
      </c>
      <c r="I9" s="13" t="s">
        <v>15</v>
      </c>
      <c r="J9" s="13" t="s">
        <v>70</v>
      </c>
      <c r="K9" s="13" t="s">
        <v>111</v>
      </c>
      <c r="L9" s="13" t="s">
        <v>18</v>
      </c>
      <c r="M9" s="13" t="s">
        <v>110</v>
      </c>
      <c r="Q9" s="13" t="s">
        <v>17</v>
      </c>
      <c r="R9" s="13" t="s">
        <v>19</v>
      </c>
      <c r="S9" s="13" t="s">
        <v>0</v>
      </c>
      <c r="T9" s="13" t="s">
        <v>114</v>
      </c>
      <c r="U9" s="13" t="s">
        <v>66</v>
      </c>
      <c r="V9" s="13" t="s">
        <v>63</v>
      </c>
      <c r="W9" s="39" t="s">
        <v>120</v>
      </c>
    </row>
    <row r="10" spans="2:25" ht="31.5">
      <c r="B10" s="49" t="str">
        <f>'אג"ח קונצרני'!B7:U7</f>
        <v>3. אג"ח קונצרני</v>
      </c>
      <c r="C10" s="30" t="s">
        <v>49</v>
      </c>
      <c r="D10" s="13" t="s">
        <v>128</v>
      </c>
      <c r="E10" s="42" t="s">
        <v>126</v>
      </c>
      <c r="G10" s="30" t="s">
        <v>69</v>
      </c>
      <c r="I10" s="30" t="s">
        <v>15</v>
      </c>
      <c r="J10" s="30" t="s">
        <v>70</v>
      </c>
      <c r="K10" s="30" t="s">
        <v>111</v>
      </c>
      <c r="L10" s="30" t="s">
        <v>18</v>
      </c>
      <c r="M10" s="30" t="s">
        <v>110</v>
      </c>
      <c r="Q10" s="30" t="s">
        <v>17</v>
      </c>
      <c r="R10" s="30" t="s">
        <v>19</v>
      </c>
      <c r="S10" s="30" t="s">
        <v>0</v>
      </c>
      <c r="T10" s="30" t="s">
        <v>114</v>
      </c>
      <c r="U10" s="30" t="s">
        <v>66</v>
      </c>
      <c r="V10" s="13" t="s">
        <v>63</v>
      </c>
      <c r="W10" s="31" t="s">
        <v>120</v>
      </c>
    </row>
    <row r="11" spans="2:25" ht="31.5">
      <c r="B11" s="49" t="str">
        <f>מניות!B7</f>
        <v>4. מניות</v>
      </c>
      <c r="C11" s="30" t="s">
        <v>49</v>
      </c>
      <c r="D11" s="13" t="s">
        <v>128</v>
      </c>
      <c r="E11" s="42" t="s">
        <v>126</v>
      </c>
      <c r="H11" s="30" t="s">
        <v>110</v>
      </c>
      <c r="S11" s="30" t="s">
        <v>0</v>
      </c>
      <c r="T11" s="13" t="s">
        <v>114</v>
      </c>
      <c r="U11" s="13" t="s">
        <v>66</v>
      </c>
      <c r="V11" s="13" t="s">
        <v>63</v>
      </c>
      <c r="W11" s="14" t="s">
        <v>120</v>
      </c>
    </row>
    <row r="12" spans="2:25" ht="31.5">
      <c r="B12" s="49" t="str">
        <f>'תעודות סל'!B7:N7</f>
        <v>5. תעודות סל</v>
      </c>
      <c r="C12" s="30" t="s">
        <v>49</v>
      </c>
      <c r="D12" s="13" t="s">
        <v>128</v>
      </c>
      <c r="E12" s="42" t="s">
        <v>126</v>
      </c>
      <c r="H12" s="30" t="s">
        <v>110</v>
      </c>
      <c r="S12" s="30" t="s">
        <v>0</v>
      </c>
      <c r="T12" s="30" t="s">
        <v>114</v>
      </c>
      <c r="U12" s="30" t="s">
        <v>66</v>
      </c>
      <c r="V12" s="30" t="s">
        <v>63</v>
      </c>
      <c r="W12" s="31" t="s">
        <v>120</v>
      </c>
    </row>
    <row r="13" spans="2:25" ht="31.5">
      <c r="B13" s="49" t="str">
        <f>'קרנות נאמנות'!B7:O7</f>
        <v>6. קרנות נאמנות</v>
      </c>
      <c r="C13" s="30" t="s">
        <v>49</v>
      </c>
      <c r="D13" s="30" t="s">
        <v>128</v>
      </c>
      <c r="G13" s="30" t="s">
        <v>69</v>
      </c>
      <c r="H13" s="30" t="s">
        <v>110</v>
      </c>
      <c r="S13" s="30" t="s">
        <v>0</v>
      </c>
      <c r="T13" s="30" t="s">
        <v>114</v>
      </c>
      <c r="U13" s="30" t="s">
        <v>66</v>
      </c>
      <c r="V13" s="30" t="s">
        <v>63</v>
      </c>
      <c r="W13" s="31" t="s">
        <v>120</v>
      </c>
    </row>
    <row r="14" spans="2:25" ht="31.5">
      <c r="B14" s="49" t="str">
        <f>'כתבי אופציה'!B7:L7</f>
        <v>7. כתבי אופציה</v>
      </c>
      <c r="C14" s="30" t="s">
        <v>49</v>
      </c>
      <c r="D14" s="30" t="s">
        <v>128</v>
      </c>
      <c r="G14" s="30" t="s">
        <v>69</v>
      </c>
      <c r="H14" s="30" t="s">
        <v>110</v>
      </c>
      <c r="S14" s="30" t="s">
        <v>0</v>
      </c>
      <c r="T14" s="30" t="s">
        <v>114</v>
      </c>
      <c r="U14" s="30" t="s">
        <v>66</v>
      </c>
      <c r="V14" s="30" t="s">
        <v>63</v>
      </c>
      <c r="W14" s="31" t="s">
        <v>120</v>
      </c>
    </row>
    <row r="15" spans="2:25" ht="31.5">
      <c r="B15" s="49" t="str">
        <f>אופציות!B7</f>
        <v>8. אופציות</v>
      </c>
      <c r="C15" s="30" t="s">
        <v>49</v>
      </c>
      <c r="D15" s="30" t="s">
        <v>128</v>
      </c>
      <c r="G15" s="30" t="s">
        <v>69</v>
      </c>
      <c r="H15" s="30" t="s">
        <v>110</v>
      </c>
      <c r="S15" s="30" t="s">
        <v>0</v>
      </c>
      <c r="T15" s="30" t="s">
        <v>114</v>
      </c>
      <c r="U15" s="30" t="s">
        <v>66</v>
      </c>
      <c r="V15" s="30" t="s">
        <v>63</v>
      </c>
      <c r="W15" s="31" t="s">
        <v>120</v>
      </c>
    </row>
    <row r="16" spans="2:25" ht="31.5">
      <c r="B16" s="49" t="str">
        <f>'חוזים עתידיים'!B7:I7</f>
        <v>9. חוזים עתידיים</v>
      </c>
      <c r="C16" s="30" t="s">
        <v>49</v>
      </c>
      <c r="D16" s="30" t="s">
        <v>128</v>
      </c>
      <c r="G16" s="30" t="s">
        <v>69</v>
      </c>
      <c r="H16" s="30" t="s">
        <v>110</v>
      </c>
      <c r="S16" s="30" t="s">
        <v>0</v>
      </c>
      <c r="T16" s="31" t="s">
        <v>114</v>
      </c>
    </row>
    <row r="17" spans="2:25" ht="31.5">
      <c r="B17" s="49" t="str">
        <f>'מוצרים מובנים'!B7:Q7</f>
        <v>10. מוצרים מובנים</v>
      </c>
      <c r="C17" s="30" t="s">
        <v>49</v>
      </c>
      <c r="F17" s="13" t="s">
        <v>54</v>
      </c>
      <c r="I17" s="30" t="s">
        <v>15</v>
      </c>
      <c r="J17" s="30" t="s">
        <v>70</v>
      </c>
      <c r="K17" s="30" t="s">
        <v>111</v>
      </c>
      <c r="L17" s="30" t="s">
        <v>18</v>
      </c>
      <c r="M17" s="30" t="s">
        <v>110</v>
      </c>
      <c r="Q17" s="30" t="s">
        <v>17</v>
      </c>
      <c r="R17" s="30" t="s">
        <v>19</v>
      </c>
      <c r="S17" s="30" t="s">
        <v>0</v>
      </c>
      <c r="T17" s="30" t="s">
        <v>114</v>
      </c>
      <c r="U17" s="30" t="s">
        <v>66</v>
      </c>
      <c r="V17" s="30" t="s">
        <v>63</v>
      </c>
      <c r="W17" s="31" t="s">
        <v>120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0" t="s">
        <v>49</v>
      </c>
      <c r="I19" s="30" t="s">
        <v>15</v>
      </c>
      <c r="J19" s="30" t="s">
        <v>70</v>
      </c>
      <c r="K19" s="30" t="s">
        <v>111</v>
      </c>
      <c r="L19" s="30" t="s">
        <v>18</v>
      </c>
      <c r="M19" s="30" t="s">
        <v>110</v>
      </c>
      <c r="Q19" s="30" t="s">
        <v>17</v>
      </c>
      <c r="R19" s="30" t="s">
        <v>19</v>
      </c>
      <c r="S19" s="30" t="s">
        <v>0</v>
      </c>
      <c r="T19" s="30" t="s">
        <v>114</v>
      </c>
      <c r="U19" s="30" t="s">
        <v>119</v>
      </c>
      <c r="V19" s="30" t="s">
        <v>63</v>
      </c>
      <c r="W19" s="31" t="s">
        <v>120</v>
      </c>
    </row>
    <row r="20" spans="2:25" ht="31.5">
      <c r="B20" s="49" t="str">
        <f>'לא סחיר - תעודות חוב מסחריות'!B7:S7</f>
        <v>2. תעודות חוב מסחריות</v>
      </c>
      <c r="C20" s="30" t="s">
        <v>49</v>
      </c>
      <c r="D20" s="42" t="s">
        <v>127</v>
      </c>
      <c r="E20" s="42" t="s">
        <v>126</v>
      </c>
      <c r="G20" s="30" t="s">
        <v>69</v>
      </c>
      <c r="I20" s="30" t="s">
        <v>15</v>
      </c>
      <c r="J20" s="30" t="s">
        <v>70</v>
      </c>
      <c r="K20" s="30" t="s">
        <v>111</v>
      </c>
      <c r="L20" s="30" t="s">
        <v>18</v>
      </c>
      <c r="M20" s="30" t="s">
        <v>110</v>
      </c>
      <c r="Q20" s="30" t="s">
        <v>17</v>
      </c>
      <c r="R20" s="30" t="s">
        <v>19</v>
      </c>
      <c r="S20" s="30" t="s">
        <v>0</v>
      </c>
      <c r="T20" s="30" t="s">
        <v>114</v>
      </c>
      <c r="U20" s="30" t="s">
        <v>119</v>
      </c>
      <c r="V20" s="30" t="s">
        <v>63</v>
      </c>
      <c r="W20" s="31" t="s">
        <v>120</v>
      </c>
    </row>
    <row r="21" spans="2:25" ht="31.5">
      <c r="B21" s="49" t="str">
        <f>'לא סחיר - אג"ח קונצרני'!B7:S7</f>
        <v>3. אג"ח קונצרני</v>
      </c>
      <c r="C21" s="30" t="s">
        <v>49</v>
      </c>
      <c r="D21" s="42" t="s">
        <v>127</v>
      </c>
      <c r="E21" s="42" t="s">
        <v>126</v>
      </c>
      <c r="G21" s="30" t="s">
        <v>69</v>
      </c>
      <c r="I21" s="30" t="s">
        <v>15</v>
      </c>
      <c r="J21" s="30" t="s">
        <v>70</v>
      </c>
      <c r="K21" s="30" t="s">
        <v>111</v>
      </c>
      <c r="L21" s="30" t="s">
        <v>18</v>
      </c>
      <c r="M21" s="30" t="s">
        <v>110</v>
      </c>
      <c r="Q21" s="30" t="s">
        <v>17</v>
      </c>
      <c r="R21" s="30" t="s">
        <v>19</v>
      </c>
      <c r="S21" s="30" t="s">
        <v>0</v>
      </c>
      <c r="T21" s="30" t="s">
        <v>114</v>
      </c>
      <c r="U21" s="30" t="s">
        <v>119</v>
      </c>
      <c r="V21" s="30" t="s">
        <v>63</v>
      </c>
      <c r="W21" s="31" t="s">
        <v>120</v>
      </c>
    </row>
    <row r="22" spans="2:25" ht="31.5">
      <c r="B22" s="49" t="str">
        <f>'לא סחיר - מניות'!B7:M7</f>
        <v>4. מניות</v>
      </c>
      <c r="C22" s="30" t="s">
        <v>49</v>
      </c>
      <c r="D22" s="42" t="s">
        <v>127</v>
      </c>
      <c r="E22" s="42" t="s">
        <v>126</v>
      </c>
      <c r="G22" s="30" t="s">
        <v>69</v>
      </c>
      <c r="H22" s="30" t="s">
        <v>110</v>
      </c>
      <c r="S22" s="30" t="s">
        <v>0</v>
      </c>
      <c r="T22" s="30" t="s">
        <v>114</v>
      </c>
      <c r="U22" s="30" t="s">
        <v>119</v>
      </c>
      <c r="V22" s="30" t="s">
        <v>63</v>
      </c>
      <c r="W22" s="31" t="s">
        <v>120</v>
      </c>
    </row>
    <row r="23" spans="2:25" ht="31.5">
      <c r="B23" s="49" t="str">
        <f>'לא סחיר - קרנות השקעה'!B7:K7</f>
        <v>5. קרנות השקעה</v>
      </c>
      <c r="C23" s="30" t="s">
        <v>49</v>
      </c>
      <c r="G23" s="30" t="s">
        <v>69</v>
      </c>
      <c r="H23" s="30" t="s">
        <v>110</v>
      </c>
      <c r="K23" s="30" t="s">
        <v>111</v>
      </c>
      <c r="S23" s="30" t="s">
        <v>0</v>
      </c>
      <c r="T23" s="30" t="s">
        <v>114</v>
      </c>
      <c r="U23" s="30" t="s">
        <v>119</v>
      </c>
      <c r="V23" s="30" t="s">
        <v>63</v>
      </c>
      <c r="W23" s="31" t="s">
        <v>120</v>
      </c>
    </row>
    <row r="24" spans="2:25" ht="31.5">
      <c r="B24" s="49" t="str">
        <f>'לא סחיר - כתבי אופציה'!B7:L7</f>
        <v>6. כתבי אופציה</v>
      </c>
      <c r="C24" s="30" t="s">
        <v>49</v>
      </c>
      <c r="G24" s="30" t="s">
        <v>69</v>
      </c>
      <c r="H24" s="30" t="s">
        <v>110</v>
      </c>
      <c r="K24" s="30" t="s">
        <v>111</v>
      </c>
      <c r="S24" s="30" t="s">
        <v>0</v>
      </c>
      <c r="T24" s="30" t="s">
        <v>114</v>
      </c>
      <c r="U24" s="30" t="s">
        <v>119</v>
      </c>
      <c r="V24" s="30" t="s">
        <v>63</v>
      </c>
      <c r="W24" s="31" t="s">
        <v>120</v>
      </c>
    </row>
    <row r="25" spans="2:25" ht="31.5">
      <c r="B25" s="49" t="str">
        <f>'לא סחיר - אופציות'!B7:L7</f>
        <v>7. אופציות</v>
      </c>
      <c r="C25" s="30" t="s">
        <v>49</v>
      </c>
      <c r="G25" s="30" t="s">
        <v>69</v>
      </c>
      <c r="H25" s="30" t="s">
        <v>110</v>
      </c>
      <c r="K25" s="30" t="s">
        <v>111</v>
      </c>
      <c r="S25" s="30" t="s">
        <v>0</v>
      </c>
      <c r="T25" s="30" t="s">
        <v>114</v>
      </c>
      <c r="U25" s="30" t="s">
        <v>119</v>
      </c>
      <c r="V25" s="30" t="s">
        <v>63</v>
      </c>
      <c r="W25" s="31" t="s">
        <v>120</v>
      </c>
    </row>
    <row r="26" spans="2:25" ht="31.5">
      <c r="B26" s="49" t="str">
        <f>'לא סחיר - חוזים עתידיים'!B7:K7</f>
        <v>8. חוזים עתידיים</v>
      </c>
      <c r="C26" s="30" t="s">
        <v>49</v>
      </c>
      <c r="G26" s="30" t="s">
        <v>69</v>
      </c>
      <c r="H26" s="30" t="s">
        <v>110</v>
      </c>
      <c r="K26" s="30" t="s">
        <v>111</v>
      </c>
      <c r="S26" s="30" t="s">
        <v>0</v>
      </c>
      <c r="T26" s="30" t="s">
        <v>114</v>
      </c>
      <c r="U26" s="30" t="s">
        <v>119</v>
      </c>
      <c r="V26" s="31" t="s">
        <v>120</v>
      </c>
    </row>
    <row r="27" spans="2:25" ht="31.5">
      <c r="B27" s="49" t="str">
        <f>'לא סחיר - מוצרים מובנים'!B7:Q7</f>
        <v>9. מוצרים מובנים</v>
      </c>
      <c r="C27" s="30" t="s">
        <v>49</v>
      </c>
      <c r="F27" s="30" t="s">
        <v>54</v>
      </c>
      <c r="I27" s="30" t="s">
        <v>15</v>
      </c>
      <c r="J27" s="30" t="s">
        <v>70</v>
      </c>
      <c r="K27" s="30" t="s">
        <v>111</v>
      </c>
      <c r="L27" s="30" t="s">
        <v>18</v>
      </c>
      <c r="M27" s="30" t="s">
        <v>110</v>
      </c>
      <c r="Q27" s="30" t="s">
        <v>17</v>
      </c>
      <c r="R27" s="30" t="s">
        <v>19</v>
      </c>
      <c r="S27" s="30" t="s">
        <v>0</v>
      </c>
      <c r="T27" s="30" t="s">
        <v>114</v>
      </c>
      <c r="U27" s="30" t="s">
        <v>119</v>
      </c>
      <c r="V27" s="30" t="s">
        <v>63</v>
      </c>
      <c r="W27" s="31" t="s">
        <v>120</v>
      </c>
    </row>
    <row r="28" spans="2:25" ht="31.5">
      <c r="B28" s="53" t="str">
        <f>הלוואות!B6</f>
        <v>1.ד. הלוואות:</v>
      </c>
      <c r="C28" s="30" t="s">
        <v>49</v>
      </c>
      <c r="I28" s="30" t="s">
        <v>15</v>
      </c>
      <c r="J28" s="30" t="s">
        <v>70</v>
      </c>
      <c r="L28" s="30" t="s">
        <v>18</v>
      </c>
      <c r="M28" s="30" t="s">
        <v>110</v>
      </c>
      <c r="Q28" s="13" t="s">
        <v>38</v>
      </c>
      <c r="R28" s="30" t="s">
        <v>19</v>
      </c>
      <c r="S28" s="30" t="s">
        <v>0</v>
      </c>
      <c r="T28" s="30" t="s">
        <v>114</v>
      </c>
      <c r="U28" s="30" t="s">
        <v>119</v>
      </c>
      <c r="V28" s="31" t="s">
        <v>120</v>
      </c>
    </row>
    <row r="29" spans="2:25" ht="47.25">
      <c r="B29" s="53" t="str">
        <f>'פקדונות מעל 3 חודשים'!B6:O6</f>
        <v>1.ה. פקדונות מעל 3 חודשים:</v>
      </c>
      <c r="C29" s="30" t="s">
        <v>49</v>
      </c>
      <c r="E29" s="30" t="s">
        <v>126</v>
      </c>
      <c r="I29" s="30" t="s">
        <v>15</v>
      </c>
      <c r="J29" s="30" t="s">
        <v>70</v>
      </c>
      <c r="L29" s="30" t="s">
        <v>18</v>
      </c>
      <c r="M29" s="30" t="s">
        <v>110</v>
      </c>
      <c r="O29" s="50" t="s">
        <v>56</v>
      </c>
      <c r="P29" s="51"/>
      <c r="R29" s="30" t="s">
        <v>19</v>
      </c>
      <c r="S29" s="30" t="s">
        <v>0</v>
      </c>
      <c r="T29" s="30" t="s">
        <v>114</v>
      </c>
      <c r="U29" s="30" t="s">
        <v>119</v>
      </c>
      <c r="V29" s="31" t="s">
        <v>120</v>
      </c>
    </row>
    <row r="30" spans="2:25" ht="63">
      <c r="B30" s="53" t="str">
        <f>'זכויות מקרקעין'!B6</f>
        <v>1. ו. זכויות במקרקעין:</v>
      </c>
      <c r="C30" s="13" t="s">
        <v>58</v>
      </c>
      <c r="N30" s="50" t="s">
        <v>94</v>
      </c>
      <c r="P30" s="51" t="s">
        <v>59</v>
      </c>
      <c r="U30" s="30" t="s">
        <v>119</v>
      </c>
      <c r="V30" s="14" t="s">
        <v>62</v>
      </c>
    </row>
    <row r="31" spans="2:25" ht="31.5">
      <c r="B31" s="53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61</v>
      </c>
      <c r="R31" s="13" t="s">
        <v>57</v>
      </c>
      <c r="U31" s="30" t="s">
        <v>119</v>
      </c>
      <c r="V31" s="14" t="s">
        <v>62</v>
      </c>
    </row>
    <row r="32" spans="2:25" ht="47.25">
      <c r="B32" s="53" t="str">
        <f>'יתרת התחייבות להשקעה'!B6:D6</f>
        <v>1. ט. יתרות התחייבות להשקעה:</v>
      </c>
      <c r="X32" s="13" t="s">
        <v>116</v>
      </c>
      <c r="Y32" s="14" t="s">
        <v>115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188</v>
      </c>
      <c r="C1" s="79" t="s" vm="1">
        <v>263</v>
      </c>
    </row>
    <row r="2" spans="2:54">
      <c r="B2" s="57" t="s">
        <v>187</v>
      </c>
      <c r="C2" s="79" t="s">
        <v>264</v>
      </c>
    </row>
    <row r="3" spans="2:54">
      <c r="B3" s="57" t="s">
        <v>189</v>
      </c>
      <c r="C3" s="79" t="s">
        <v>265</v>
      </c>
    </row>
    <row r="4" spans="2:54">
      <c r="B4" s="57" t="s">
        <v>190</v>
      </c>
      <c r="C4" s="79">
        <v>2145</v>
      </c>
    </row>
    <row r="6" spans="2:54" ht="26.25" customHeight="1">
      <c r="B6" s="198" t="s">
        <v>219</v>
      </c>
      <c r="C6" s="199"/>
      <c r="D6" s="199"/>
      <c r="E6" s="199"/>
      <c r="F6" s="199"/>
      <c r="G6" s="199"/>
      <c r="H6" s="199"/>
      <c r="I6" s="199"/>
      <c r="J6" s="199"/>
      <c r="K6" s="199"/>
      <c r="L6" s="200"/>
    </row>
    <row r="7" spans="2:54" ht="26.25" customHeight="1">
      <c r="B7" s="198" t="s">
        <v>107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</row>
    <row r="8" spans="2:54" s="3" customFormat="1" ht="78.75">
      <c r="B8" s="22" t="s">
        <v>125</v>
      </c>
      <c r="C8" s="30" t="s">
        <v>49</v>
      </c>
      <c r="D8" s="30" t="s">
        <v>69</v>
      </c>
      <c r="E8" s="30" t="s">
        <v>110</v>
      </c>
      <c r="F8" s="30" t="s">
        <v>111</v>
      </c>
      <c r="G8" s="30" t="s">
        <v>247</v>
      </c>
      <c r="H8" s="30" t="s">
        <v>246</v>
      </c>
      <c r="I8" s="30" t="s">
        <v>119</v>
      </c>
      <c r="J8" s="30" t="s">
        <v>63</v>
      </c>
      <c r="K8" s="30" t="s">
        <v>191</v>
      </c>
      <c r="L8" s="31" t="s">
        <v>193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254</v>
      </c>
      <c r="H9" s="16"/>
      <c r="I9" s="16" t="s">
        <v>250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00" t="s">
        <v>262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0" t="s">
        <v>121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0" t="s">
        <v>245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0" t="s">
        <v>253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selection activeCell="E101" sqref="E101"/>
    </sheetView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188</v>
      </c>
      <c r="C1" s="79" t="s" vm="1">
        <v>263</v>
      </c>
    </row>
    <row r="2" spans="2:51">
      <c r="B2" s="57" t="s">
        <v>187</v>
      </c>
      <c r="C2" s="79" t="s">
        <v>264</v>
      </c>
    </row>
    <row r="3" spans="2:51">
      <c r="B3" s="57" t="s">
        <v>189</v>
      </c>
      <c r="C3" s="79" t="s">
        <v>265</v>
      </c>
    </row>
    <row r="4" spans="2:51">
      <c r="B4" s="57" t="s">
        <v>190</v>
      </c>
      <c r="C4" s="79">
        <v>2145</v>
      </c>
    </row>
    <row r="6" spans="2:51" ht="26.25" customHeight="1">
      <c r="B6" s="198" t="s">
        <v>219</v>
      </c>
      <c r="C6" s="199"/>
      <c r="D6" s="199"/>
      <c r="E6" s="199"/>
      <c r="F6" s="199"/>
      <c r="G6" s="199"/>
      <c r="H6" s="199"/>
      <c r="I6" s="199"/>
      <c r="J6" s="199"/>
      <c r="K6" s="200"/>
    </row>
    <row r="7" spans="2:51" ht="26.25" customHeight="1">
      <c r="B7" s="198" t="s">
        <v>108</v>
      </c>
      <c r="C7" s="199"/>
      <c r="D7" s="199"/>
      <c r="E7" s="199"/>
      <c r="F7" s="199"/>
      <c r="G7" s="199"/>
      <c r="H7" s="199"/>
      <c r="I7" s="199"/>
      <c r="J7" s="199"/>
      <c r="K7" s="200"/>
    </row>
    <row r="8" spans="2:51" s="3" customFormat="1" ht="63">
      <c r="B8" s="22" t="s">
        <v>125</v>
      </c>
      <c r="C8" s="30" t="s">
        <v>49</v>
      </c>
      <c r="D8" s="30" t="s">
        <v>69</v>
      </c>
      <c r="E8" s="30" t="s">
        <v>110</v>
      </c>
      <c r="F8" s="30" t="s">
        <v>111</v>
      </c>
      <c r="G8" s="30" t="s">
        <v>247</v>
      </c>
      <c r="H8" s="30" t="s">
        <v>246</v>
      </c>
      <c r="I8" s="30" t="s">
        <v>119</v>
      </c>
      <c r="J8" s="30" t="s">
        <v>191</v>
      </c>
      <c r="K8" s="31" t="s">
        <v>193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254</v>
      </c>
      <c r="H9" s="16"/>
      <c r="I9" s="16" t="s">
        <v>250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134" customFormat="1" ht="18" customHeight="1">
      <c r="B11" s="80" t="s">
        <v>53</v>
      </c>
      <c r="C11" s="81"/>
      <c r="D11" s="81"/>
      <c r="E11" s="81"/>
      <c r="F11" s="81"/>
      <c r="G11" s="89"/>
      <c r="H11" s="91"/>
      <c r="I11" s="89">
        <v>-353.99840999999992</v>
      </c>
      <c r="J11" s="90">
        <v>1</v>
      </c>
      <c r="K11" s="90">
        <f>I11/'סכום נכסי הקרן'!$C$42</f>
        <v>-5.3754909024894559E-4</v>
      </c>
      <c r="AW11" s="135"/>
    </row>
    <row r="12" spans="2:51" s="135" customFormat="1" ht="19.5" customHeight="1">
      <c r="B12" s="82" t="s">
        <v>37</v>
      </c>
      <c r="C12" s="83"/>
      <c r="D12" s="83"/>
      <c r="E12" s="83"/>
      <c r="F12" s="83"/>
      <c r="G12" s="92"/>
      <c r="H12" s="94"/>
      <c r="I12" s="92">
        <v>-353.99840999999992</v>
      </c>
      <c r="J12" s="93">
        <v>1</v>
      </c>
      <c r="K12" s="93">
        <f>I12/'סכום נכסי הקרן'!$C$42</f>
        <v>-5.3754909024894559E-4</v>
      </c>
    </row>
    <row r="13" spans="2:51" s="135" customFormat="1">
      <c r="B13" s="103" t="s">
        <v>1768</v>
      </c>
      <c r="C13" s="83"/>
      <c r="D13" s="83"/>
      <c r="E13" s="83"/>
      <c r="F13" s="83"/>
      <c r="G13" s="92"/>
      <c r="H13" s="94"/>
      <c r="I13" s="92">
        <v>-643.52889000000027</v>
      </c>
      <c r="J13" s="93">
        <v>1.8178863854219018</v>
      </c>
      <c r="K13" s="93">
        <f>I13/'סכום נכסי הקרן'!$C$42</f>
        <v>-9.7720317265948746E-4</v>
      </c>
    </row>
    <row r="14" spans="2:51" s="135" customFormat="1">
      <c r="B14" s="88" t="s">
        <v>1769</v>
      </c>
      <c r="C14" s="85" t="s">
        <v>1770</v>
      </c>
      <c r="D14" s="98" t="s">
        <v>1642</v>
      </c>
      <c r="E14" s="98" t="s">
        <v>172</v>
      </c>
      <c r="F14" s="112">
        <v>43255</v>
      </c>
      <c r="G14" s="95">
        <v>1907620</v>
      </c>
      <c r="H14" s="97">
        <v>-4.37</v>
      </c>
      <c r="I14" s="95">
        <v>-83.363849999999999</v>
      </c>
      <c r="J14" s="96">
        <v>0.23549215941393639</v>
      </c>
      <c r="K14" s="96">
        <f>I14/'סכום נכסי הקרן'!$C$42</f>
        <v>-1.2658859605372118E-4</v>
      </c>
    </row>
    <row r="15" spans="2:51" s="135" customFormat="1">
      <c r="B15" s="88" t="s">
        <v>1769</v>
      </c>
      <c r="C15" s="85" t="s">
        <v>1771</v>
      </c>
      <c r="D15" s="98" t="s">
        <v>1642</v>
      </c>
      <c r="E15" s="98" t="s">
        <v>172</v>
      </c>
      <c r="F15" s="112">
        <v>43276</v>
      </c>
      <c r="G15" s="95">
        <v>4232400</v>
      </c>
      <c r="H15" s="97">
        <v>-2.39</v>
      </c>
      <c r="I15" s="95">
        <v>-101.15259</v>
      </c>
      <c r="J15" s="96">
        <v>0.28574306308324954</v>
      </c>
      <c r="K15" s="96">
        <f>I15/'סכום נכסי הקרן'!$C$42</f>
        <v>-1.5360092360534785E-4</v>
      </c>
    </row>
    <row r="16" spans="2:51" s="141" customFormat="1">
      <c r="B16" s="88" t="s">
        <v>1769</v>
      </c>
      <c r="C16" s="85" t="s">
        <v>1772</v>
      </c>
      <c r="D16" s="98" t="s">
        <v>1642</v>
      </c>
      <c r="E16" s="98" t="s">
        <v>172</v>
      </c>
      <c r="F16" s="112">
        <v>43271</v>
      </c>
      <c r="G16" s="95">
        <v>12029880</v>
      </c>
      <c r="H16" s="97">
        <v>-2.0798999999999999</v>
      </c>
      <c r="I16" s="95">
        <v>-250.20717999999999</v>
      </c>
      <c r="J16" s="96">
        <v>0.70680311812699959</v>
      </c>
      <c r="K16" s="96">
        <f>I16/'סכום נכסי הקרן'!$C$42</f>
        <v>-3.7994137313428667E-4</v>
      </c>
      <c r="AW16" s="135"/>
      <c r="AY16" s="135"/>
    </row>
    <row r="17" spans="2:51" s="141" customFormat="1">
      <c r="B17" s="88" t="s">
        <v>1769</v>
      </c>
      <c r="C17" s="85" t="s">
        <v>1773</v>
      </c>
      <c r="D17" s="98" t="s">
        <v>1642</v>
      </c>
      <c r="E17" s="98" t="s">
        <v>172</v>
      </c>
      <c r="F17" s="112">
        <v>43326</v>
      </c>
      <c r="G17" s="95">
        <v>1795000</v>
      </c>
      <c r="H17" s="97">
        <v>-0.1414</v>
      </c>
      <c r="I17" s="95">
        <v>-2.5381199999999997</v>
      </c>
      <c r="J17" s="96">
        <v>7.1698627120952334E-3</v>
      </c>
      <c r="K17" s="96">
        <f>I17/'סכום נכסי הקרן'!$C$42</f>
        <v>-3.85415317809663E-6</v>
      </c>
      <c r="AW17" s="135"/>
      <c r="AY17" s="135"/>
    </row>
    <row r="18" spans="2:51" s="141" customFormat="1">
      <c r="B18" s="88" t="s">
        <v>1769</v>
      </c>
      <c r="C18" s="85" t="s">
        <v>1774</v>
      </c>
      <c r="D18" s="98" t="s">
        <v>1642</v>
      </c>
      <c r="E18" s="98" t="s">
        <v>172</v>
      </c>
      <c r="F18" s="112">
        <v>43326</v>
      </c>
      <c r="G18" s="95">
        <v>3612100</v>
      </c>
      <c r="H18" s="97">
        <v>-0.12</v>
      </c>
      <c r="I18" s="95">
        <v>-4.3327399999999994</v>
      </c>
      <c r="J18" s="96">
        <v>1.2239433504800206E-2</v>
      </c>
      <c r="K18" s="96">
        <f>I18/'סכום נכסי הקרן'!$C$42</f>
        <v>-6.5792963456678139E-6</v>
      </c>
      <c r="AW18" s="135"/>
      <c r="AY18" s="135"/>
    </row>
    <row r="19" spans="2:51" s="135" customFormat="1">
      <c r="B19" s="88" t="s">
        <v>1769</v>
      </c>
      <c r="C19" s="85" t="s">
        <v>1775</v>
      </c>
      <c r="D19" s="98" t="s">
        <v>1642</v>
      </c>
      <c r="E19" s="98" t="s">
        <v>172</v>
      </c>
      <c r="F19" s="112">
        <v>43454</v>
      </c>
      <c r="G19" s="95">
        <v>2542400</v>
      </c>
      <c r="H19" s="97">
        <v>-2.6827999999999999</v>
      </c>
      <c r="I19" s="95">
        <v>-68.208470000000005</v>
      </c>
      <c r="J19" s="96">
        <v>0.19268015921314455</v>
      </c>
      <c r="K19" s="96">
        <f>I19/'סכום נכסי הקרן'!$C$42</f>
        <v>-1.0357504429404784E-4</v>
      </c>
    </row>
    <row r="20" spans="2:51" s="135" customFormat="1">
      <c r="B20" s="88" t="s">
        <v>1769</v>
      </c>
      <c r="C20" s="85" t="s">
        <v>1776</v>
      </c>
      <c r="D20" s="98" t="s">
        <v>1642</v>
      </c>
      <c r="E20" s="98" t="s">
        <v>172</v>
      </c>
      <c r="F20" s="112">
        <v>43375</v>
      </c>
      <c r="G20" s="95">
        <v>1071630</v>
      </c>
      <c r="H20" s="97">
        <v>-1.1594</v>
      </c>
      <c r="I20" s="95">
        <v>-12.424770000000001</v>
      </c>
      <c r="J20" s="96">
        <v>3.5098377984240106E-2</v>
      </c>
      <c r="K20" s="96">
        <f>I20/'סכום נכסי הקרן'!$C$42</f>
        <v>-1.8867101154641891E-5</v>
      </c>
    </row>
    <row r="21" spans="2:51" s="135" customFormat="1">
      <c r="B21" s="88" t="s">
        <v>1769</v>
      </c>
      <c r="C21" s="85" t="s">
        <v>1777</v>
      </c>
      <c r="D21" s="98" t="s">
        <v>1642</v>
      </c>
      <c r="E21" s="98" t="s">
        <v>172</v>
      </c>
      <c r="F21" s="112">
        <v>43472</v>
      </c>
      <c r="G21" s="95">
        <v>4794240</v>
      </c>
      <c r="H21" s="97">
        <v>-0.85760000000000003</v>
      </c>
      <c r="I21" s="95">
        <v>-41.115300000000005</v>
      </c>
      <c r="J21" s="96">
        <v>0.11614543692442013</v>
      </c>
      <c r="K21" s="96">
        <f>I21/'סכום נכסי הקרן'!$C$42</f>
        <v>-6.2433873955288323E-5</v>
      </c>
    </row>
    <row r="22" spans="2:51" s="135" customFormat="1">
      <c r="B22" s="88" t="s">
        <v>1769</v>
      </c>
      <c r="C22" s="85" t="s">
        <v>1778</v>
      </c>
      <c r="D22" s="98" t="s">
        <v>1642</v>
      </c>
      <c r="E22" s="98" t="s">
        <v>172</v>
      </c>
      <c r="F22" s="112">
        <v>43502</v>
      </c>
      <c r="G22" s="95">
        <v>1150960</v>
      </c>
      <c r="H22" s="97">
        <v>-0.73870000000000002</v>
      </c>
      <c r="I22" s="95">
        <v>-8.5026799999999998</v>
      </c>
      <c r="J22" s="96">
        <v>2.4018977938347241E-2</v>
      </c>
      <c r="K22" s="96">
        <f>I22/'סכום נכסי הקרן'!$C$42</f>
        <v>-1.2911379739468054E-5</v>
      </c>
    </row>
    <row r="23" spans="2:51" s="135" customFormat="1">
      <c r="B23" s="88" t="s">
        <v>1769</v>
      </c>
      <c r="C23" s="85" t="s">
        <v>1779</v>
      </c>
      <c r="D23" s="98" t="s">
        <v>1642</v>
      </c>
      <c r="E23" s="98" t="s">
        <v>172</v>
      </c>
      <c r="F23" s="112">
        <v>43396</v>
      </c>
      <c r="G23" s="95">
        <v>2707125</v>
      </c>
      <c r="H23" s="97">
        <v>-0.33090000000000003</v>
      </c>
      <c r="I23" s="95">
        <v>-8.9577000000000009</v>
      </c>
      <c r="J23" s="96">
        <v>2.5304350943271194E-2</v>
      </c>
      <c r="K23" s="96">
        <f>I23/'סכום נכסי הקרן'!$C$42</f>
        <v>-1.3602330828895479E-5</v>
      </c>
    </row>
    <row r="24" spans="2:51" s="135" customFormat="1">
      <c r="B24" s="88" t="s">
        <v>1769</v>
      </c>
      <c r="C24" s="85" t="s">
        <v>1780</v>
      </c>
      <c r="D24" s="98" t="s">
        <v>1642</v>
      </c>
      <c r="E24" s="98" t="s">
        <v>172</v>
      </c>
      <c r="F24" s="112">
        <v>43481</v>
      </c>
      <c r="G24" s="95">
        <v>1830500</v>
      </c>
      <c r="H24" s="97">
        <v>0.80400000000000005</v>
      </c>
      <c r="I24" s="95">
        <v>14.7165</v>
      </c>
      <c r="J24" s="96">
        <v>-4.1572220620990932E-2</v>
      </c>
      <c r="K24" s="96">
        <f>I24/'סכום נכסי הקרן'!$C$42</f>
        <v>2.2347109374442132E-5</v>
      </c>
    </row>
    <row r="25" spans="2:51" s="135" customFormat="1">
      <c r="B25" s="88" t="s">
        <v>1769</v>
      </c>
      <c r="C25" s="85" t="s">
        <v>1781</v>
      </c>
      <c r="D25" s="98" t="s">
        <v>1642</v>
      </c>
      <c r="E25" s="98" t="s">
        <v>174</v>
      </c>
      <c r="F25" s="112">
        <v>43423</v>
      </c>
      <c r="G25" s="95">
        <v>423800</v>
      </c>
      <c r="H25" s="97">
        <v>3.6755</v>
      </c>
      <c r="I25" s="95">
        <v>15.576700000000001</v>
      </c>
      <c r="J25" s="96">
        <v>-4.4002175038017836E-2</v>
      </c>
      <c r="K25" s="96">
        <f>I25/'סכום נכסי הקרן'!$C$42</f>
        <v>2.3653329160661352E-5</v>
      </c>
    </row>
    <row r="26" spans="2:51" s="135" customFormat="1">
      <c r="B26" s="88" t="s">
        <v>1769</v>
      </c>
      <c r="C26" s="85" t="s">
        <v>1782</v>
      </c>
      <c r="D26" s="98" t="s">
        <v>1642</v>
      </c>
      <c r="E26" s="98" t="s">
        <v>172</v>
      </c>
      <c r="F26" s="112">
        <v>43419</v>
      </c>
      <c r="G26" s="95">
        <v>3624900</v>
      </c>
      <c r="H26" s="97">
        <v>0.27989999999999998</v>
      </c>
      <c r="I26" s="95">
        <v>10.14574</v>
      </c>
      <c r="J26" s="96">
        <v>-2.8660411214841339E-2</v>
      </c>
      <c r="K26" s="96">
        <f>I26/'סכום נכסי הקרן'!$C$42</f>
        <v>1.540637797469864E-5</v>
      </c>
    </row>
    <row r="27" spans="2:51" s="135" customFormat="1">
      <c r="B27" s="88" t="s">
        <v>1769</v>
      </c>
      <c r="C27" s="85" t="s">
        <v>1783</v>
      </c>
      <c r="D27" s="98" t="s">
        <v>1642</v>
      </c>
      <c r="E27" s="98" t="s">
        <v>172</v>
      </c>
      <c r="F27" s="112">
        <v>43360</v>
      </c>
      <c r="G27" s="95">
        <v>635600</v>
      </c>
      <c r="H27" s="97">
        <v>2.6291000000000002</v>
      </c>
      <c r="I27" s="95">
        <v>16.71086</v>
      </c>
      <c r="J27" s="96">
        <v>-4.7206031236129008E-2</v>
      </c>
      <c r="K27" s="96">
        <f>I27/'סכום נכסי הקרן'!$C$42</f>
        <v>2.5375559145244456E-5</v>
      </c>
    </row>
    <row r="28" spans="2:51" s="135" customFormat="1">
      <c r="B28" s="88" t="s">
        <v>1769</v>
      </c>
      <c r="C28" s="85" t="s">
        <v>1784</v>
      </c>
      <c r="D28" s="98" t="s">
        <v>1642</v>
      </c>
      <c r="E28" s="98" t="s">
        <v>172</v>
      </c>
      <c r="F28" s="112">
        <v>43488</v>
      </c>
      <c r="G28" s="95">
        <v>1151829</v>
      </c>
      <c r="H28" s="97">
        <v>0.87150000000000005</v>
      </c>
      <c r="I28" s="95">
        <v>10.038200000000002</v>
      </c>
      <c r="J28" s="96">
        <v>-2.8356624539641304E-2</v>
      </c>
      <c r="K28" s="96">
        <f>I28/'סכום נכסי הקרן'!$C$42</f>
        <v>1.5243077723815109E-5</v>
      </c>
    </row>
    <row r="29" spans="2:51" s="135" customFormat="1">
      <c r="B29" s="88" t="s">
        <v>1769</v>
      </c>
      <c r="C29" s="85" t="s">
        <v>1785</v>
      </c>
      <c r="D29" s="98" t="s">
        <v>1642</v>
      </c>
      <c r="E29" s="98" t="s">
        <v>172</v>
      </c>
      <c r="F29" s="112">
        <v>43382</v>
      </c>
      <c r="G29" s="95">
        <v>6114560</v>
      </c>
      <c r="H29" s="97">
        <v>-0.97260000000000002</v>
      </c>
      <c r="I29" s="95">
        <v>-59.471519999999998</v>
      </c>
      <c r="J29" s="96">
        <v>0.16799939864136681</v>
      </c>
      <c r="K29" s="96">
        <f>I29/'סכום נכסי הקרן'!$C$42</f>
        <v>-9.0307923902036678E-5</v>
      </c>
    </row>
    <row r="30" spans="2:51" s="135" customFormat="1">
      <c r="B30" s="88" t="s">
        <v>1769</v>
      </c>
      <c r="C30" s="85" t="s">
        <v>1786</v>
      </c>
      <c r="D30" s="98" t="s">
        <v>1642</v>
      </c>
      <c r="E30" s="98" t="s">
        <v>172</v>
      </c>
      <c r="F30" s="112">
        <v>43395</v>
      </c>
      <c r="G30" s="95">
        <v>1256850</v>
      </c>
      <c r="H30" s="97">
        <v>-0.85419999999999996</v>
      </c>
      <c r="I30" s="95">
        <v>-10.735899999999999</v>
      </c>
      <c r="J30" s="96">
        <v>3.0327537346848541E-2</v>
      </c>
      <c r="K30" s="96">
        <f>I30/'סכום נכסי הקרן'!$C$42</f>
        <v>-1.6302540110289353E-5</v>
      </c>
    </row>
    <row r="31" spans="2:51" s="135" customFormat="1">
      <c r="B31" s="88" t="s">
        <v>1769</v>
      </c>
      <c r="C31" s="85" t="s">
        <v>1787</v>
      </c>
      <c r="D31" s="98" t="s">
        <v>1642</v>
      </c>
      <c r="E31" s="98" t="s">
        <v>172</v>
      </c>
      <c r="F31" s="112">
        <v>43488</v>
      </c>
      <c r="G31" s="95">
        <v>1829000</v>
      </c>
      <c r="H31" s="97">
        <v>0.90939999999999999</v>
      </c>
      <c r="I31" s="95">
        <v>16.633500000000002</v>
      </c>
      <c r="J31" s="96">
        <v>-4.6987499181140403E-2</v>
      </c>
      <c r="K31" s="96">
        <f>I31/'סכום נכסי הקרן'!$C$42</f>
        <v>2.5258087437895101E-5</v>
      </c>
    </row>
    <row r="32" spans="2:51" s="135" customFormat="1">
      <c r="B32" s="88" t="s">
        <v>1769</v>
      </c>
      <c r="C32" s="85" t="s">
        <v>1788</v>
      </c>
      <c r="D32" s="98" t="s">
        <v>1642</v>
      </c>
      <c r="E32" s="98" t="s">
        <v>172</v>
      </c>
      <c r="F32" s="112">
        <v>43488</v>
      </c>
      <c r="G32" s="95">
        <v>1538964</v>
      </c>
      <c r="H32" s="97">
        <v>0.88470000000000004</v>
      </c>
      <c r="I32" s="95">
        <v>13.614840000000001</v>
      </c>
      <c r="J32" s="96">
        <v>-3.8460172744843694E-2</v>
      </c>
      <c r="K32" s="96">
        <f>I32/'סכום נכסי הקרן'!$C$42</f>
        <v>2.0674230869808021E-5</v>
      </c>
    </row>
    <row r="33" spans="2:11" s="135" customFormat="1">
      <c r="B33" s="88" t="s">
        <v>1769</v>
      </c>
      <c r="C33" s="85" t="s">
        <v>1789</v>
      </c>
      <c r="D33" s="98" t="s">
        <v>1642</v>
      </c>
      <c r="E33" s="98" t="s">
        <v>172</v>
      </c>
      <c r="F33" s="112">
        <v>43458</v>
      </c>
      <c r="G33" s="95">
        <v>1498200</v>
      </c>
      <c r="H33" s="97">
        <v>3.1305999999999998</v>
      </c>
      <c r="I33" s="95">
        <v>46.902360000000002</v>
      </c>
      <c r="J33" s="96">
        <v>-0.13249313746917679</v>
      </c>
      <c r="K33" s="96">
        <f>I33/'סכום נכסי הקרן'!$C$42</f>
        <v>7.1221565510784469E-5</v>
      </c>
    </row>
    <row r="34" spans="2:11" s="135" customFormat="1">
      <c r="B34" s="88" t="s">
        <v>1769</v>
      </c>
      <c r="C34" s="85" t="s">
        <v>1790</v>
      </c>
      <c r="D34" s="98" t="s">
        <v>1642</v>
      </c>
      <c r="E34" s="98" t="s">
        <v>174</v>
      </c>
      <c r="F34" s="112">
        <v>43488</v>
      </c>
      <c r="G34" s="95">
        <v>407820</v>
      </c>
      <c r="H34" s="97">
        <v>-2.7115999999999998</v>
      </c>
      <c r="I34" s="95">
        <v>-11.058549999999999</v>
      </c>
      <c r="J34" s="96">
        <v>3.1238982118592003E-2</v>
      </c>
      <c r="K34" s="96">
        <f>I34/'סכום נכסי הקרן'!$C$42</f>
        <v>-1.6792486418152211E-5</v>
      </c>
    </row>
    <row r="35" spans="2:11" s="135" customFormat="1">
      <c r="B35" s="88" t="s">
        <v>1769</v>
      </c>
      <c r="C35" s="85" t="s">
        <v>1791</v>
      </c>
      <c r="D35" s="98" t="s">
        <v>1642</v>
      </c>
      <c r="E35" s="98" t="s">
        <v>172</v>
      </c>
      <c r="F35" s="112">
        <v>43500</v>
      </c>
      <c r="G35" s="95">
        <v>2418700</v>
      </c>
      <c r="H35" s="97">
        <v>-0.4143</v>
      </c>
      <c r="I35" s="95">
        <v>-10.019489999999999</v>
      </c>
      <c r="J35" s="96">
        <v>2.8303771194904525E-2</v>
      </c>
      <c r="K35" s="96">
        <f>I35/'סכום נכסי הקרן'!$C$42</f>
        <v>-1.5214666456435239E-5</v>
      </c>
    </row>
    <row r="36" spans="2:11" s="135" customFormat="1">
      <c r="B36" s="88" t="s">
        <v>1769</v>
      </c>
      <c r="C36" s="85" t="s">
        <v>1792</v>
      </c>
      <c r="D36" s="98" t="s">
        <v>1642</v>
      </c>
      <c r="E36" s="98" t="s">
        <v>172</v>
      </c>
      <c r="F36" s="112">
        <v>43486</v>
      </c>
      <c r="G36" s="95">
        <v>1833000</v>
      </c>
      <c r="H36" s="97">
        <v>1.1255999999999999</v>
      </c>
      <c r="I36" s="95">
        <v>20.632630000000002</v>
      </c>
      <c r="J36" s="96">
        <v>-5.8284527323159467E-2</v>
      </c>
      <c r="K36" s="96">
        <f>I36/'סכום נכסי הקרן'!$C$42</f>
        <v>3.1330794638154181E-5</v>
      </c>
    </row>
    <row r="37" spans="2:11" s="135" customFormat="1">
      <c r="B37" s="88" t="s">
        <v>1769</v>
      </c>
      <c r="C37" s="85" t="s">
        <v>1793</v>
      </c>
      <c r="D37" s="98" t="s">
        <v>1642</v>
      </c>
      <c r="E37" s="98" t="s">
        <v>172</v>
      </c>
      <c r="F37" s="112">
        <v>43500</v>
      </c>
      <c r="G37" s="95">
        <v>1792400</v>
      </c>
      <c r="H37" s="97">
        <v>-0.93559999999999999</v>
      </c>
      <c r="I37" s="95">
        <v>-16.768919999999998</v>
      </c>
      <c r="J37" s="96">
        <v>4.7370043272228261E-2</v>
      </c>
      <c r="K37" s="96">
        <f>I37/'סכום נכסי הקרן'!$C$42</f>
        <v>-2.5463723666039487E-5</v>
      </c>
    </row>
    <row r="38" spans="2:11" s="135" customFormat="1">
      <c r="B38" s="88" t="s">
        <v>1769</v>
      </c>
      <c r="C38" s="85" t="s">
        <v>1794</v>
      </c>
      <c r="D38" s="98" t="s">
        <v>1642</v>
      </c>
      <c r="E38" s="98" t="s">
        <v>172</v>
      </c>
      <c r="F38" s="112">
        <v>43397</v>
      </c>
      <c r="G38" s="95">
        <v>1810600</v>
      </c>
      <c r="H38" s="97">
        <v>2.5899999999999999E-2</v>
      </c>
      <c r="I38" s="95">
        <v>0.46858999999999995</v>
      </c>
      <c r="J38" s="96">
        <v>-1.3237065104331968E-3</v>
      </c>
      <c r="K38" s="96">
        <f>I38/'סכום נכסי הקרן'!$C$42</f>
        <v>7.1155723043997132E-7</v>
      </c>
    </row>
    <row r="39" spans="2:11" s="135" customFormat="1">
      <c r="B39" s="88" t="s">
        <v>1769</v>
      </c>
      <c r="C39" s="85" t="s">
        <v>1795</v>
      </c>
      <c r="D39" s="98" t="s">
        <v>1642</v>
      </c>
      <c r="E39" s="98" t="s">
        <v>172</v>
      </c>
      <c r="F39" s="112">
        <v>43376</v>
      </c>
      <c r="G39" s="95">
        <v>6109800</v>
      </c>
      <c r="H39" s="97">
        <v>-1.0330999999999999</v>
      </c>
      <c r="I39" s="95">
        <v>-63.12209</v>
      </c>
      <c r="J39" s="96">
        <v>0.17831178959250132</v>
      </c>
      <c r="K39" s="96">
        <f>I39/'סכום נכסי הקרן'!$C$42</f>
        <v>-9.5851340276110485E-5</v>
      </c>
    </row>
    <row r="40" spans="2:11" s="135" customFormat="1">
      <c r="B40" s="88" t="s">
        <v>1769</v>
      </c>
      <c r="C40" s="85" t="s">
        <v>1796</v>
      </c>
      <c r="D40" s="98" t="s">
        <v>1642</v>
      </c>
      <c r="E40" s="98" t="s">
        <v>172</v>
      </c>
      <c r="F40" s="112">
        <v>43493</v>
      </c>
      <c r="G40" s="95">
        <v>1093590</v>
      </c>
      <c r="H40" s="97">
        <v>0.69310000000000005</v>
      </c>
      <c r="I40" s="95">
        <v>7.5799099999999999</v>
      </c>
      <c r="J40" s="96">
        <v>-2.1412271315003933E-2</v>
      </c>
      <c r="K40" s="96">
        <f>I40/'סכום נכסי הקרן'!$C$42</f>
        <v>1.1510146965543959E-5</v>
      </c>
    </row>
    <row r="41" spans="2:11" s="135" customFormat="1">
      <c r="B41" s="88" t="s">
        <v>1769</v>
      </c>
      <c r="C41" s="85" t="s">
        <v>1797</v>
      </c>
      <c r="D41" s="98" t="s">
        <v>1642</v>
      </c>
      <c r="E41" s="98" t="s">
        <v>172</v>
      </c>
      <c r="F41" s="112">
        <v>43489</v>
      </c>
      <c r="G41" s="95">
        <v>1823825</v>
      </c>
      <c r="H41" s="97">
        <v>0.65380000000000005</v>
      </c>
      <c r="I41" s="95">
        <v>11.924580000000001</v>
      </c>
      <c r="J41" s="96">
        <v>-3.368540553614352E-2</v>
      </c>
      <c r="K41" s="96">
        <f>I41/'סכום נכסי הקרן'!$C$42</f>
        <v>1.8107559100620745E-5</v>
      </c>
    </row>
    <row r="42" spans="2:11" s="135" customFormat="1">
      <c r="B42" s="88" t="s">
        <v>1769</v>
      </c>
      <c r="C42" s="85" t="s">
        <v>1798</v>
      </c>
      <c r="D42" s="98" t="s">
        <v>1642</v>
      </c>
      <c r="E42" s="98" t="s">
        <v>172</v>
      </c>
      <c r="F42" s="112">
        <v>43486</v>
      </c>
      <c r="G42" s="95">
        <v>1834650</v>
      </c>
      <c r="H42" s="97">
        <v>1.1191</v>
      </c>
      <c r="I42" s="95">
        <v>20.53238</v>
      </c>
      <c r="J42" s="96">
        <v>-5.8001333960793794E-2</v>
      </c>
      <c r="K42" s="96">
        <f>I42/'סכום נכסי הקרן'!$C$42</f>
        <v>3.1178564303849971E-5</v>
      </c>
    </row>
    <row r="43" spans="2:11" s="135" customFormat="1">
      <c r="B43" s="88" t="s">
        <v>1769</v>
      </c>
      <c r="C43" s="85" t="s">
        <v>1799</v>
      </c>
      <c r="D43" s="98" t="s">
        <v>1642</v>
      </c>
      <c r="E43" s="98" t="s">
        <v>172</v>
      </c>
      <c r="F43" s="112">
        <v>43521</v>
      </c>
      <c r="G43" s="95">
        <v>1792250</v>
      </c>
      <c r="H43" s="97">
        <v>-0.93730000000000002</v>
      </c>
      <c r="I43" s="95">
        <v>-16.798680000000001</v>
      </c>
      <c r="J43" s="96">
        <v>4.745411144643278E-2</v>
      </c>
      <c r="K43" s="96">
        <f>I43/'סכום נכסי הקרן'!$C$42</f>
        <v>-2.5508914436602015E-5</v>
      </c>
    </row>
    <row r="44" spans="2:11" s="135" customFormat="1">
      <c r="B44" s="88" t="s">
        <v>1769</v>
      </c>
      <c r="C44" s="85" t="s">
        <v>1800</v>
      </c>
      <c r="D44" s="98" t="s">
        <v>1642</v>
      </c>
      <c r="E44" s="98" t="s">
        <v>172</v>
      </c>
      <c r="F44" s="112">
        <v>43523</v>
      </c>
      <c r="G44" s="95">
        <v>5397000</v>
      </c>
      <c r="H44" s="97">
        <v>-0.55869999999999997</v>
      </c>
      <c r="I44" s="95">
        <v>-30.15437</v>
      </c>
      <c r="J44" s="96">
        <v>8.518221875629331E-2</v>
      </c>
      <c r="K44" s="96">
        <f>I44/'סכום נכסי הקרן'!$C$42</f>
        <v>-4.5789624197832133E-5</v>
      </c>
    </row>
    <row r="45" spans="2:11" s="135" customFormat="1">
      <c r="B45" s="88" t="s">
        <v>1769</v>
      </c>
      <c r="C45" s="85" t="s">
        <v>1801</v>
      </c>
      <c r="D45" s="98" t="s">
        <v>1642</v>
      </c>
      <c r="E45" s="98" t="s">
        <v>172</v>
      </c>
      <c r="F45" s="112">
        <v>43530</v>
      </c>
      <c r="G45" s="95">
        <v>2412067</v>
      </c>
      <c r="H45" s="97">
        <v>-0.61240000000000006</v>
      </c>
      <c r="I45" s="95">
        <v>-14.772320000000001</v>
      </c>
      <c r="J45" s="96">
        <v>4.1729904945053298E-2</v>
      </c>
      <c r="K45" s="96">
        <f>I45/'סכום נכסי הקרן'!$C$42</f>
        <v>-2.2431872439388375E-5</v>
      </c>
    </row>
    <row r="46" spans="2:11" s="135" customFormat="1">
      <c r="B46" s="88" t="s">
        <v>1769</v>
      </c>
      <c r="C46" s="85" t="s">
        <v>1802</v>
      </c>
      <c r="D46" s="98" t="s">
        <v>1642</v>
      </c>
      <c r="E46" s="98" t="s">
        <v>172</v>
      </c>
      <c r="F46" s="112">
        <v>43536</v>
      </c>
      <c r="G46" s="95">
        <v>1083390</v>
      </c>
      <c r="H46" s="97">
        <v>-0.50639999999999996</v>
      </c>
      <c r="I46" s="95">
        <v>-5.4859200000000001</v>
      </c>
      <c r="J46" s="96">
        <v>1.5497018757796119E-2</v>
      </c>
      <c r="K46" s="96">
        <f>I46/'סכום נכסי הקרן'!$C$42</f>
        <v>-8.3304083348241494E-6</v>
      </c>
    </row>
    <row r="47" spans="2:11" s="135" customFormat="1">
      <c r="B47" s="88" t="s">
        <v>1769</v>
      </c>
      <c r="C47" s="85" t="s">
        <v>1803</v>
      </c>
      <c r="D47" s="98" t="s">
        <v>1642</v>
      </c>
      <c r="E47" s="98" t="s">
        <v>172</v>
      </c>
      <c r="F47" s="112">
        <v>43537</v>
      </c>
      <c r="G47" s="95">
        <v>2408985</v>
      </c>
      <c r="H47" s="97">
        <v>-0.62860000000000005</v>
      </c>
      <c r="I47" s="95">
        <v>-15.14326</v>
      </c>
      <c r="J47" s="96">
        <v>4.2777762758877937E-2</v>
      </c>
      <c r="K47" s="96">
        <f>I47/'סכום נכסי הקרן'!$C$42</f>
        <v>-2.2995147453920059E-5</v>
      </c>
    </row>
    <row r="48" spans="2:11" s="135" customFormat="1">
      <c r="B48" s="88" t="s">
        <v>1769</v>
      </c>
      <c r="C48" s="85" t="s">
        <v>1804</v>
      </c>
      <c r="D48" s="98" t="s">
        <v>1642</v>
      </c>
      <c r="E48" s="98" t="s">
        <v>172</v>
      </c>
      <c r="F48" s="112">
        <v>43549</v>
      </c>
      <c r="G48" s="95">
        <v>2703000</v>
      </c>
      <c r="H48" s="97">
        <v>-0.29809999999999998</v>
      </c>
      <c r="I48" s="95">
        <v>-8.05776</v>
      </c>
      <c r="J48" s="96">
        <v>2.2762136135018238E-2</v>
      </c>
      <c r="K48" s="96">
        <f>I48/'סכום נכסי הקרן'!$C$42</f>
        <v>-1.2235765571501705E-5</v>
      </c>
    </row>
    <row r="49" spans="2:11" s="135" customFormat="1">
      <c r="B49" s="88" t="s">
        <v>1769</v>
      </c>
      <c r="C49" s="85" t="s">
        <v>1805</v>
      </c>
      <c r="D49" s="98" t="s">
        <v>1642</v>
      </c>
      <c r="E49" s="98" t="s">
        <v>172</v>
      </c>
      <c r="F49" s="112">
        <v>43551</v>
      </c>
      <c r="G49" s="95">
        <v>902925</v>
      </c>
      <c r="H49" s="97">
        <v>-3.7400000000000003E-2</v>
      </c>
      <c r="I49" s="95">
        <v>-0.33791000000000004</v>
      </c>
      <c r="J49" s="96">
        <v>9.5455230999483905E-4</v>
      </c>
      <c r="K49" s="96">
        <f>I49/'סכום נכסי הקרן'!$C$42</f>
        <v>-5.1311872583275521E-7</v>
      </c>
    </row>
    <row r="50" spans="2:11" s="135" customFormat="1">
      <c r="B50" s="88" t="s">
        <v>1769</v>
      </c>
      <c r="C50" s="85" t="s">
        <v>1806</v>
      </c>
      <c r="D50" s="98" t="s">
        <v>1642</v>
      </c>
      <c r="E50" s="98" t="s">
        <v>172</v>
      </c>
      <c r="F50" s="112">
        <v>43551</v>
      </c>
      <c r="G50" s="95">
        <v>1081320</v>
      </c>
      <c r="H50" s="97">
        <v>-2.7099999999999999E-2</v>
      </c>
      <c r="I50" s="95">
        <v>-0.29272000000000004</v>
      </c>
      <c r="J50" s="96">
        <v>8.2689636939329788E-4</v>
      </c>
      <c r="K50" s="96">
        <f>I50/'סכום נכסי הקרן'!$C$42</f>
        <v>-4.444973910975233E-7</v>
      </c>
    </row>
    <row r="51" spans="2:11" s="135" customFormat="1">
      <c r="B51" s="88" t="s">
        <v>1769</v>
      </c>
      <c r="C51" s="85" t="s">
        <v>1807</v>
      </c>
      <c r="D51" s="98" t="s">
        <v>1642</v>
      </c>
      <c r="E51" s="98" t="s">
        <v>172</v>
      </c>
      <c r="F51" s="112">
        <v>43552</v>
      </c>
      <c r="G51" s="95">
        <v>7699840</v>
      </c>
      <c r="H51" s="97">
        <v>-0.15740000000000001</v>
      </c>
      <c r="I51" s="95">
        <v>-12.118919999999999</v>
      </c>
      <c r="J51" s="96">
        <v>3.4234391052773379E-2</v>
      </c>
      <c r="K51" s="96">
        <f>I51/'סכום נכסי הקרן'!$C$42</f>
        <v>-1.840266576564497E-5</v>
      </c>
    </row>
    <row r="52" spans="2:11" s="135" customFormat="1">
      <c r="B52" s="88" t="s">
        <v>1769</v>
      </c>
      <c r="C52" s="85" t="s">
        <v>1808</v>
      </c>
      <c r="D52" s="98" t="s">
        <v>1642</v>
      </c>
      <c r="E52" s="98" t="s">
        <v>172</v>
      </c>
      <c r="F52" s="112">
        <v>43552</v>
      </c>
      <c r="G52" s="95">
        <v>1440680</v>
      </c>
      <c r="H52" s="97">
        <v>-8.8800000000000004E-2</v>
      </c>
      <c r="I52" s="95">
        <v>-1.2788299999999999</v>
      </c>
      <c r="J52" s="96">
        <v>3.612530350065697E-3</v>
      </c>
      <c r="K52" s="96">
        <f>I52/'סכום נכסי הקרן'!$C$42</f>
        <v>-1.9419124031745203E-6</v>
      </c>
    </row>
    <row r="53" spans="2:11" s="135" customFormat="1">
      <c r="B53" s="88" t="s">
        <v>1769</v>
      </c>
      <c r="C53" s="85" t="s">
        <v>1809</v>
      </c>
      <c r="D53" s="98" t="s">
        <v>1642</v>
      </c>
      <c r="E53" s="98" t="s">
        <v>172</v>
      </c>
      <c r="F53" s="112">
        <v>43552</v>
      </c>
      <c r="G53" s="95">
        <v>7649808</v>
      </c>
      <c r="H53" s="97">
        <v>9.69E-2</v>
      </c>
      <c r="I53" s="95">
        <v>7.4148800000000001</v>
      </c>
      <c r="J53" s="96">
        <v>-2.0946082780428314E-2</v>
      </c>
      <c r="K53" s="96">
        <f>I53/'סכום נכסי הקרן'!$C$42</f>
        <v>1.1259547742898344E-5</v>
      </c>
    </row>
    <row r="54" spans="2:11" s="135" customFormat="1">
      <c r="B54" s="84"/>
      <c r="C54" s="85"/>
      <c r="D54" s="85"/>
      <c r="E54" s="85"/>
      <c r="F54" s="85"/>
      <c r="G54" s="95"/>
      <c r="H54" s="97"/>
      <c r="I54" s="85"/>
      <c r="J54" s="96"/>
      <c r="K54" s="85"/>
    </row>
    <row r="55" spans="2:11" s="135" customFormat="1">
      <c r="B55" s="103" t="s">
        <v>238</v>
      </c>
      <c r="C55" s="83"/>
      <c r="D55" s="83"/>
      <c r="E55" s="83"/>
      <c r="F55" s="83"/>
      <c r="G55" s="92"/>
      <c r="H55" s="94"/>
      <c r="I55" s="92">
        <v>295.47505999999993</v>
      </c>
      <c r="J55" s="93">
        <v>-0.83467905971668066</v>
      </c>
      <c r="K55" s="93">
        <f>I55/'סכום נכסי הקרן'!$C$42</f>
        <v>4.4868096920054699E-4</v>
      </c>
    </row>
    <row r="56" spans="2:11" s="135" customFormat="1">
      <c r="B56" s="88" t="s">
        <v>1810</v>
      </c>
      <c r="C56" s="85" t="s">
        <v>1811</v>
      </c>
      <c r="D56" s="98" t="s">
        <v>1642</v>
      </c>
      <c r="E56" s="98" t="s">
        <v>172</v>
      </c>
      <c r="F56" s="112">
        <v>43474</v>
      </c>
      <c r="G56" s="95">
        <v>103395.67</v>
      </c>
      <c r="H56" s="97">
        <v>4.7670000000000003</v>
      </c>
      <c r="I56" s="95">
        <v>4.9288400000000001</v>
      </c>
      <c r="J56" s="96">
        <v>-1.3923339373190973E-2</v>
      </c>
      <c r="K56" s="96">
        <f>I56/'סכום נכסי הקרן'!$C$42</f>
        <v>7.4844784132861316E-6</v>
      </c>
    </row>
    <row r="57" spans="2:11" s="135" customFormat="1">
      <c r="B57" s="88" t="s">
        <v>1810</v>
      </c>
      <c r="C57" s="85" t="s">
        <v>1812</v>
      </c>
      <c r="D57" s="98" t="s">
        <v>1642</v>
      </c>
      <c r="E57" s="98" t="s">
        <v>174</v>
      </c>
      <c r="F57" s="112">
        <v>43410</v>
      </c>
      <c r="G57" s="95">
        <v>3054248.68</v>
      </c>
      <c r="H57" s="97">
        <v>2.9005000000000001</v>
      </c>
      <c r="I57" s="95">
        <v>88.588770000000011</v>
      </c>
      <c r="J57" s="96">
        <v>-0.25025188672457604</v>
      </c>
      <c r="K57" s="96">
        <f>I57/'סכום נכסי הקרן'!$C$42</f>
        <v>1.3452267404187804E-4</v>
      </c>
    </row>
    <row r="58" spans="2:11" s="135" customFormat="1">
      <c r="B58" s="88" t="s">
        <v>1810</v>
      </c>
      <c r="C58" s="85" t="s">
        <v>1813</v>
      </c>
      <c r="D58" s="98" t="s">
        <v>1642</v>
      </c>
      <c r="E58" s="98" t="s">
        <v>172</v>
      </c>
      <c r="F58" s="112">
        <v>43377</v>
      </c>
      <c r="G58" s="95">
        <v>110233.82</v>
      </c>
      <c r="H58" s="97">
        <v>4.1986999999999997</v>
      </c>
      <c r="I58" s="95">
        <v>4.6283799999999999</v>
      </c>
      <c r="J58" s="96">
        <v>-1.3074578498813034E-2</v>
      </c>
      <c r="K58" s="96">
        <f>I58/'סכום נכסי הקרן'!$C$42</f>
        <v>7.0282277774253708E-6</v>
      </c>
    </row>
    <row r="59" spans="2:11" s="135" customFormat="1">
      <c r="B59" s="88" t="s">
        <v>1810</v>
      </c>
      <c r="C59" s="85" t="s">
        <v>1814</v>
      </c>
      <c r="D59" s="98" t="s">
        <v>1642</v>
      </c>
      <c r="E59" s="98" t="s">
        <v>174</v>
      </c>
      <c r="F59" s="112">
        <v>43402</v>
      </c>
      <c r="G59" s="95">
        <v>337723.7</v>
      </c>
      <c r="H59" s="97">
        <v>2.8858999999999999</v>
      </c>
      <c r="I59" s="95">
        <v>9.7462900000000001</v>
      </c>
      <c r="J59" s="96">
        <v>-2.7532016316118488E-2</v>
      </c>
      <c r="K59" s="96">
        <f>I59/'סכום נכסי הקרן'!$C$42</f>
        <v>1.479981032344862E-5</v>
      </c>
    </row>
    <row r="60" spans="2:11" s="135" customFormat="1">
      <c r="B60" s="88" t="s">
        <v>1810</v>
      </c>
      <c r="C60" s="85" t="s">
        <v>1815</v>
      </c>
      <c r="D60" s="98" t="s">
        <v>1642</v>
      </c>
      <c r="E60" s="98" t="s">
        <v>174</v>
      </c>
      <c r="F60" s="112">
        <v>43474</v>
      </c>
      <c r="G60" s="95">
        <v>990595.31</v>
      </c>
      <c r="H60" s="97">
        <v>2.7425999999999999</v>
      </c>
      <c r="I60" s="95">
        <v>27.168310000000002</v>
      </c>
      <c r="J60" s="96">
        <v>-7.6746983129105037E-2</v>
      </c>
      <c r="K60" s="96">
        <f>I60/'סכום נכסי הקרן'!$C$42</f>
        <v>4.1255270960401588E-5</v>
      </c>
    </row>
    <row r="61" spans="2:11" s="135" customFormat="1">
      <c r="B61" s="88" t="s">
        <v>1810</v>
      </c>
      <c r="C61" s="85" t="s">
        <v>1816</v>
      </c>
      <c r="D61" s="98" t="s">
        <v>1642</v>
      </c>
      <c r="E61" s="98" t="s">
        <v>172</v>
      </c>
      <c r="F61" s="112">
        <v>43507</v>
      </c>
      <c r="G61" s="95">
        <v>127120</v>
      </c>
      <c r="H61" s="97">
        <v>0.69889999999999997</v>
      </c>
      <c r="I61" s="95">
        <v>0.88846999999999998</v>
      </c>
      <c r="J61" s="96">
        <v>-2.5098135327782972E-3</v>
      </c>
      <c r="K61" s="96">
        <f>I61/'סכום נכסי הקרן'!$C$42</f>
        <v>1.349147981239466E-6</v>
      </c>
    </row>
    <row r="62" spans="2:11" s="135" customFormat="1">
      <c r="B62" s="88" t="s">
        <v>1810</v>
      </c>
      <c r="C62" s="85" t="s">
        <v>1817</v>
      </c>
      <c r="D62" s="98" t="s">
        <v>1642</v>
      </c>
      <c r="E62" s="98" t="s">
        <v>175</v>
      </c>
      <c r="F62" s="112">
        <v>43489</v>
      </c>
      <c r="G62" s="95">
        <v>333156.09999999998</v>
      </c>
      <c r="H62" s="97">
        <v>0.48530000000000001</v>
      </c>
      <c r="I62" s="95">
        <v>1.61696</v>
      </c>
      <c r="J62" s="96">
        <v>-4.5677041317784455E-3</v>
      </c>
      <c r="K62" s="96">
        <f>I62/'סכום נכסי הקרן'!$C$42</f>
        <v>2.4553652005638535E-6</v>
      </c>
    </row>
    <row r="63" spans="2:11" s="135" customFormat="1">
      <c r="B63" s="88" t="s">
        <v>1810</v>
      </c>
      <c r="C63" s="85" t="s">
        <v>1818</v>
      </c>
      <c r="D63" s="98" t="s">
        <v>1642</v>
      </c>
      <c r="E63" s="98" t="s">
        <v>174</v>
      </c>
      <c r="F63" s="112">
        <v>43488</v>
      </c>
      <c r="G63" s="95">
        <v>2204175.4500000002</v>
      </c>
      <c r="H63" s="97">
        <v>1.6446000000000001</v>
      </c>
      <c r="I63" s="95">
        <v>36.249430000000004</v>
      </c>
      <c r="J63" s="96">
        <v>-0.10239997970612358</v>
      </c>
      <c r="K63" s="96">
        <f>I63/'סכום נכסי הקרן'!$C$42</f>
        <v>5.5045015932537217E-5</v>
      </c>
    </row>
    <row r="64" spans="2:11" s="135" customFormat="1">
      <c r="B64" s="88" t="s">
        <v>1810</v>
      </c>
      <c r="C64" s="85" t="s">
        <v>1819</v>
      </c>
      <c r="D64" s="98" t="s">
        <v>1642</v>
      </c>
      <c r="E64" s="98" t="s">
        <v>174</v>
      </c>
      <c r="F64" s="112">
        <v>43461</v>
      </c>
      <c r="G64" s="95">
        <v>2895522</v>
      </c>
      <c r="H64" s="97">
        <v>-2.37</v>
      </c>
      <c r="I64" s="95">
        <v>-68.62276</v>
      </c>
      <c r="J64" s="96">
        <v>0.19385047520411183</v>
      </c>
      <c r="K64" s="96">
        <f>I64/'סכום נכסי הקרן'!$C$42</f>
        <v>-1.042041465902961E-4</v>
      </c>
    </row>
    <row r="65" spans="2:11" s="135" customFormat="1">
      <c r="B65" s="88" t="s">
        <v>1810</v>
      </c>
      <c r="C65" s="85" t="s">
        <v>1820</v>
      </c>
      <c r="D65" s="98" t="s">
        <v>1642</v>
      </c>
      <c r="E65" s="98" t="s">
        <v>175</v>
      </c>
      <c r="F65" s="112">
        <v>43409</v>
      </c>
      <c r="G65" s="95">
        <v>952186.91</v>
      </c>
      <c r="H65" s="97">
        <v>0.4476</v>
      </c>
      <c r="I65" s="95">
        <v>4.2621700000000002</v>
      </c>
      <c r="J65" s="96">
        <v>-1.2040082326923449E-2</v>
      </c>
      <c r="K65" s="96">
        <f>I65/'סכום נכסי הקרן'!$C$42</f>
        <v>6.4721353013601079E-6</v>
      </c>
    </row>
    <row r="66" spans="2:11" s="135" customFormat="1">
      <c r="B66" s="88" t="s">
        <v>1810</v>
      </c>
      <c r="C66" s="85" t="s">
        <v>1821</v>
      </c>
      <c r="D66" s="98" t="s">
        <v>1642</v>
      </c>
      <c r="E66" s="98" t="s">
        <v>175</v>
      </c>
      <c r="F66" s="112">
        <v>43486</v>
      </c>
      <c r="G66" s="95">
        <v>473260</v>
      </c>
      <c r="H66" s="97">
        <v>0.86160000000000003</v>
      </c>
      <c r="I66" s="95">
        <v>4.0775899999999998</v>
      </c>
      <c r="J66" s="96">
        <v>-1.1518667555597216E-2</v>
      </c>
      <c r="K66" s="96">
        <f>I66/'סכום נכסי הקרן'!$C$42</f>
        <v>6.1918492653913284E-6</v>
      </c>
    </row>
    <row r="67" spans="2:11" s="135" customFormat="1">
      <c r="B67" s="88" t="s">
        <v>1810</v>
      </c>
      <c r="C67" s="85" t="s">
        <v>1822</v>
      </c>
      <c r="D67" s="98" t="s">
        <v>1642</v>
      </c>
      <c r="E67" s="98" t="s">
        <v>174</v>
      </c>
      <c r="F67" s="112">
        <v>43417</v>
      </c>
      <c r="G67" s="95">
        <v>926241.72</v>
      </c>
      <c r="H67" s="97">
        <v>1.6717</v>
      </c>
      <c r="I67" s="95">
        <v>15.483930000000001</v>
      </c>
      <c r="J67" s="96">
        <v>-4.37401117140611E-2</v>
      </c>
      <c r="K67" s="96">
        <f>I67/'סכום נכסי הקרן'!$C$42</f>
        <v>2.3512457259280791E-5</v>
      </c>
    </row>
    <row r="68" spans="2:11" s="135" customFormat="1">
      <c r="B68" s="88" t="s">
        <v>1810</v>
      </c>
      <c r="C68" s="85" t="s">
        <v>1823</v>
      </c>
      <c r="D68" s="98" t="s">
        <v>1642</v>
      </c>
      <c r="E68" s="98" t="s">
        <v>172</v>
      </c>
      <c r="F68" s="112">
        <v>43383</v>
      </c>
      <c r="G68" s="95">
        <v>708240</v>
      </c>
      <c r="H68" s="97">
        <v>-0.57809999999999995</v>
      </c>
      <c r="I68" s="95">
        <v>-4.0945400000000003</v>
      </c>
      <c r="J68" s="96">
        <v>1.1566549126590712E-2</v>
      </c>
      <c r="K68" s="96">
        <f>I68/'סכום נכסי הקרן'!$C$42</f>
        <v>-6.2175879603185741E-6</v>
      </c>
    </row>
    <row r="69" spans="2:11" s="135" customFormat="1">
      <c r="B69" s="88" t="s">
        <v>1810</v>
      </c>
      <c r="C69" s="85" t="s">
        <v>1824</v>
      </c>
      <c r="D69" s="98" t="s">
        <v>1642</v>
      </c>
      <c r="E69" s="98" t="s">
        <v>172</v>
      </c>
      <c r="F69" s="112">
        <v>43375</v>
      </c>
      <c r="G69" s="95">
        <v>619329.94999999995</v>
      </c>
      <c r="H69" s="97">
        <v>4.8516000000000004</v>
      </c>
      <c r="I69" s="95">
        <v>30.047249999999998</v>
      </c>
      <c r="J69" s="96">
        <v>-8.4879618527100173E-2</v>
      </c>
      <c r="K69" s="96">
        <f>I69/'סכום נכסי הקרן'!$C$42</f>
        <v>4.5626961719920246E-5</v>
      </c>
    </row>
    <row r="70" spans="2:11" s="135" customFormat="1">
      <c r="B70" s="88" t="s">
        <v>1810</v>
      </c>
      <c r="C70" s="85" t="s">
        <v>1825</v>
      </c>
      <c r="D70" s="98" t="s">
        <v>1642</v>
      </c>
      <c r="E70" s="98" t="s">
        <v>172</v>
      </c>
      <c r="F70" s="112">
        <v>43412</v>
      </c>
      <c r="G70" s="95">
        <v>468012.91</v>
      </c>
      <c r="H70" s="97">
        <v>4.5496999999999996</v>
      </c>
      <c r="I70" s="95">
        <v>21.293410000000002</v>
      </c>
      <c r="J70" s="96">
        <v>-6.0151145876615679E-2</v>
      </c>
      <c r="K70" s="96">
        <f>I70/'סכום נכסי הקרן'!$C$42</f>
        <v>3.2334193743406374E-5</v>
      </c>
    </row>
    <row r="71" spans="2:11" s="135" customFormat="1">
      <c r="B71" s="88" t="s">
        <v>1810</v>
      </c>
      <c r="C71" s="85" t="s">
        <v>1826</v>
      </c>
      <c r="D71" s="98" t="s">
        <v>1642</v>
      </c>
      <c r="E71" s="98" t="s">
        <v>174</v>
      </c>
      <c r="F71" s="112">
        <v>43495</v>
      </c>
      <c r="G71" s="95">
        <v>318651.34000000003</v>
      </c>
      <c r="H71" s="97">
        <v>2.1503999999999999</v>
      </c>
      <c r="I71" s="95">
        <v>6.8523100000000001</v>
      </c>
      <c r="J71" s="96">
        <v>-1.9356894851589874E-2</v>
      </c>
      <c r="K71" s="96">
        <f>I71/'סכום נכסי הקרן'!$C$42</f>
        <v>1.0405281217516636E-5</v>
      </c>
    </row>
    <row r="72" spans="2:11" s="135" customFormat="1">
      <c r="B72" s="88" t="s">
        <v>1810</v>
      </c>
      <c r="C72" s="85" t="s">
        <v>1827</v>
      </c>
      <c r="D72" s="98" t="s">
        <v>1642</v>
      </c>
      <c r="E72" s="98" t="s">
        <v>172</v>
      </c>
      <c r="F72" s="112">
        <v>43451</v>
      </c>
      <c r="G72" s="95">
        <v>136235.59</v>
      </c>
      <c r="H72" s="97">
        <v>3.4605000000000001</v>
      </c>
      <c r="I72" s="95">
        <v>4.7143900000000007</v>
      </c>
      <c r="J72" s="96">
        <v>-1.3317545691801276E-2</v>
      </c>
      <c r="K72" s="96">
        <f>I72/'סכום נכסי הקרן'!$C$42</f>
        <v>7.1588345709765407E-6</v>
      </c>
    </row>
    <row r="73" spans="2:11" s="135" customFormat="1">
      <c r="B73" s="88" t="s">
        <v>1810</v>
      </c>
      <c r="C73" s="85" t="s">
        <v>1828</v>
      </c>
      <c r="D73" s="98" t="s">
        <v>1642</v>
      </c>
      <c r="E73" s="98" t="s">
        <v>172</v>
      </c>
      <c r="F73" s="112">
        <v>43482</v>
      </c>
      <c r="G73" s="95">
        <v>111029.19</v>
      </c>
      <c r="H73" s="97">
        <v>2.4723999999999999</v>
      </c>
      <c r="I73" s="95">
        <v>2.74505</v>
      </c>
      <c r="J73" s="96">
        <v>-7.7544133602182016E-3</v>
      </c>
      <c r="K73" s="96">
        <f>I73/'סכום נכסי הקרן'!$C$42</f>
        <v>4.1683778471995631E-6</v>
      </c>
    </row>
    <row r="74" spans="2:11" s="135" customFormat="1">
      <c r="B74" s="88" t="s">
        <v>1810</v>
      </c>
      <c r="C74" s="85" t="s">
        <v>1829</v>
      </c>
      <c r="D74" s="98" t="s">
        <v>1642</v>
      </c>
      <c r="E74" s="98" t="s">
        <v>174</v>
      </c>
      <c r="F74" s="112">
        <v>43489</v>
      </c>
      <c r="G74" s="95">
        <v>717160.19</v>
      </c>
      <c r="H74" s="97">
        <v>1.8967000000000001</v>
      </c>
      <c r="I74" s="95">
        <v>13.6021</v>
      </c>
      <c r="J74" s="96">
        <v>-3.8424183882633835E-2</v>
      </c>
      <c r="K74" s="96">
        <f>I74/'סכום נכסי הקרן'!$C$42</f>
        <v>2.0654885089668012E-5</v>
      </c>
    </row>
    <row r="75" spans="2:11" s="135" customFormat="1">
      <c r="B75" s="88" t="s">
        <v>1810</v>
      </c>
      <c r="C75" s="85" t="s">
        <v>1830</v>
      </c>
      <c r="D75" s="98" t="s">
        <v>1642</v>
      </c>
      <c r="E75" s="98" t="s">
        <v>174</v>
      </c>
      <c r="F75" s="112">
        <v>43493</v>
      </c>
      <c r="G75" s="95">
        <v>1505038.8</v>
      </c>
      <c r="H75" s="97">
        <v>2.1394000000000002</v>
      </c>
      <c r="I75" s="95">
        <v>32.1995</v>
      </c>
      <c r="J75" s="96">
        <v>-9.0959448094696263E-2</v>
      </c>
      <c r="K75" s="96">
        <f>I75/'סכום נכסי הקרן'!$C$42</f>
        <v>4.8895168572850163E-5</v>
      </c>
    </row>
    <row r="76" spans="2:11" s="135" customFormat="1">
      <c r="B76" s="88" t="s">
        <v>1810</v>
      </c>
      <c r="C76" s="85" t="s">
        <v>1831</v>
      </c>
      <c r="D76" s="98" t="s">
        <v>1642</v>
      </c>
      <c r="E76" s="98" t="s">
        <v>175</v>
      </c>
      <c r="F76" s="112">
        <v>43503</v>
      </c>
      <c r="G76" s="95">
        <v>236630</v>
      </c>
      <c r="H76" s="97">
        <v>0.66779999999999995</v>
      </c>
      <c r="I76" s="95">
        <v>1.5803</v>
      </c>
      <c r="J76" s="96">
        <v>-4.4641443446031305E-3</v>
      </c>
      <c r="K76" s="96">
        <f>I76/'סכום נכסי הקרן'!$C$42</f>
        <v>2.3996967311813885E-6</v>
      </c>
    </row>
    <row r="77" spans="2:11" s="135" customFormat="1">
      <c r="B77" s="88" t="s">
        <v>1810</v>
      </c>
      <c r="C77" s="85" t="s">
        <v>1832</v>
      </c>
      <c r="D77" s="98" t="s">
        <v>1642</v>
      </c>
      <c r="E77" s="98" t="s">
        <v>172</v>
      </c>
      <c r="F77" s="112">
        <v>43524</v>
      </c>
      <c r="G77" s="95">
        <v>740534.36</v>
      </c>
      <c r="H77" s="97">
        <v>0.311</v>
      </c>
      <c r="I77" s="95">
        <v>2.3030500000000003</v>
      </c>
      <c r="J77" s="96">
        <v>-6.5058201815087272E-3</v>
      </c>
      <c r="K77" s="96">
        <f>I77/'סכום נכסי הקרן'!$C$42</f>
        <v>3.4971977198932463E-6</v>
      </c>
    </row>
    <row r="78" spans="2:11" s="135" customFormat="1">
      <c r="B78" s="88" t="s">
        <v>1810</v>
      </c>
      <c r="C78" s="85" t="s">
        <v>1833</v>
      </c>
      <c r="D78" s="98" t="s">
        <v>1642</v>
      </c>
      <c r="E78" s="98" t="s">
        <v>174</v>
      </c>
      <c r="F78" s="112">
        <v>43529</v>
      </c>
      <c r="G78" s="95">
        <v>3987841.86</v>
      </c>
      <c r="H78" s="97">
        <v>1.0955999999999999</v>
      </c>
      <c r="I78" s="95">
        <v>43.691410000000005</v>
      </c>
      <c r="J78" s="96">
        <v>-0.12342261650271258</v>
      </c>
      <c r="K78" s="96">
        <f>I78/'סכום נכסי הקרן'!$C$42</f>
        <v>6.634571521717764E-5</v>
      </c>
    </row>
    <row r="79" spans="2:11" s="135" customFormat="1">
      <c r="B79" s="88" t="s">
        <v>1810</v>
      </c>
      <c r="C79" s="85" t="s">
        <v>1834</v>
      </c>
      <c r="D79" s="98" t="s">
        <v>1642</v>
      </c>
      <c r="E79" s="98" t="s">
        <v>175</v>
      </c>
      <c r="F79" s="112">
        <v>43536</v>
      </c>
      <c r="G79" s="95">
        <v>331282</v>
      </c>
      <c r="H79" s="97">
        <v>-0.63370000000000004</v>
      </c>
      <c r="I79" s="95">
        <v>-2.0994899999999999</v>
      </c>
      <c r="J79" s="96">
        <v>5.930789350155557E-3</v>
      </c>
      <c r="K79" s="96">
        <f>I79/'סכום נכסי הקרן'!$C$42</f>
        <v>-3.1880904196342546E-6</v>
      </c>
    </row>
    <row r="80" spans="2:11" s="135" customFormat="1">
      <c r="B80" s="88" t="s">
        <v>1810</v>
      </c>
      <c r="C80" s="85" t="s">
        <v>1835</v>
      </c>
      <c r="D80" s="98" t="s">
        <v>1642</v>
      </c>
      <c r="E80" s="98" t="s">
        <v>172</v>
      </c>
      <c r="F80" s="112">
        <v>43537</v>
      </c>
      <c r="G80" s="95">
        <v>165346.44</v>
      </c>
      <c r="H80" s="97">
        <v>-0.2576</v>
      </c>
      <c r="I80" s="95">
        <v>-0.42593000000000003</v>
      </c>
      <c r="J80" s="96">
        <v>1.2031974945876172E-3</v>
      </c>
      <c r="K80" s="96">
        <f>I80/'סכום נכסי הקרן'!$C$42</f>
        <v>-6.4677771860538425E-7</v>
      </c>
    </row>
    <row r="81" spans="2:11" s="135" customFormat="1">
      <c r="B81" s="88" t="s">
        <v>1810</v>
      </c>
      <c r="C81" s="85" t="s">
        <v>1836</v>
      </c>
      <c r="D81" s="98" t="s">
        <v>1642</v>
      </c>
      <c r="E81" s="98" t="s">
        <v>175</v>
      </c>
      <c r="F81" s="112">
        <v>43537</v>
      </c>
      <c r="G81" s="95">
        <v>322698.48</v>
      </c>
      <c r="H81" s="97">
        <v>1.2907999999999999</v>
      </c>
      <c r="I81" s="95">
        <v>4.1654200000000001</v>
      </c>
      <c r="J81" s="96">
        <v>-1.1766776014615435E-2</v>
      </c>
      <c r="K81" s="96">
        <f>I81/'סכום נכסי הקרן'!$C$42</f>
        <v>6.3252197418196411E-6</v>
      </c>
    </row>
    <row r="82" spans="2:11" s="135" customFormat="1">
      <c r="B82" s="88" t="s">
        <v>1810</v>
      </c>
      <c r="C82" s="85" t="s">
        <v>1837</v>
      </c>
      <c r="D82" s="98" t="s">
        <v>1642</v>
      </c>
      <c r="E82" s="98" t="s">
        <v>174</v>
      </c>
      <c r="F82" s="112">
        <v>43538</v>
      </c>
      <c r="G82" s="95">
        <v>2116090.37</v>
      </c>
      <c r="H82" s="97">
        <v>1.0152000000000001</v>
      </c>
      <c r="I82" s="95">
        <v>21.482310000000002</v>
      </c>
      <c r="J82" s="96">
        <v>-6.0684764092584505E-2</v>
      </c>
      <c r="K82" s="96">
        <f>I82/'סכום נכסי הקרן'!$C$42</f>
        <v>3.2621039729940676E-5</v>
      </c>
    </row>
    <row r="83" spans="2:11" s="135" customFormat="1">
      <c r="B83" s="88" t="s">
        <v>1810</v>
      </c>
      <c r="C83" s="85" t="s">
        <v>1838</v>
      </c>
      <c r="D83" s="98" t="s">
        <v>1642</v>
      </c>
      <c r="E83" s="98" t="s">
        <v>175</v>
      </c>
      <c r="F83" s="112">
        <v>43542</v>
      </c>
      <c r="G83" s="95">
        <v>317084.2</v>
      </c>
      <c r="H83" s="97">
        <v>-1.5786</v>
      </c>
      <c r="I83" s="95">
        <v>-5.0054999999999996</v>
      </c>
      <c r="J83" s="96">
        <v>1.413989401816805E-2</v>
      </c>
      <c r="K83" s="96">
        <f>I83/'סכום נכסי הקרן'!$C$42</f>
        <v>-7.6008871656827427E-6</v>
      </c>
    </row>
    <row r="84" spans="2:11" s="135" customFormat="1">
      <c r="B84" s="88" t="s">
        <v>1810</v>
      </c>
      <c r="C84" s="85" t="s">
        <v>1839</v>
      </c>
      <c r="D84" s="98" t="s">
        <v>1642</v>
      </c>
      <c r="E84" s="98" t="s">
        <v>175</v>
      </c>
      <c r="F84" s="112">
        <v>43542</v>
      </c>
      <c r="G84" s="95">
        <v>236630</v>
      </c>
      <c r="H84" s="97">
        <v>-1.5752999999999999</v>
      </c>
      <c r="I84" s="95">
        <v>-3.7277</v>
      </c>
      <c r="J84" s="96">
        <v>1.0530273285690749E-2</v>
      </c>
      <c r="K84" s="96">
        <f>I84/'סכום נכסי הקרן'!$C$42</f>
        <v>-5.6605388247958371E-6</v>
      </c>
    </row>
    <row r="85" spans="2:11" s="135" customFormat="1">
      <c r="B85" s="88" t="s">
        <v>1810</v>
      </c>
      <c r="C85" s="85" t="s">
        <v>1840</v>
      </c>
      <c r="D85" s="98" t="s">
        <v>1642</v>
      </c>
      <c r="E85" s="98" t="s">
        <v>172</v>
      </c>
      <c r="F85" s="112">
        <v>43543</v>
      </c>
      <c r="G85" s="95">
        <v>326507.14</v>
      </c>
      <c r="H85" s="97">
        <v>-0.49509999999999998</v>
      </c>
      <c r="I85" s="95">
        <v>-1.61652</v>
      </c>
      <c r="J85" s="96">
        <v>4.5664611883426262E-3</v>
      </c>
      <c r="K85" s="96">
        <f>I85/'סכום נכסי הקרן'!$C$42</f>
        <v>-2.454697057450698E-6</v>
      </c>
    </row>
    <row r="86" spans="2:11" s="135" customFormat="1">
      <c r="B86" s="88" t="s">
        <v>1810</v>
      </c>
      <c r="C86" s="85" t="s">
        <v>1841</v>
      </c>
      <c r="D86" s="98" t="s">
        <v>1642</v>
      </c>
      <c r="E86" s="98" t="s">
        <v>172</v>
      </c>
      <c r="F86" s="112">
        <v>43543</v>
      </c>
      <c r="G86" s="95">
        <v>297136.61</v>
      </c>
      <c r="H86" s="97">
        <v>-0.42009999999999997</v>
      </c>
      <c r="I86" s="95">
        <v>-1.24814</v>
      </c>
      <c r="J86" s="96">
        <v>3.5258350454172951E-3</v>
      </c>
      <c r="K86" s="96">
        <f>I86/'סכום נכסי הקרן'!$C$42</f>
        <v>-1.8953094210319167E-6</v>
      </c>
    </row>
    <row r="87" spans="2:11" s="135" customFormat="1">
      <c r="B87" s="84"/>
      <c r="C87" s="85"/>
      <c r="D87" s="85"/>
      <c r="E87" s="85"/>
      <c r="F87" s="85"/>
      <c r="G87" s="95"/>
      <c r="H87" s="97"/>
      <c r="I87" s="85"/>
      <c r="J87" s="96"/>
      <c r="K87" s="85"/>
    </row>
    <row r="88" spans="2:11" s="135" customFormat="1">
      <c r="B88" s="103" t="s">
        <v>236</v>
      </c>
      <c r="C88" s="83"/>
      <c r="D88" s="83"/>
      <c r="E88" s="83"/>
      <c r="F88" s="83"/>
      <c r="G88" s="92"/>
      <c r="H88" s="94"/>
      <c r="I88" s="92">
        <v>-5.9445800000000002</v>
      </c>
      <c r="J88" s="93">
        <v>1.6792674294780027E-2</v>
      </c>
      <c r="K88" s="93">
        <f>I88/'סכום נכסי הקרן'!$C$42</f>
        <v>-9.0268867900058577E-6</v>
      </c>
    </row>
    <row r="89" spans="2:11" s="135" customFormat="1">
      <c r="B89" s="88" t="s">
        <v>1950</v>
      </c>
      <c r="C89" s="85" t="s">
        <v>1842</v>
      </c>
      <c r="D89" s="98" t="s">
        <v>1642</v>
      </c>
      <c r="E89" s="98" t="s">
        <v>173</v>
      </c>
      <c r="F89" s="112">
        <v>43108</v>
      </c>
      <c r="G89" s="95">
        <v>338.42</v>
      </c>
      <c r="H89" s="97">
        <v>995.43420000000003</v>
      </c>
      <c r="I89" s="95">
        <v>-5.9445800000000002</v>
      </c>
      <c r="J89" s="96">
        <v>1.6792674294780027E-2</v>
      </c>
      <c r="K89" s="96">
        <f>I89/'סכום נכסי הקרן'!$C$42</f>
        <v>-9.0268867900058577E-6</v>
      </c>
    </row>
    <row r="90" spans="2:11" s="135" customFormat="1">
      <c r="B90" s="137"/>
    </row>
    <row r="91" spans="2:11" s="135" customFormat="1">
      <c r="B91" s="137"/>
    </row>
    <row r="92" spans="2:11" s="135" customFormat="1">
      <c r="B92" s="137"/>
    </row>
    <row r="93" spans="2:11" s="135" customFormat="1">
      <c r="B93" s="138" t="s">
        <v>262</v>
      </c>
    </row>
    <row r="94" spans="2:11" s="135" customFormat="1">
      <c r="B94" s="138" t="s">
        <v>121</v>
      </c>
    </row>
    <row r="95" spans="2:11" s="135" customFormat="1">
      <c r="B95" s="138" t="s">
        <v>245</v>
      </c>
    </row>
    <row r="96" spans="2:11" s="135" customFormat="1">
      <c r="B96" s="138" t="s">
        <v>253</v>
      </c>
    </row>
    <row r="97" spans="2:2" s="135" customFormat="1">
      <c r="B97" s="137"/>
    </row>
    <row r="98" spans="2:2" s="135" customFormat="1">
      <c r="B98" s="137"/>
    </row>
    <row r="99" spans="2:2" s="135" customFormat="1">
      <c r="B99" s="137"/>
    </row>
    <row r="100" spans="2:2" s="135" customFormat="1">
      <c r="B100" s="137"/>
    </row>
    <row r="101" spans="2:2" s="135" customFormat="1">
      <c r="B101" s="137"/>
    </row>
    <row r="102" spans="2:2" s="135" customFormat="1">
      <c r="B102" s="137"/>
    </row>
    <row r="103" spans="2:2" s="135" customFormat="1">
      <c r="B103" s="137"/>
    </row>
    <row r="104" spans="2:2" s="135" customFormat="1">
      <c r="B104" s="137"/>
    </row>
    <row r="105" spans="2:2" s="135" customFormat="1">
      <c r="B105" s="137"/>
    </row>
    <row r="106" spans="2:2" s="135" customFormat="1">
      <c r="B106" s="137"/>
    </row>
    <row r="107" spans="2:2" s="135" customFormat="1">
      <c r="B107" s="137"/>
    </row>
    <row r="108" spans="2:2" s="135" customFormat="1">
      <c r="B108" s="137"/>
    </row>
    <row r="109" spans="2:2" s="135" customFormat="1">
      <c r="B109" s="137"/>
    </row>
    <row r="110" spans="2:2" s="135" customFormat="1">
      <c r="B110" s="137"/>
    </row>
    <row r="111" spans="2:2" s="135" customFormat="1">
      <c r="B111" s="137"/>
    </row>
    <row r="112" spans="2:2" s="135" customFormat="1">
      <c r="B112" s="137"/>
    </row>
    <row r="113" spans="2:2" s="135" customFormat="1">
      <c r="B113" s="137"/>
    </row>
    <row r="114" spans="2:2" s="135" customFormat="1">
      <c r="B114" s="137"/>
    </row>
    <row r="115" spans="2:2" s="135" customFormat="1">
      <c r="B115" s="137"/>
    </row>
    <row r="116" spans="2:2" s="135" customFormat="1">
      <c r="B116" s="137"/>
    </row>
    <row r="117" spans="2:2" s="135" customFormat="1">
      <c r="B117" s="137"/>
    </row>
    <row r="118" spans="2:2" s="135" customFormat="1">
      <c r="B118" s="137"/>
    </row>
    <row r="119" spans="2:2" s="135" customFormat="1">
      <c r="B119" s="137"/>
    </row>
    <row r="120" spans="2:2" s="135" customFormat="1">
      <c r="B120" s="137"/>
    </row>
    <row r="121" spans="2:2" s="135" customFormat="1">
      <c r="B121" s="137"/>
    </row>
    <row r="122" spans="2:2" s="135" customFormat="1">
      <c r="B122" s="137"/>
    </row>
    <row r="123" spans="2:2" s="135" customFormat="1">
      <c r="B123" s="137"/>
    </row>
    <row r="124" spans="2:2" s="135" customFormat="1">
      <c r="B124" s="137"/>
    </row>
    <row r="125" spans="2:2" s="135" customFormat="1">
      <c r="B125" s="137"/>
    </row>
    <row r="126" spans="2:2" s="135" customFormat="1">
      <c r="B126" s="137"/>
    </row>
    <row r="127" spans="2:2" s="135" customFormat="1">
      <c r="B127" s="137"/>
    </row>
    <row r="128" spans="2:2" s="135" customFormat="1">
      <c r="B128" s="137"/>
    </row>
    <row r="129" spans="2:2" s="135" customFormat="1">
      <c r="B129" s="137"/>
    </row>
    <row r="130" spans="2:2" s="135" customFormat="1">
      <c r="B130" s="137"/>
    </row>
    <row r="131" spans="2:2" s="135" customFormat="1">
      <c r="B131" s="137"/>
    </row>
    <row r="132" spans="2:2" s="135" customFormat="1">
      <c r="B132" s="137"/>
    </row>
    <row r="133" spans="2:2" s="135" customFormat="1">
      <c r="B133" s="137"/>
    </row>
    <row r="134" spans="2:2" s="135" customFormat="1">
      <c r="B134" s="137"/>
    </row>
    <row r="135" spans="2:2" s="135" customFormat="1">
      <c r="B135" s="137"/>
    </row>
    <row r="136" spans="2:2" s="135" customFormat="1">
      <c r="B136" s="137"/>
    </row>
    <row r="137" spans="2:2" s="135" customFormat="1">
      <c r="B137" s="137"/>
    </row>
    <row r="138" spans="2:2" s="135" customFormat="1">
      <c r="B138" s="137"/>
    </row>
    <row r="139" spans="2:2" s="135" customFormat="1">
      <c r="B139" s="137"/>
    </row>
    <row r="140" spans="2:2" s="135" customFormat="1">
      <c r="B140" s="137"/>
    </row>
    <row r="141" spans="2:2" s="135" customFormat="1">
      <c r="B141" s="137"/>
    </row>
    <row r="142" spans="2:2" s="135" customFormat="1">
      <c r="B142" s="137"/>
    </row>
    <row r="143" spans="2:2" s="135" customFormat="1">
      <c r="B143" s="137"/>
    </row>
    <row r="144" spans="2:2" s="135" customFormat="1">
      <c r="B144" s="137"/>
    </row>
    <row r="145" spans="2:2" s="135" customFormat="1">
      <c r="B145" s="137"/>
    </row>
    <row r="146" spans="2:2" s="135" customFormat="1">
      <c r="B146" s="137"/>
    </row>
    <row r="147" spans="2:2" s="135" customFormat="1">
      <c r="B147" s="137"/>
    </row>
    <row r="148" spans="2:2" s="135" customFormat="1">
      <c r="B148" s="137"/>
    </row>
    <row r="149" spans="2:2" s="135" customFormat="1">
      <c r="B149" s="137"/>
    </row>
    <row r="150" spans="2:2" s="135" customFormat="1">
      <c r="B150" s="137"/>
    </row>
    <row r="151" spans="2:2" s="135" customFormat="1">
      <c r="B151" s="137"/>
    </row>
    <row r="152" spans="2:2" s="135" customFormat="1">
      <c r="B152" s="137"/>
    </row>
    <row r="153" spans="2:2" s="135" customFormat="1">
      <c r="B153" s="137"/>
    </row>
    <row r="154" spans="2:2" s="135" customFormat="1">
      <c r="B154" s="137"/>
    </row>
    <row r="155" spans="2:2" s="135" customFormat="1">
      <c r="B155" s="137"/>
    </row>
    <row r="156" spans="2:2" s="135" customFormat="1">
      <c r="B156" s="137"/>
    </row>
    <row r="157" spans="2:2" s="135" customFormat="1">
      <c r="B157" s="137"/>
    </row>
    <row r="158" spans="2:2" s="135" customFormat="1">
      <c r="B158" s="137"/>
    </row>
    <row r="159" spans="2:2" s="135" customFormat="1">
      <c r="B159" s="137"/>
    </row>
    <row r="160" spans="2:2" s="135" customFormat="1">
      <c r="B160" s="137"/>
    </row>
    <row r="161" spans="2:2" s="135" customFormat="1">
      <c r="B161" s="137"/>
    </row>
    <row r="162" spans="2:2" s="135" customFormat="1">
      <c r="B162" s="137"/>
    </row>
    <row r="163" spans="2:2" s="135" customFormat="1">
      <c r="B163" s="137"/>
    </row>
    <row r="164" spans="2:2" s="135" customFormat="1">
      <c r="B164" s="137"/>
    </row>
    <row r="165" spans="2:2" s="135" customFormat="1">
      <c r="B165" s="137"/>
    </row>
    <row r="166" spans="2:2" s="135" customFormat="1">
      <c r="B166" s="137"/>
    </row>
    <row r="167" spans="2:2" s="135" customFormat="1">
      <c r="B167" s="137"/>
    </row>
    <row r="168" spans="2:2" s="135" customFormat="1">
      <c r="B168" s="137"/>
    </row>
    <row r="169" spans="2:2" s="135" customFormat="1">
      <c r="B169" s="137"/>
    </row>
    <row r="170" spans="2:2" s="135" customFormat="1">
      <c r="B170" s="137"/>
    </row>
    <row r="171" spans="2:2" s="135" customFormat="1">
      <c r="B171" s="137"/>
    </row>
    <row r="172" spans="2:2" s="135" customFormat="1">
      <c r="B172" s="137"/>
    </row>
    <row r="173" spans="2:2" s="135" customFormat="1">
      <c r="B173" s="137"/>
    </row>
    <row r="174" spans="2:2" s="135" customFormat="1">
      <c r="B174" s="137"/>
    </row>
    <row r="175" spans="2:2" s="135" customFormat="1">
      <c r="B175" s="137"/>
    </row>
    <row r="176" spans="2:2" s="135" customFormat="1">
      <c r="B176" s="137"/>
    </row>
    <row r="177" spans="2:2" s="135" customFormat="1">
      <c r="B177" s="137"/>
    </row>
    <row r="178" spans="2:2" s="135" customFormat="1">
      <c r="B178" s="137"/>
    </row>
    <row r="179" spans="2:2" s="135" customFormat="1">
      <c r="B179" s="137"/>
    </row>
    <row r="180" spans="2:2" s="135" customFormat="1">
      <c r="B180" s="137"/>
    </row>
    <row r="181" spans="2:2" s="135" customFormat="1">
      <c r="B181" s="137"/>
    </row>
    <row r="182" spans="2:2" s="135" customFormat="1">
      <c r="B182" s="137"/>
    </row>
    <row r="183" spans="2:2" s="135" customFormat="1">
      <c r="B183" s="137"/>
    </row>
    <row r="184" spans="2:2" s="135" customFormat="1">
      <c r="B184" s="137"/>
    </row>
    <row r="185" spans="2:2" s="135" customFormat="1">
      <c r="B185" s="137"/>
    </row>
    <row r="186" spans="2:2" s="135" customFormat="1">
      <c r="B186" s="137"/>
    </row>
    <row r="187" spans="2:2" s="135" customFormat="1">
      <c r="B187" s="137"/>
    </row>
    <row r="188" spans="2:2" s="135" customFormat="1">
      <c r="B188" s="137"/>
    </row>
    <row r="189" spans="2:2" s="135" customFormat="1">
      <c r="B189" s="137"/>
    </row>
    <row r="190" spans="2:2" s="135" customFormat="1">
      <c r="B190" s="137"/>
    </row>
    <row r="191" spans="2:2" s="135" customFormat="1">
      <c r="B191" s="137"/>
    </row>
    <row r="192" spans="2:2" s="135" customFormat="1">
      <c r="B192" s="137"/>
    </row>
    <row r="193" spans="2:2" s="135" customFormat="1">
      <c r="B193" s="137"/>
    </row>
    <row r="194" spans="2:2" s="135" customFormat="1">
      <c r="B194" s="137"/>
    </row>
    <row r="195" spans="2:2" s="135" customFormat="1">
      <c r="B195" s="137"/>
    </row>
    <row r="196" spans="2:2" s="135" customFormat="1">
      <c r="B196" s="137"/>
    </row>
    <row r="197" spans="2:2" s="135" customFormat="1">
      <c r="B197" s="137"/>
    </row>
    <row r="198" spans="2:2" s="135" customFormat="1">
      <c r="B198" s="137"/>
    </row>
    <row r="199" spans="2:2" s="135" customFormat="1">
      <c r="B199" s="137"/>
    </row>
    <row r="200" spans="2:2" s="135" customFormat="1">
      <c r="B200" s="137"/>
    </row>
    <row r="201" spans="2:2" s="135" customFormat="1">
      <c r="B201" s="137"/>
    </row>
    <row r="202" spans="2:2" s="135" customFormat="1">
      <c r="B202" s="137"/>
    </row>
    <row r="203" spans="2:2" s="135" customFormat="1">
      <c r="B203" s="137"/>
    </row>
    <row r="204" spans="2:2" s="135" customFormat="1">
      <c r="B204" s="137"/>
    </row>
    <row r="205" spans="2:2" s="135" customFormat="1">
      <c r="B205" s="137"/>
    </row>
    <row r="206" spans="2:2" s="135" customFormat="1">
      <c r="B206" s="137"/>
    </row>
    <row r="207" spans="2:2" s="135" customFormat="1">
      <c r="B207" s="137"/>
    </row>
    <row r="208" spans="2:2" s="135" customFormat="1">
      <c r="B208" s="137"/>
    </row>
    <row r="209" spans="2:2" s="135" customFormat="1">
      <c r="B209" s="137"/>
    </row>
    <row r="210" spans="2:2" s="135" customFormat="1">
      <c r="B210" s="137"/>
    </row>
    <row r="211" spans="2:2" s="135" customFormat="1">
      <c r="B211" s="137"/>
    </row>
    <row r="212" spans="2:2" s="135" customFormat="1">
      <c r="B212" s="137"/>
    </row>
    <row r="213" spans="2:2" s="135" customFormat="1">
      <c r="B213" s="137"/>
    </row>
    <row r="214" spans="2:2" s="135" customFormat="1">
      <c r="B214" s="137"/>
    </row>
    <row r="215" spans="2:2" s="135" customFormat="1">
      <c r="B215" s="137"/>
    </row>
    <row r="216" spans="2:2" s="135" customFormat="1">
      <c r="B216" s="137"/>
    </row>
    <row r="217" spans="2:2" s="135" customFormat="1">
      <c r="B217" s="137"/>
    </row>
    <row r="218" spans="2:2" s="135" customFormat="1">
      <c r="B218" s="137"/>
    </row>
    <row r="219" spans="2:2" s="135" customFormat="1">
      <c r="B219" s="137"/>
    </row>
    <row r="220" spans="2:2" s="135" customFormat="1">
      <c r="B220" s="137"/>
    </row>
    <row r="221" spans="2:2" s="135" customFormat="1">
      <c r="B221" s="137"/>
    </row>
    <row r="222" spans="2:2" s="135" customFormat="1">
      <c r="B222" s="137"/>
    </row>
    <row r="223" spans="2:2" s="135" customFormat="1">
      <c r="B223" s="137"/>
    </row>
    <row r="224" spans="2:2" s="135" customFormat="1">
      <c r="B224" s="137"/>
    </row>
    <row r="225" spans="2:2" s="135" customFormat="1">
      <c r="B225" s="137"/>
    </row>
    <row r="226" spans="2:2" s="135" customFormat="1">
      <c r="B226" s="137"/>
    </row>
    <row r="227" spans="2:2" s="135" customFormat="1">
      <c r="B227" s="137"/>
    </row>
    <row r="228" spans="2:2" s="135" customFormat="1">
      <c r="B228" s="137"/>
    </row>
    <row r="229" spans="2:2" s="135" customFormat="1">
      <c r="B229" s="137"/>
    </row>
    <row r="230" spans="2:2" s="135" customFormat="1">
      <c r="B230" s="137"/>
    </row>
    <row r="231" spans="2:2" s="135" customFormat="1">
      <c r="B231" s="137"/>
    </row>
    <row r="232" spans="2:2" s="135" customFormat="1">
      <c r="B232" s="137"/>
    </row>
    <row r="233" spans="2:2" s="135" customFormat="1">
      <c r="B233" s="137"/>
    </row>
    <row r="234" spans="2:2" s="135" customFormat="1">
      <c r="B234" s="137"/>
    </row>
    <row r="235" spans="2:2" s="135" customFormat="1">
      <c r="B235" s="137"/>
    </row>
    <row r="236" spans="2:2" s="135" customFormat="1">
      <c r="B236" s="137"/>
    </row>
    <row r="237" spans="2:2" s="135" customFormat="1">
      <c r="B237" s="137"/>
    </row>
    <row r="238" spans="2:2" s="135" customFormat="1">
      <c r="B238" s="137"/>
    </row>
    <row r="239" spans="2:2" s="135" customFormat="1">
      <c r="B239" s="137"/>
    </row>
    <row r="240" spans="2:2" s="135" customFormat="1">
      <c r="B240" s="137"/>
    </row>
    <row r="241" spans="2:2" s="135" customFormat="1">
      <c r="B241" s="137"/>
    </row>
    <row r="242" spans="2:2" s="135" customFormat="1">
      <c r="B242" s="137"/>
    </row>
    <row r="243" spans="2:2" s="135" customFormat="1">
      <c r="B243" s="137"/>
    </row>
    <row r="244" spans="2:2" s="135" customFormat="1">
      <c r="B244" s="137"/>
    </row>
    <row r="245" spans="2:2" s="135" customFormat="1">
      <c r="B245" s="137"/>
    </row>
    <row r="246" spans="2:2" s="135" customFormat="1">
      <c r="B246" s="137"/>
    </row>
    <row r="247" spans="2:2" s="135" customFormat="1">
      <c r="B247" s="137"/>
    </row>
    <row r="248" spans="2:2" s="135" customFormat="1">
      <c r="B248" s="137"/>
    </row>
    <row r="249" spans="2:2" s="135" customFormat="1">
      <c r="B249" s="137"/>
    </row>
    <row r="250" spans="2:2" s="135" customFormat="1">
      <c r="B250" s="137"/>
    </row>
    <row r="251" spans="2:2" s="135" customFormat="1">
      <c r="B251" s="137"/>
    </row>
    <row r="252" spans="2:2" s="135" customFormat="1">
      <c r="B252" s="137"/>
    </row>
    <row r="253" spans="2:2" s="135" customFormat="1">
      <c r="B253" s="137"/>
    </row>
    <row r="254" spans="2:2" s="135" customFormat="1">
      <c r="B254" s="137"/>
    </row>
    <row r="255" spans="2:2" s="135" customFormat="1">
      <c r="B255" s="137"/>
    </row>
    <row r="256" spans="2:2" s="135" customFormat="1">
      <c r="B256" s="137"/>
    </row>
    <row r="257" spans="2:2" s="135" customFormat="1">
      <c r="B257" s="137"/>
    </row>
    <row r="258" spans="2:2" s="135" customFormat="1">
      <c r="B258" s="137"/>
    </row>
    <row r="259" spans="2:2" s="135" customFormat="1">
      <c r="B259" s="137"/>
    </row>
    <row r="260" spans="2:2" s="135" customFormat="1">
      <c r="B260" s="137"/>
    </row>
    <row r="261" spans="2:2" s="135" customFormat="1">
      <c r="B261" s="137"/>
    </row>
    <row r="262" spans="2:2" s="135" customFormat="1">
      <c r="B262" s="137"/>
    </row>
    <row r="263" spans="2:2" s="135" customFormat="1">
      <c r="B263" s="137"/>
    </row>
    <row r="264" spans="2:2" s="135" customFormat="1">
      <c r="B264" s="137"/>
    </row>
    <row r="265" spans="2:2" s="135" customFormat="1">
      <c r="B265" s="137"/>
    </row>
    <row r="266" spans="2:2" s="135" customFormat="1">
      <c r="B266" s="137"/>
    </row>
    <row r="267" spans="2:2" s="135" customFormat="1">
      <c r="B267" s="137"/>
    </row>
    <row r="268" spans="2:2" s="135" customFormat="1">
      <c r="B268" s="137"/>
    </row>
    <row r="269" spans="2:2" s="135" customFormat="1">
      <c r="B269" s="137"/>
    </row>
    <row r="270" spans="2:2" s="135" customFormat="1">
      <c r="B270" s="137"/>
    </row>
    <row r="271" spans="2:2" s="135" customFormat="1">
      <c r="B271" s="137"/>
    </row>
    <row r="272" spans="2:2" s="135" customFormat="1">
      <c r="B272" s="137"/>
    </row>
    <row r="273" spans="2:2" s="135" customFormat="1">
      <c r="B273" s="137"/>
    </row>
    <row r="274" spans="2:2" s="135" customFormat="1">
      <c r="B274" s="137"/>
    </row>
    <row r="275" spans="2:2" s="135" customFormat="1">
      <c r="B275" s="137"/>
    </row>
    <row r="276" spans="2:2" s="135" customFormat="1">
      <c r="B276" s="137"/>
    </row>
    <row r="277" spans="2:2" s="135" customFormat="1">
      <c r="B277" s="137"/>
    </row>
    <row r="278" spans="2:2" s="135" customFormat="1">
      <c r="B278" s="137"/>
    </row>
    <row r="279" spans="2:2" s="135" customFormat="1">
      <c r="B279" s="137"/>
    </row>
    <row r="280" spans="2:2" s="135" customFormat="1">
      <c r="B280" s="137"/>
    </row>
    <row r="281" spans="2:2" s="135" customFormat="1">
      <c r="B281" s="137"/>
    </row>
    <row r="282" spans="2:2" s="135" customFormat="1">
      <c r="B282" s="137"/>
    </row>
    <row r="283" spans="2:2" s="135" customFormat="1">
      <c r="B283" s="137"/>
    </row>
    <row r="284" spans="2:2" s="135" customFormat="1">
      <c r="B284" s="137"/>
    </row>
    <row r="285" spans="2:2" s="135" customFormat="1">
      <c r="B285" s="137"/>
    </row>
    <row r="286" spans="2:2" s="135" customFormat="1">
      <c r="B286" s="137"/>
    </row>
    <row r="287" spans="2:2" s="135" customFormat="1">
      <c r="B287" s="137"/>
    </row>
    <row r="288" spans="2:2" s="135" customFormat="1">
      <c r="B288" s="137"/>
    </row>
    <row r="289" spans="2:2" s="135" customFormat="1">
      <c r="B289" s="137"/>
    </row>
    <row r="290" spans="2:2" s="135" customFormat="1">
      <c r="B290" s="137"/>
    </row>
    <row r="291" spans="2:2" s="135" customFormat="1">
      <c r="B291" s="137"/>
    </row>
    <row r="292" spans="2:2" s="135" customFormat="1">
      <c r="B292" s="137"/>
    </row>
    <row r="293" spans="2:2" s="135" customFormat="1">
      <c r="B293" s="137"/>
    </row>
    <row r="294" spans="2:2" s="135" customFormat="1">
      <c r="B294" s="137"/>
    </row>
    <row r="295" spans="2:2" s="135" customFormat="1">
      <c r="B295" s="137"/>
    </row>
    <row r="296" spans="2:2" s="135" customFormat="1">
      <c r="B296" s="137"/>
    </row>
    <row r="297" spans="2:2" s="135" customFormat="1">
      <c r="B297" s="137"/>
    </row>
    <row r="298" spans="2:2" s="135" customFormat="1">
      <c r="B298" s="137"/>
    </row>
    <row r="299" spans="2:2" s="135" customFormat="1">
      <c r="B299" s="137"/>
    </row>
    <row r="300" spans="2:2" s="135" customFormat="1">
      <c r="B300" s="137"/>
    </row>
    <row r="301" spans="2:2" s="135" customFormat="1">
      <c r="B301" s="137"/>
    </row>
    <row r="302" spans="2:2" s="135" customFormat="1">
      <c r="B302" s="137"/>
    </row>
    <row r="303" spans="2:2" s="135" customFormat="1">
      <c r="B303" s="137"/>
    </row>
    <row r="304" spans="2:2" s="135" customFormat="1">
      <c r="B304" s="137"/>
    </row>
    <row r="305" spans="2:4" s="135" customFormat="1">
      <c r="B305" s="137"/>
    </row>
    <row r="306" spans="2:4" s="135" customFormat="1">
      <c r="B306" s="137"/>
    </row>
    <row r="307" spans="2:4" s="135" customFormat="1">
      <c r="B307" s="137"/>
    </row>
    <row r="308" spans="2:4" s="135" customFormat="1">
      <c r="B308" s="137"/>
    </row>
    <row r="309" spans="2:4" s="135" customFormat="1">
      <c r="B309" s="137"/>
    </row>
    <row r="310" spans="2:4" s="135" customFormat="1">
      <c r="B310" s="137"/>
    </row>
    <row r="311" spans="2:4" s="135" customFormat="1">
      <c r="B311" s="137"/>
    </row>
    <row r="312" spans="2:4" s="135" customFormat="1">
      <c r="B312" s="137"/>
    </row>
    <row r="313" spans="2:4" s="135" customFormat="1">
      <c r="B313" s="137"/>
    </row>
    <row r="314" spans="2:4" s="135" customFormat="1">
      <c r="B314" s="137"/>
    </row>
    <row r="315" spans="2:4" s="135" customFormat="1">
      <c r="B315" s="137"/>
    </row>
    <row r="316" spans="2:4" s="135" customFormat="1">
      <c r="B316" s="137"/>
    </row>
    <row r="317" spans="2:4">
      <c r="C317" s="1"/>
      <c r="D317" s="1"/>
    </row>
    <row r="318" spans="2:4">
      <c r="C318" s="1"/>
      <c r="D318" s="1"/>
    </row>
    <row r="319" spans="2:4">
      <c r="C319" s="1"/>
      <c r="D319" s="1"/>
    </row>
    <row r="320" spans="2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188</v>
      </c>
      <c r="C1" s="79" t="s" vm="1">
        <v>263</v>
      </c>
    </row>
    <row r="2" spans="2:78">
      <c r="B2" s="57" t="s">
        <v>187</v>
      </c>
      <c r="C2" s="79" t="s">
        <v>264</v>
      </c>
    </row>
    <row r="3" spans="2:78">
      <c r="B3" s="57" t="s">
        <v>189</v>
      </c>
      <c r="C3" s="79" t="s">
        <v>265</v>
      </c>
    </row>
    <row r="4" spans="2:78">
      <c r="B4" s="57" t="s">
        <v>190</v>
      </c>
      <c r="C4" s="79">
        <v>2145</v>
      </c>
    </row>
    <row r="6" spans="2:78" ht="26.25" customHeight="1">
      <c r="B6" s="198" t="s">
        <v>219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200"/>
    </row>
    <row r="7" spans="2:78" ht="26.25" customHeight="1">
      <c r="B7" s="198" t="s">
        <v>109</v>
      </c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200"/>
    </row>
    <row r="8" spans="2:78" s="3" customFormat="1" ht="47.25">
      <c r="B8" s="22" t="s">
        <v>125</v>
      </c>
      <c r="C8" s="30" t="s">
        <v>49</v>
      </c>
      <c r="D8" s="30" t="s">
        <v>54</v>
      </c>
      <c r="E8" s="30" t="s">
        <v>15</v>
      </c>
      <c r="F8" s="30" t="s">
        <v>70</v>
      </c>
      <c r="G8" s="30" t="s">
        <v>111</v>
      </c>
      <c r="H8" s="30" t="s">
        <v>18</v>
      </c>
      <c r="I8" s="30" t="s">
        <v>110</v>
      </c>
      <c r="J8" s="30" t="s">
        <v>17</v>
      </c>
      <c r="K8" s="30" t="s">
        <v>19</v>
      </c>
      <c r="L8" s="30" t="s">
        <v>247</v>
      </c>
      <c r="M8" s="30" t="s">
        <v>246</v>
      </c>
      <c r="N8" s="30" t="s">
        <v>119</v>
      </c>
      <c r="O8" s="30" t="s">
        <v>63</v>
      </c>
      <c r="P8" s="30" t="s">
        <v>191</v>
      </c>
      <c r="Q8" s="31" t="s">
        <v>193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254</v>
      </c>
      <c r="M9" s="16"/>
      <c r="N9" s="16" t="s">
        <v>250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122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0" t="s">
        <v>262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0" t="s">
        <v>121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0" t="s">
        <v>245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0" t="s">
        <v>253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11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V185"/>
  <sheetViews>
    <sheetView rightToLeft="1" zoomScale="80" zoomScaleNormal="80" workbookViewId="0">
      <selection activeCell="C18" sqref="C18"/>
    </sheetView>
  </sheetViews>
  <sheetFormatPr defaultColWidth="9.140625" defaultRowHeight="18"/>
  <cols>
    <col min="1" max="1" width="10.140625" style="1" customWidth="1"/>
    <col min="2" max="2" width="46" style="2" bestFit="1" customWidth="1"/>
    <col min="3" max="3" width="41.7109375" style="2" bestFit="1" customWidth="1"/>
    <col min="4" max="4" width="11.28515625" style="2" bestFit="1" customWidth="1"/>
    <col min="5" max="5" width="12.42578125" style="2" bestFit="1" customWidth="1"/>
    <col min="6" max="6" width="8.7109375" style="1" bestFit="1" customWidth="1"/>
    <col min="7" max="7" width="12.28515625" style="1" bestFit="1" customWidth="1"/>
    <col min="8" max="8" width="11.42578125" style="1" bestFit="1" customWidth="1"/>
    <col min="9" max="9" width="7.42578125" style="1" bestFit="1" customWidth="1"/>
    <col min="10" max="10" width="12.7109375" style="1" bestFit="1" customWidth="1"/>
    <col min="11" max="11" width="7.42578125" style="1" bestFit="1" customWidth="1"/>
    <col min="12" max="12" width="8.140625" style="1" bestFit="1" customWidth="1"/>
    <col min="13" max="13" width="14.28515625" style="1" bestFit="1" customWidth="1"/>
    <col min="14" max="14" width="8" style="1" bestFit="1" customWidth="1"/>
    <col min="15" max="15" width="11" style="1" bestFit="1" customWidth="1"/>
    <col min="16" max="16" width="11.42578125" style="1" bestFit="1" customWidth="1"/>
    <col min="17" max="17" width="13" style="1" bestFit="1" customWidth="1"/>
    <col min="18" max="18" width="7.5703125" style="1" customWidth="1"/>
    <col min="19" max="19" width="11.28515625" style="1" bestFit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48">
      <c r="B1" s="57" t="s">
        <v>188</v>
      </c>
      <c r="C1" s="79" t="s" vm="1">
        <v>263</v>
      </c>
    </row>
    <row r="2" spans="2:48">
      <c r="B2" s="57" t="s">
        <v>187</v>
      </c>
      <c r="C2" s="79" t="s">
        <v>264</v>
      </c>
    </row>
    <row r="3" spans="2:48">
      <c r="B3" s="57" t="s">
        <v>189</v>
      </c>
      <c r="C3" s="79" t="s">
        <v>265</v>
      </c>
    </row>
    <row r="4" spans="2:48">
      <c r="B4" s="57" t="s">
        <v>190</v>
      </c>
      <c r="C4" s="79">
        <v>2145</v>
      </c>
    </row>
    <row r="6" spans="2:48" ht="26.25" customHeight="1">
      <c r="B6" s="198" t="s">
        <v>220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200"/>
    </row>
    <row r="7" spans="2:48" s="3" customFormat="1" ht="63">
      <c r="B7" s="22" t="s">
        <v>125</v>
      </c>
      <c r="C7" s="30" t="s">
        <v>232</v>
      </c>
      <c r="D7" s="30" t="s">
        <v>49</v>
      </c>
      <c r="E7" s="30" t="s">
        <v>126</v>
      </c>
      <c r="F7" s="30" t="s">
        <v>15</v>
      </c>
      <c r="G7" s="30" t="s">
        <v>111</v>
      </c>
      <c r="H7" s="30" t="s">
        <v>70</v>
      </c>
      <c r="I7" s="30" t="s">
        <v>18</v>
      </c>
      <c r="J7" s="30" t="s">
        <v>110</v>
      </c>
      <c r="K7" s="13" t="s">
        <v>38</v>
      </c>
      <c r="L7" s="72" t="s">
        <v>19</v>
      </c>
      <c r="M7" s="30" t="s">
        <v>247</v>
      </c>
      <c r="N7" s="30" t="s">
        <v>246</v>
      </c>
      <c r="O7" s="30" t="s">
        <v>119</v>
      </c>
      <c r="P7" s="30" t="s">
        <v>191</v>
      </c>
      <c r="Q7" s="31" t="s">
        <v>193</v>
      </c>
      <c r="R7" s="1"/>
      <c r="AU7" s="3" t="s">
        <v>171</v>
      </c>
      <c r="AV7" s="3" t="s">
        <v>173</v>
      </c>
    </row>
    <row r="8" spans="2:48" s="3" customFormat="1" ht="24" customHeight="1">
      <c r="B8" s="15"/>
      <c r="C8" s="71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254</v>
      </c>
      <c r="N8" s="16"/>
      <c r="O8" s="16" t="s">
        <v>250</v>
      </c>
      <c r="P8" s="32" t="s">
        <v>20</v>
      </c>
      <c r="Q8" s="17" t="s">
        <v>20</v>
      </c>
      <c r="R8" s="1"/>
      <c r="AU8" s="3" t="s">
        <v>169</v>
      </c>
      <c r="AV8" s="3" t="s">
        <v>172</v>
      </c>
    </row>
    <row r="9" spans="2:48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122</v>
      </c>
      <c r="R9" s="1"/>
      <c r="AU9" s="4" t="s">
        <v>170</v>
      </c>
      <c r="AV9" s="4" t="s">
        <v>174</v>
      </c>
    </row>
    <row r="10" spans="2:48" s="134" customFormat="1" ht="18" customHeight="1">
      <c r="B10" s="80" t="s">
        <v>44</v>
      </c>
      <c r="C10" s="81"/>
      <c r="D10" s="81"/>
      <c r="E10" s="81"/>
      <c r="F10" s="81"/>
      <c r="G10" s="81"/>
      <c r="H10" s="81"/>
      <c r="I10" s="89">
        <v>5.6845503428213826</v>
      </c>
      <c r="J10" s="81"/>
      <c r="K10" s="81"/>
      <c r="L10" s="104">
        <v>2.8172951644112345E-2</v>
      </c>
      <c r="M10" s="89"/>
      <c r="N10" s="91"/>
      <c r="O10" s="89">
        <f>O11+O170</f>
        <v>35789.936914740108</v>
      </c>
      <c r="P10" s="90">
        <f>O10/$O$10</f>
        <v>1</v>
      </c>
      <c r="Q10" s="90">
        <f>O10/'סכום נכסי הקרן'!$C$42</f>
        <v>5.4347272431493981E-2</v>
      </c>
      <c r="R10" s="135"/>
      <c r="AU10" s="135" t="s">
        <v>30</v>
      </c>
      <c r="AV10" s="134" t="s">
        <v>175</v>
      </c>
    </row>
    <row r="11" spans="2:48" s="135" customFormat="1" ht="21.75" customHeight="1">
      <c r="B11" s="82" t="s">
        <v>42</v>
      </c>
      <c r="C11" s="83"/>
      <c r="D11" s="83"/>
      <c r="E11" s="83"/>
      <c r="F11" s="83"/>
      <c r="G11" s="83"/>
      <c r="H11" s="83"/>
      <c r="I11" s="92">
        <v>5.7516832736079522</v>
      </c>
      <c r="J11" s="83"/>
      <c r="K11" s="83"/>
      <c r="L11" s="105">
        <v>2.5831049618717915E-2</v>
      </c>
      <c r="M11" s="92"/>
      <c r="N11" s="94"/>
      <c r="O11" s="92">
        <f>O12+O33+O166</f>
        <v>32710.289314740112</v>
      </c>
      <c r="P11" s="93">
        <f t="shared" ref="P11:P31" si="0">O11/$O$10</f>
        <v>0.91395213667639519</v>
      </c>
      <c r="Q11" s="93">
        <f>O11/'סכום נכסי הקרן'!$C$42</f>
        <v>4.9670805761298072E-2</v>
      </c>
      <c r="AV11" s="135" t="s">
        <v>181</v>
      </c>
    </row>
    <row r="12" spans="2:48" s="135" customFormat="1">
      <c r="B12" s="103" t="s">
        <v>39</v>
      </c>
      <c r="C12" s="83"/>
      <c r="D12" s="83"/>
      <c r="E12" s="83"/>
      <c r="F12" s="83"/>
      <c r="G12" s="83"/>
      <c r="H12" s="83"/>
      <c r="I12" s="92">
        <v>8.4820949184776673</v>
      </c>
      <c r="J12" s="83"/>
      <c r="K12" s="83"/>
      <c r="L12" s="105">
        <v>3.029446623185161E-2</v>
      </c>
      <c r="M12" s="92"/>
      <c r="N12" s="94"/>
      <c r="O12" s="92">
        <f>SUM(O13:O31)</f>
        <v>8629.3757347400988</v>
      </c>
      <c r="P12" s="93">
        <f t="shared" si="0"/>
        <v>0.24111178947583126</v>
      </c>
      <c r="Q12" s="93">
        <f>O12/'סכום נכסי הקרן'!$C$42</f>
        <v>1.3103768109088025E-2</v>
      </c>
      <c r="AV12" s="135" t="s">
        <v>176</v>
      </c>
    </row>
    <row r="13" spans="2:48" s="135" customFormat="1">
      <c r="B13" s="88" t="s">
        <v>1951</v>
      </c>
      <c r="C13" s="98" t="s">
        <v>1896</v>
      </c>
      <c r="D13" s="85">
        <v>6028</v>
      </c>
      <c r="E13" s="85"/>
      <c r="F13" s="85" t="s">
        <v>1614</v>
      </c>
      <c r="G13" s="112">
        <v>43100</v>
      </c>
      <c r="H13" s="85"/>
      <c r="I13" s="95">
        <v>9.4799999999999986</v>
      </c>
      <c r="J13" s="98" t="s">
        <v>173</v>
      </c>
      <c r="K13" s="99">
        <v>4.2799999999999991E-2</v>
      </c>
      <c r="L13" s="99">
        <v>4.2800000000000005E-2</v>
      </c>
      <c r="M13" s="95">
        <v>234434.5</v>
      </c>
      <c r="N13" s="97">
        <v>101.59</v>
      </c>
      <c r="O13" s="95">
        <v>238.16201000000001</v>
      </c>
      <c r="P13" s="96">
        <f t="shared" si="0"/>
        <v>6.654440620204414E-3</v>
      </c>
      <c r="Q13" s="96">
        <f>O13/'סכום נכסי הקרן'!$C$42</f>
        <v>3.6165069726544903E-4</v>
      </c>
      <c r="AV13" s="135" t="s">
        <v>177</v>
      </c>
    </row>
    <row r="14" spans="2:48" s="135" customFormat="1">
      <c r="B14" s="88" t="s">
        <v>1951</v>
      </c>
      <c r="C14" s="98" t="s">
        <v>1896</v>
      </c>
      <c r="D14" s="85">
        <v>5212</v>
      </c>
      <c r="E14" s="85"/>
      <c r="F14" s="85" t="s">
        <v>1614</v>
      </c>
      <c r="G14" s="112">
        <v>42643</v>
      </c>
      <c r="H14" s="85"/>
      <c r="I14" s="95">
        <v>8.48</v>
      </c>
      <c r="J14" s="98" t="s">
        <v>173</v>
      </c>
      <c r="K14" s="99">
        <v>3.0600000000000009E-2</v>
      </c>
      <c r="L14" s="99">
        <v>3.0600000000000006E-2</v>
      </c>
      <c r="M14" s="95">
        <v>524561.52</v>
      </c>
      <c r="N14" s="97">
        <v>98.17</v>
      </c>
      <c r="O14" s="95">
        <v>514.96204</v>
      </c>
      <c r="P14" s="96">
        <f t="shared" si="0"/>
        <v>1.4388459002505606E-2</v>
      </c>
      <c r="Q14" s="96">
        <f>O14/'סכום נכסי הקרן'!$C$42</f>
        <v>7.819735012785543E-4</v>
      </c>
      <c r="AV14" s="135" t="s">
        <v>178</v>
      </c>
    </row>
    <row r="15" spans="2:48" s="135" customFormat="1">
      <c r="B15" s="88" t="s">
        <v>1951</v>
      </c>
      <c r="C15" s="98" t="s">
        <v>1896</v>
      </c>
      <c r="D15" s="85">
        <v>5211</v>
      </c>
      <c r="E15" s="85"/>
      <c r="F15" s="85" t="s">
        <v>1614</v>
      </c>
      <c r="G15" s="112">
        <v>42643</v>
      </c>
      <c r="H15" s="85"/>
      <c r="I15" s="95">
        <v>5.8199999999999985</v>
      </c>
      <c r="J15" s="98" t="s">
        <v>173</v>
      </c>
      <c r="K15" s="99">
        <v>3.5700000000000003E-2</v>
      </c>
      <c r="L15" s="99">
        <v>3.5699999999999996E-2</v>
      </c>
      <c r="M15" s="95">
        <v>522102.42</v>
      </c>
      <c r="N15" s="97">
        <v>101.73</v>
      </c>
      <c r="O15" s="95">
        <v>531.13479000000007</v>
      </c>
      <c r="P15" s="96">
        <f t="shared" si="0"/>
        <v>1.4840338815496817E-2</v>
      </c>
      <c r="Q15" s="96">
        <f>O15/'סכום נכסי הקרן'!$C$42</f>
        <v>8.0653193658148032E-4</v>
      </c>
      <c r="AV15" s="135" t="s">
        <v>180</v>
      </c>
    </row>
    <row r="16" spans="2:48" s="135" customFormat="1">
      <c r="B16" s="88" t="s">
        <v>1951</v>
      </c>
      <c r="C16" s="98" t="s">
        <v>1896</v>
      </c>
      <c r="D16" s="85">
        <v>6027</v>
      </c>
      <c r="E16" s="85"/>
      <c r="F16" s="85" t="s">
        <v>1614</v>
      </c>
      <c r="G16" s="112">
        <v>43100</v>
      </c>
      <c r="H16" s="85"/>
      <c r="I16" s="95">
        <v>9.9099999999999984</v>
      </c>
      <c r="J16" s="98" t="s">
        <v>173</v>
      </c>
      <c r="K16" s="99">
        <v>3.0700000000000002E-2</v>
      </c>
      <c r="L16" s="99">
        <v>3.0699999999999995E-2</v>
      </c>
      <c r="M16" s="95">
        <v>876606.71</v>
      </c>
      <c r="N16" s="97">
        <v>99.64</v>
      </c>
      <c r="O16" s="95">
        <f>873.45093-0.04</f>
        <v>873.41093000000001</v>
      </c>
      <c r="P16" s="96">
        <f t="shared" si="0"/>
        <v>2.4403813062891574E-2</v>
      </c>
      <c r="Q16" s="96">
        <f>O16/'סכום נכסי הקרן'!$C$42</f>
        <v>1.3262806768962201E-3</v>
      </c>
      <c r="AV16" s="135" t="s">
        <v>179</v>
      </c>
    </row>
    <row r="17" spans="2:48" s="135" customFormat="1">
      <c r="B17" s="88" t="s">
        <v>1951</v>
      </c>
      <c r="C17" s="98" t="s">
        <v>1896</v>
      </c>
      <c r="D17" s="85">
        <v>5025</v>
      </c>
      <c r="E17" s="85"/>
      <c r="F17" s="85" t="s">
        <v>1614</v>
      </c>
      <c r="G17" s="112">
        <v>42551</v>
      </c>
      <c r="H17" s="85"/>
      <c r="I17" s="95">
        <v>9.3800000000000008</v>
      </c>
      <c r="J17" s="98" t="s">
        <v>173</v>
      </c>
      <c r="K17" s="99">
        <v>3.3400000000000006E-2</v>
      </c>
      <c r="L17" s="99">
        <v>3.3399999999999999E-2</v>
      </c>
      <c r="M17" s="95">
        <v>521114.5</v>
      </c>
      <c r="N17" s="97">
        <v>96.55</v>
      </c>
      <c r="O17" s="95">
        <f>503.13605-0.03</f>
        <v>503.10605000000004</v>
      </c>
      <c r="P17" s="96">
        <f t="shared" si="0"/>
        <v>1.4057192981326421E-2</v>
      </c>
      <c r="Q17" s="96">
        <f>O17/'סכום נכסי הקרן'!$C$42</f>
        <v>7.6397009657823217E-4</v>
      </c>
      <c r="AV17" s="135" t="s">
        <v>182</v>
      </c>
    </row>
    <row r="18" spans="2:48" s="135" customFormat="1">
      <c r="B18" s="88" t="s">
        <v>1951</v>
      </c>
      <c r="C18" s="98" t="s">
        <v>1896</v>
      </c>
      <c r="D18" s="85">
        <v>5024</v>
      </c>
      <c r="E18" s="85"/>
      <c r="F18" s="85" t="s">
        <v>1614</v>
      </c>
      <c r="G18" s="112">
        <v>42551</v>
      </c>
      <c r="H18" s="85"/>
      <c r="I18" s="95">
        <v>6.9600000000000017</v>
      </c>
      <c r="J18" s="98" t="s">
        <v>173</v>
      </c>
      <c r="K18" s="99">
        <v>3.7500000000000006E-2</v>
      </c>
      <c r="L18" s="99">
        <v>3.7500000000000006E-2</v>
      </c>
      <c r="M18" s="95">
        <v>417744.78</v>
      </c>
      <c r="N18" s="97">
        <v>104.37</v>
      </c>
      <c r="O18" s="95">
        <v>436.00022999999999</v>
      </c>
      <c r="P18" s="96">
        <f t="shared" si="0"/>
        <v>1.2182201690901361E-2</v>
      </c>
      <c r="Q18" s="96">
        <f>O18/'סכום נכסי הקרן'!$C$42</f>
        <v>6.6206943411082297E-4</v>
      </c>
      <c r="AV18" s="135" t="s">
        <v>183</v>
      </c>
    </row>
    <row r="19" spans="2:48" s="135" customFormat="1">
      <c r="B19" s="88" t="s">
        <v>1951</v>
      </c>
      <c r="C19" s="98" t="s">
        <v>1896</v>
      </c>
      <c r="D19" s="85">
        <v>6026</v>
      </c>
      <c r="E19" s="85"/>
      <c r="F19" s="85" t="s">
        <v>1614</v>
      </c>
      <c r="G19" s="112">
        <v>43100</v>
      </c>
      <c r="H19" s="85"/>
      <c r="I19" s="95">
        <v>7.7100000000000009</v>
      </c>
      <c r="J19" s="98" t="s">
        <v>173</v>
      </c>
      <c r="K19" s="99">
        <v>3.4799999999999998E-2</v>
      </c>
      <c r="L19" s="99">
        <v>3.4800000000000005E-2</v>
      </c>
      <c r="M19" s="95">
        <v>1198080.23</v>
      </c>
      <c r="N19" s="97">
        <v>102.46</v>
      </c>
      <c r="O19" s="95">
        <v>1227.5530000000001</v>
      </c>
      <c r="P19" s="96">
        <f t="shared" si="0"/>
        <v>3.4298831063164899E-2</v>
      </c>
      <c r="Q19" s="96">
        <f>O19/'סכום נכסי הקרן'!$C$42</f>
        <v>1.8640479158716112E-3</v>
      </c>
      <c r="AV19" s="135" t="s">
        <v>184</v>
      </c>
    </row>
    <row r="20" spans="2:48" s="135" customFormat="1">
      <c r="B20" s="88" t="s">
        <v>1951</v>
      </c>
      <c r="C20" s="98" t="s">
        <v>1896</v>
      </c>
      <c r="D20" s="85">
        <v>5023</v>
      </c>
      <c r="E20" s="85"/>
      <c r="F20" s="85" t="s">
        <v>1614</v>
      </c>
      <c r="G20" s="112">
        <v>42551</v>
      </c>
      <c r="H20" s="85"/>
      <c r="I20" s="95">
        <v>9.6199999999999992</v>
      </c>
      <c r="J20" s="98" t="s">
        <v>173</v>
      </c>
      <c r="K20" s="99">
        <v>2.69E-2</v>
      </c>
      <c r="L20" s="99">
        <v>2.69E-2</v>
      </c>
      <c r="M20" s="95">
        <v>467043.15</v>
      </c>
      <c r="N20" s="97">
        <v>100.66</v>
      </c>
      <c r="O20" s="95">
        <f>470.12543-0.03</f>
        <v>470.09543000000002</v>
      </c>
      <c r="P20" s="96">
        <f t="shared" si="0"/>
        <v>1.3134849360586353E-2</v>
      </c>
      <c r="Q20" s="96">
        <f>O20/'סכום נכסי הקרן'!$C$42</f>
        <v>7.1384323654642104E-4</v>
      </c>
      <c r="AV20" s="135" t="s">
        <v>185</v>
      </c>
    </row>
    <row r="21" spans="2:48" s="135" customFormat="1">
      <c r="B21" s="88" t="s">
        <v>1951</v>
      </c>
      <c r="C21" s="98" t="s">
        <v>1896</v>
      </c>
      <c r="D21" s="85">
        <v>5210</v>
      </c>
      <c r="E21" s="85"/>
      <c r="F21" s="85" t="s">
        <v>1614</v>
      </c>
      <c r="G21" s="112">
        <v>42643</v>
      </c>
      <c r="H21" s="85"/>
      <c r="I21" s="95">
        <v>8.879999999999999</v>
      </c>
      <c r="J21" s="98" t="s">
        <v>173</v>
      </c>
      <c r="K21" s="99">
        <v>1.9000000000000006E-2</v>
      </c>
      <c r="L21" s="99">
        <v>1.8999999999999996E-2</v>
      </c>
      <c r="M21" s="95">
        <v>382217.43</v>
      </c>
      <c r="N21" s="97">
        <v>106.85</v>
      </c>
      <c r="O21" s="95">
        <v>408.39915999999999</v>
      </c>
      <c r="P21" s="96">
        <f t="shared" si="0"/>
        <v>1.141100530500797E-2</v>
      </c>
      <c r="Q21" s="96">
        <f>O21/'סכום נכסי הקרן'!$C$42</f>
        <v>6.2015701402849135E-4</v>
      </c>
      <c r="AV21" s="135" t="s">
        <v>186</v>
      </c>
    </row>
    <row r="22" spans="2:48" s="135" customFormat="1">
      <c r="B22" s="88" t="s">
        <v>1951</v>
      </c>
      <c r="C22" s="98" t="s">
        <v>1896</v>
      </c>
      <c r="D22" s="85">
        <v>6025</v>
      </c>
      <c r="E22" s="85"/>
      <c r="F22" s="85" t="s">
        <v>1614</v>
      </c>
      <c r="G22" s="112">
        <v>43100</v>
      </c>
      <c r="H22" s="85"/>
      <c r="I22" s="95">
        <v>9.9799999999999986</v>
      </c>
      <c r="J22" s="98" t="s">
        <v>173</v>
      </c>
      <c r="K22" s="99">
        <v>2.87E-2</v>
      </c>
      <c r="L22" s="99">
        <v>2.87E-2</v>
      </c>
      <c r="M22" s="95">
        <v>491445.71</v>
      </c>
      <c r="N22" s="97">
        <v>106.64</v>
      </c>
      <c r="O22" s="95">
        <f>524.07764-0.04</f>
        <v>524.03764000000001</v>
      </c>
      <c r="P22" s="96">
        <f t="shared" si="0"/>
        <v>1.4642038661548319E-2</v>
      </c>
      <c r="Q22" s="96">
        <f>O22/'סכום נכסי הקרן'!$C$42</f>
        <v>7.9575486409163394E-4</v>
      </c>
      <c r="AV22" s="135" t="s">
        <v>30</v>
      </c>
    </row>
    <row r="23" spans="2:48" s="135" customFormat="1">
      <c r="B23" s="88" t="s">
        <v>1951</v>
      </c>
      <c r="C23" s="98" t="s">
        <v>1896</v>
      </c>
      <c r="D23" s="85">
        <v>5022</v>
      </c>
      <c r="E23" s="85"/>
      <c r="F23" s="85" t="s">
        <v>1614</v>
      </c>
      <c r="G23" s="112">
        <v>42551</v>
      </c>
      <c r="H23" s="85"/>
      <c r="I23" s="95">
        <v>8.18</v>
      </c>
      <c r="J23" s="98" t="s">
        <v>173</v>
      </c>
      <c r="K23" s="99">
        <v>2.46E-2</v>
      </c>
      <c r="L23" s="99">
        <v>2.4600000000000004E-2</v>
      </c>
      <c r="M23" s="95">
        <v>345202.23</v>
      </c>
      <c r="N23" s="97">
        <v>102.93</v>
      </c>
      <c r="O23" s="95">
        <f>355.31656-0.03</f>
        <v>355.28656000000001</v>
      </c>
      <c r="P23" s="96">
        <f t="shared" si="0"/>
        <v>9.9269959834345223E-3</v>
      </c>
      <c r="Q23" s="96">
        <f>O23/'סכום נכסי הקרן'!$C$42</f>
        <v>5.3950515513806257E-4</v>
      </c>
    </row>
    <row r="24" spans="2:48" s="135" customFormat="1">
      <c r="B24" s="88" t="s">
        <v>1951</v>
      </c>
      <c r="C24" s="98" t="s">
        <v>1896</v>
      </c>
      <c r="D24" s="85">
        <v>6024</v>
      </c>
      <c r="E24" s="85"/>
      <c r="F24" s="85" t="s">
        <v>1614</v>
      </c>
      <c r="G24" s="112">
        <v>43100</v>
      </c>
      <c r="H24" s="85"/>
      <c r="I24" s="95">
        <v>8.93</v>
      </c>
      <c r="J24" s="98" t="s">
        <v>173</v>
      </c>
      <c r="K24" s="99">
        <v>1.9300000000000001E-2</v>
      </c>
      <c r="L24" s="99">
        <v>1.9299999999999998E-2</v>
      </c>
      <c r="M24" s="95">
        <v>388777.98</v>
      </c>
      <c r="N24" s="97">
        <v>107.95</v>
      </c>
      <c r="O24" s="95">
        <f>419.68587-0.05</f>
        <v>419.63587000000001</v>
      </c>
      <c r="P24" s="96">
        <f t="shared" si="0"/>
        <v>1.1724968138381175E-2</v>
      </c>
      <c r="Q24" s="96">
        <f>O24/'סכום נכסי הקרן'!$C$42</f>
        <v>6.3722003766718857E-4</v>
      </c>
    </row>
    <row r="25" spans="2:48" s="135" customFormat="1">
      <c r="B25" s="88" t="s">
        <v>1951</v>
      </c>
      <c r="C25" s="98" t="s">
        <v>1896</v>
      </c>
      <c r="D25" s="85">
        <v>5209</v>
      </c>
      <c r="E25" s="85"/>
      <c r="F25" s="85" t="s">
        <v>1614</v>
      </c>
      <c r="G25" s="112">
        <v>42643</v>
      </c>
      <c r="H25" s="85"/>
      <c r="I25" s="95">
        <v>6.9399999999999995</v>
      </c>
      <c r="J25" s="98" t="s">
        <v>173</v>
      </c>
      <c r="K25" s="99">
        <v>2.0799999999999999E-2</v>
      </c>
      <c r="L25" s="99">
        <v>2.0799999999999999E-2</v>
      </c>
      <c r="M25" s="95">
        <v>294282.88</v>
      </c>
      <c r="N25" s="97">
        <v>104.3</v>
      </c>
      <c r="O25" s="95">
        <v>306.93714</v>
      </c>
      <c r="P25" s="96">
        <f t="shared" si="0"/>
        <v>8.5760737922281095E-3</v>
      </c>
      <c r="Q25" s="96">
        <f>O25/'סכום נכסי הקרן'!$C$42</f>
        <v>4.6608621877881678E-4</v>
      </c>
    </row>
    <row r="26" spans="2:48" s="135" customFormat="1">
      <c r="B26" s="88" t="s">
        <v>1951</v>
      </c>
      <c r="C26" s="98" t="s">
        <v>1896</v>
      </c>
      <c r="D26" s="85">
        <v>6865</v>
      </c>
      <c r="E26" s="85"/>
      <c r="F26" s="85" t="s">
        <v>1614</v>
      </c>
      <c r="G26" s="112">
        <v>43555</v>
      </c>
      <c r="H26" s="85"/>
      <c r="I26" s="95">
        <v>5</v>
      </c>
      <c r="J26" s="98" t="s">
        <v>173</v>
      </c>
      <c r="K26" s="99">
        <v>2.4769940972328191E-2</v>
      </c>
      <c r="L26" s="99">
        <v>2.4769940972328191E-2</v>
      </c>
      <c r="M26" s="95">
        <v>285236.89669000002</v>
      </c>
      <c r="N26" s="97">
        <v>111.81778172920016</v>
      </c>
      <c r="O26" s="95">
        <v>318.94557055196839</v>
      </c>
      <c r="P26" s="96">
        <f t="shared" si="0"/>
        <v>8.9115991266419479E-3</v>
      </c>
      <c r="Q26" s="96">
        <f>O26/'סכום נכסי הקרן'!$C$42</f>
        <v>4.8432110553587384E-4</v>
      </c>
    </row>
    <row r="27" spans="2:48" s="135" customFormat="1">
      <c r="B27" s="88" t="s">
        <v>1951</v>
      </c>
      <c r="C27" s="98" t="s">
        <v>1896</v>
      </c>
      <c r="D27" s="85">
        <v>6866</v>
      </c>
      <c r="E27" s="85"/>
      <c r="F27" s="85" t="s">
        <v>1614</v>
      </c>
      <c r="G27" s="112">
        <v>43555</v>
      </c>
      <c r="H27" s="85"/>
      <c r="I27" s="95">
        <v>7.6</v>
      </c>
      <c r="J27" s="98" t="s">
        <v>173</v>
      </c>
      <c r="K27" s="99">
        <v>7.4851125478744493E-3</v>
      </c>
      <c r="L27" s="99">
        <v>7.4851125478744493E-3</v>
      </c>
      <c r="M27" s="95">
        <v>386254.57656999998</v>
      </c>
      <c r="N27" s="97">
        <v>106.6749903291276</v>
      </c>
      <c r="O27" s="95">
        <v>412.03703220186026</v>
      </c>
      <c r="P27" s="96">
        <f t="shared" si="0"/>
        <v>1.1512650418563955E-2</v>
      </c>
      <c r="Q27" s="96">
        <f>O27/'סכום נכסי הקרן'!$C$42</f>
        <v>6.2568114870624849E-4</v>
      </c>
    </row>
    <row r="28" spans="2:48" s="135" customFormat="1">
      <c r="B28" s="88" t="s">
        <v>1951</v>
      </c>
      <c r="C28" s="98" t="s">
        <v>1896</v>
      </c>
      <c r="D28" s="85">
        <v>6867</v>
      </c>
      <c r="E28" s="85"/>
      <c r="F28" s="85" t="s">
        <v>1614</v>
      </c>
      <c r="G28" s="112">
        <v>43555</v>
      </c>
      <c r="H28" s="85"/>
      <c r="I28" s="95">
        <v>7.1</v>
      </c>
      <c r="J28" s="98" t="s">
        <v>173</v>
      </c>
      <c r="K28" s="99">
        <v>8.4714740514755249E-3</v>
      </c>
      <c r="L28" s="99">
        <v>8.4714740514755249E-3</v>
      </c>
      <c r="M28" s="95">
        <v>276995.65658000001</v>
      </c>
      <c r="N28" s="97">
        <v>107.93431188338856</v>
      </c>
      <c r="O28" s="95">
        <v>298.97335587649712</v>
      </c>
      <c r="P28" s="96">
        <f t="shared" si="0"/>
        <v>8.3535591747121735E-3</v>
      </c>
      <c r="Q28" s="96">
        <f>O28/'סכום נכסי הקרן'!$C$42</f>
        <v>4.5399315624068849E-4</v>
      </c>
    </row>
    <row r="29" spans="2:48" s="135" customFormat="1">
      <c r="B29" s="88" t="s">
        <v>1951</v>
      </c>
      <c r="C29" s="98" t="s">
        <v>1896</v>
      </c>
      <c r="D29" s="85">
        <v>6868</v>
      </c>
      <c r="E29" s="85"/>
      <c r="F29" s="85" t="s">
        <v>1614</v>
      </c>
      <c r="G29" s="112">
        <v>43555</v>
      </c>
      <c r="H29" s="85"/>
      <c r="I29" s="95">
        <v>7.2</v>
      </c>
      <c r="J29" s="98" t="s">
        <v>173</v>
      </c>
      <c r="K29" s="99">
        <v>9.8601549863815315E-3</v>
      </c>
      <c r="L29" s="99">
        <v>9.8601549863815315E-3</v>
      </c>
      <c r="M29" s="95">
        <v>111457.03264</v>
      </c>
      <c r="N29" s="97">
        <v>109.70429223314338</v>
      </c>
      <c r="O29" s="95">
        <v>122.2731488017756</v>
      </c>
      <c r="P29" s="96">
        <f t="shared" si="0"/>
        <v>3.4164114089683499E-3</v>
      </c>
      <c r="Q29" s="96">
        <f>O29/'סכום נכסי הקרן'!$C$42</f>
        <v>1.856726415812671E-4</v>
      </c>
    </row>
    <row r="30" spans="2:48" s="135" customFormat="1">
      <c r="B30" s="88" t="s">
        <v>1951</v>
      </c>
      <c r="C30" s="98" t="s">
        <v>1896</v>
      </c>
      <c r="D30" s="85">
        <v>6869</v>
      </c>
      <c r="E30" s="85"/>
      <c r="F30" s="85" t="s">
        <v>1614</v>
      </c>
      <c r="G30" s="112">
        <v>43555</v>
      </c>
      <c r="H30" s="85"/>
      <c r="I30" s="95">
        <v>4.9000000000000004</v>
      </c>
      <c r="J30" s="98" t="s">
        <v>173</v>
      </c>
      <c r="K30" s="99">
        <v>4.1784074902534482E-2</v>
      </c>
      <c r="L30" s="99">
        <v>4.1784074902534482E-2</v>
      </c>
      <c r="M30" s="95">
        <v>65496.837189999998</v>
      </c>
      <c r="N30" s="97">
        <v>107.71531166408612</v>
      </c>
      <c r="O30" s="95">
        <v>70.550122309327563</v>
      </c>
      <c r="P30" s="96">
        <f t="shared" si="0"/>
        <v>1.9712279034577299E-3</v>
      </c>
      <c r="Q30" s="96">
        <f>O30/'סכום נכסי הקרן'!$C$42</f>
        <v>1.0713085989377997E-4</v>
      </c>
    </row>
    <row r="31" spans="2:48" s="135" customFormat="1">
      <c r="B31" s="88" t="s">
        <v>1951</v>
      </c>
      <c r="C31" s="98" t="s">
        <v>1896</v>
      </c>
      <c r="D31" s="85">
        <v>6870</v>
      </c>
      <c r="E31" s="85"/>
      <c r="F31" s="85" t="s">
        <v>1614</v>
      </c>
      <c r="G31" s="112">
        <v>43555</v>
      </c>
      <c r="H31" s="85"/>
      <c r="I31" s="95">
        <v>7.2</v>
      </c>
      <c r="J31" s="98" t="s">
        <v>173</v>
      </c>
      <c r="K31" s="99">
        <v>9.5522373914718635E-3</v>
      </c>
      <c r="L31" s="99">
        <v>9.5522373914718635E-3</v>
      </c>
      <c r="M31" s="95">
        <v>597039.05275000003</v>
      </c>
      <c r="N31" s="97">
        <v>100.14012521372169</v>
      </c>
      <c r="O31" s="95">
        <v>597.87565499866787</v>
      </c>
      <c r="P31" s="96">
        <f t="shared" si="0"/>
        <v>1.6705132965809513E-2</v>
      </c>
      <c r="Q31" s="96">
        <f>O31/'סכום נכסי הקרן'!$C$42</f>
        <v>9.0787841229718075E-4</v>
      </c>
    </row>
    <row r="32" spans="2:48" s="135" customFormat="1">
      <c r="B32" s="84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95"/>
      <c r="N32" s="97"/>
      <c r="O32" s="85"/>
      <c r="P32" s="96"/>
      <c r="Q32" s="85"/>
    </row>
    <row r="33" spans="2:17" s="135" customFormat="1">
      <c r="B33" s="103" t="s">
        <v>41</v>
      </c>
      <c r="C33" s="83"/>
      <c r="D33" s="83"/>
      <c r="E33" s="83"/>
      <c r="F33" s="83"/>
      <c r="G33" s="83"/>
      <c r="H33" s="83"/>
      <c r="I33" s="92">
        <v>5.0102213875755925</v>
      </c>
      <c r="J33" s="83"/>
      <c r="K33" s="83"/>
      <c r="L33" s="105">
        <v>2.4626475817436867E-2</v>
      </c>
      <c r="M33" s="92"/>
      <c r="N33" s="94"/>
      <c r="O33" s="92">
        <f>SUM(O34:O164)</f>
        <v>23927.24974000001</v>
      </c>
      <c r="P33" s="93">
        <f t="shared" ref="P33:P87" si="1">O33/$O$10</f>
        <v>0.66854685430153848</v>
      </c>
      <c r="Q33" s="93">
        <f>O33/'סכום נכסי הקרן'!$C$42</f>
        <v>3.6333698023944032E-2</v>
      </c>
    </row>
    <row r="34" spans="2:17" s="135" customFormat="1">
      <c r="B34" s="88" t="s">
        <v>1952</v>
      </c>
      <c r="C34" s="98" t="s">
        <v>1895</v>
      </c>
      <c r="D34" s="85">
        <v>90148620</v>
      </c>
      <c r="E34" s="85"/>
      <c r="F34" s="85" t="s">
        <v>393</v>
      </c>
      <c r="G34" s="112">
        <v>42368</v>
      </c>
      <c r="H34" s="85" t="s">
        <v>357</v>
      </c>
      <c r="I34" s="95">
        <v>9.5900000000000016</v>
      </c>
      <c r="J34" s="98" t="s">
        <v>173</v>
      </c>
      <c r="K34" s="99">
        <v>3.1699999999999999E-2</v>
      </c>
      <c r="L34" s="99">
        <v>1.6300000000000002E-2</v>
      </c>
      <c r="M34" s="95">
        <v>63175.29</v>
      </c>
      <c r="N34" s="97">
        <v>116.68</v>
      </c>
      <c r="O34" s="95">
        <v>73.71293</v>
      </c>
      <c r="P34" s="96">
        <f t="shared" si="1"/>
        <v>2.0595993274757991E-3</v>
      </c>
      <c r="Q34" s="96">
        <f>O34/'סכום נכסי הקרן'!$C$42</f>
        <v>1.1193360575004904E-4</v>
      </c>
    </row>
    <row r="35" spans="2:17" s="135" customFormat="1">
      <c r="B35" s="88" t="s">
        <v>1952</v>
      </c>
      <c r="C35" s="98" t="s">
        <v>1895</v>
      </c>
      <c r="D35" s="85">
        <v>90148621</v>
      </c>
      <c r="E35" s="85"/>
      <c r="F35" s="85" t="s">
        <v>393</v>
      </c>
      <c r="G35" s="112">
        <v>42388</v>
      </c>
      <c r="H35" s="85" t="s">
        <v>357</v>
      </c>
      <c r="I35" s="95">
        <v>9.57</v>
      </c>
      <c r="J35" s="98" t="s">
        <v>173</v>
      </c>
      <c r="K35" s="99">
        <v>3.1899999999999998E-2</v>
      </c>
      <c r="L35" s="99">
        <v>1.6299999999999999E-2</v>
      </c>
      <c r="M35" s="95">
        <v>88445.39</v>
      </c>
      <c r="N35" s="97">
        <v>116.97</v>
      </c>
      <c r="O35" s="95">
        <v>103.45457</v>
      </c>
      <c r="P35" s="96">
        <f t="shared" si="1"/>
        <v>2.8906049833631355E-3</v>
      </c>
      <c r="Q35" s="96">
        <f>O35/'סכום נכסי הקרן'!$C$42</f>
        <v>1.5709649652267046E-4</v>
      </c>
    </row>
    <row r="36" spans="2:17" s="135" customFormat="1">
      <c r="B36" s="88" t="s">
        <v>1952</v>
      </c>
      <c r="C36" s="98" t="s">
        <v>1895</v>
      </c>
      <c r="D36" s="85">
        <v>90148622</v>
      </c>
      <c r="E36" s="85"/>
      <c r="F36" s="85" t="s">
        <v>393</v>
      </c>
      <c r="G36" s="112">
        <v>42509</v>
      </c>
      <c r="H36" s="85" t="s">
        <v>357</v>
      </c>
      <c r="I36" s="95">
        <v>9.66</v>
      </c>
      <c r="J36" s="98" t="s">
        <v>173</v>
      </c>
      <c r="K36" s="99">
        <v>2.7400000000000001E-2</v>
      </c>
      <c r="L36" s="99">
        <v>1.84E-2</v>
      </c>
      <c r="M36" s="95">
        <v>88445.39</v>
      </c>
      <c r="N36" s="97">
        <v>110.9</v>
      </c>
      <c r="O36" s="95">
        <v>98.085940000000008</v>
      </c>
      <c r="P36" s="96">
        <f t="shared" si="1"/>
        <v>2.7406010866591734E-3</v>
      </c>
      <c r="Q36" s="96">
        <f>O36/'סכום נכסי הקרן'!$C$42</f>
        <v>1.4894419388271455E-4</v>
      </c>
    </row>
    <row r="37" spans="2:17" s="135" customFormat="1">
      <c r="B37" s="88" t="s">
        <v>1952</v>
      </c>
      <c r="C37" s="98" t="s">
        <v>1895</v>
      </c>
      <c r="D37" s="85">
        <v>90148623</v>
      </c>
      <c r="E37" s="85"/>
      <c r="F37" s="85" t="s">
        <v>393</v>
      </c>
      <c r="G37" s="112">
        <v>42723</v>
      </c>
      <c r="H37" s="85" t="s">
        <v>357</v>
      </c>
      <c r="I37" s="95">
        <v>9.4699999999999989</v>
      </c>
      <c r="J37" s="98" t="s">
        <v>173</v>
      </c>
      <c r="K37" s="99">
        <v>3.15E-2</v>
      </c>
      <c r="L37" s="99">
        <v>2.1399999999999995E-2</v>
      </c>
      <c r="M37" s="95">
        <v>12635.05</v>
      </c>
      <c r="N37" s="97">
        <v>111.37</v>
      </c>
      <c r="O37" s="95">
        <v>14.07165</v>
      </c>
      <c r="P37" s="96">
        <f t="shared" si="1"/>
        <v>3.9317336695848104E-4</v>
      </c>
      <c r="Q37" s="96">
        <f>O37/'סכום נכסי הקרן'!$C$42</f>
        <v>2.1367900086900325E-5</v>
      </c>
    </row>
    <row r="38" spans="2:17" s="135" customFormat="1">
      <c r="B38" s="88" t="s">
        <v>1952</v>
      </c>
      <c r="C38" s="98" t="s">
        <v>1895</v>
      </c>
      <c r="D38" s="85">
        <v>90148624</v>
      </c>
      <c r="E38" s="85"/>
      <c r="F38" s="85" t="s">
        <v>393</v>
      </c>
      <c r="G38" s="112">
        <v>42918</v>
      </c>
      <c r="H38" s="85" t="s">
        <v>357</v>
      </c>
      <c r="I38" s="95">
        <v>9.3600000000000012</v>
      </c>
      <c r="J38" s="98" t="s">
        <v>173</v>
      </c>
      <c r="K38" s="99">
        <v>3.1899999999999998E-2</v>
      </c>
      <c r="L38" s="99">
        <v>2.5799999999999997E-2</v>
      </c>
      <c r="M38" s="95">
        <v>63175.29</v>
      </c>
      <c r="N38" s="97">
        <v>106.61</v>
      </c>
      <c r="O38" s="95">
        <v>67.351169999999996</v>
      </c>
      <c r="P38" s="96">
        <f t="shared" si="1"/>
        <v>1.8818465693428304E-3</v>
      </c>
      <c r="Q38" s="96">
        <f>O38/'סכום נכסי הקרן'!$C$42</f>
        <v>1.0227322817834714E-4</v>
      </c>
    </row>
    <row r="39" spans="2:17" s="135" customFormat="1">
      <c r="B39" s="88" t="s">
        <v>1953</v>
      </c>
      <c r="C39" s="98" t="s">
        <v>1896</v>
      </c>
      <c r="D39" s="85">
        <v>507852</v>
      </c>
      <c r="E39" s="85"/>
      <c r="F39" s="85" t="s">
        <v>1897</v>
      </c>
      <c r="G39" s="112">
        <v>43185</v>
      </c>
      <c r="H39" s="85" t="s">
        <v>1892</v>
      </c>
      <c r="I39" s="95">
        <v>0.97</v>
      </c>
      <c r="J39" s="98" t="s">
        <v>172</v>
      </c>
      <c r="K39" s="99">
        <v>3.6974E-2</v>
      </c>
      <c r="L39" s="99">
        <v>3.7100000000000001E-2</v>
      </c>
      <c r="M39" s="95">
        <v>489870</v>
      </c>
      <c r="N39" s="97">
        <v>100.09</v>
      </c>
      <c r="O39" s="95">
        <v>1780.8091100000001</v>
      </c>
      <c r="P39" s="96">
        <f t="shared" si="1"/>
        <v>4.975725758450758E-2</v>
      </c>
      <c r="Q39" s="96">
        <f>O39/'סכום נכסי הקרן'!$C$42</f>
        <v>2.7041712333892537E-3</v>
      </c>
    </row>
    <row r="40" spans="2:17" s="135" customFormat="1">
      <c r="B40" s="88" t="s">
        <v>1954</v>
      </c>
      <c r="C40" s="98" t="s">
        <v>1895</v>
      </c>
      <c r="D40" s="85">
        <v>90150400</v>
      </c>
      <c r="E40" s="85"/>
      <c r="F40" s="85" t="s">
        <v>429</v>
      </c>
      <c r="G40" s="112">
        <v>42229</v>
      </c>
      <c r="H40" s="85" t="s">
        <v>169</v>
      </c>
      <c r="I40" s="95">
        <v>4.04</v>
      </c>
      <c r="J40" s="98" t="s">
        <v>172</v>
      </c>
      <c r="K40" s="99">
        <v>9.8519999999999996E-2</v>
      </c>
      <c r="L40" s="99">
        <v>3.6699999999999997E-2</v>
      </c>
      <c r="M40" s="95">
        <v>116069.37</v>
      </c>
      <c r="N40" s="97">
        <v>129.13999999999999</v>
      </c>
      <c r="O40" s="95">
        <v>544.40770999999995</v>
      </c>
      <c r="P40" s="96">
        <f t="shared" si="1"/>
        <v>1.5211195015428633E-2</v>
      </c>
      <c r="Q40" s="96">
        <f>O40/'סכום נכסי הקרן'!$C$42</f>
        <v>8.2668695951208326E-4</v>
      </c>
    </row>
    <row r="41" spans="2:17" s="135" customFormat="1">
      <c r="B41" s="88" t="s">
        <v>1954</v>
      </c>
      <c r="C41" s="98" t="s">
        <v>1895</v>
      </c>
      <c r="D41" s="85">
        <v>90150520</v>
      </c>
      <c r="E41" s="85"/>
      <c r="F41" s="85" t="s">
        <v>429</v>
      </c>
      <c r="G41" s="112">
        <v>41274</v>
      </c>
      <c r="H41" s="85" t="s">
        <v>169</v>
      </c>
      <c r="I41" s="95">
        <v>4.08</v>
      </c>
      <c r="J41" s="98" t="s">
        <v>173</v>
      </c>
      <c r="K41" s="99">
        <v>3.8450999999999999E-2</v>
      </c>
      <c r="L41" s="99">
        <v>2.3E-3</v>
      </c>
      <c r="M41" s="95">
        <v>421158.85</v>
      </c>
      <c r="N41" s="97">
        <v>149.08000000000001</v>
      </c>
      <c r="O41" s="95">
        <v>627.86387000000002</v>
      </c>
      <c r="P41" s="96">
        <f t="shared" si="1"/>
        <v>1.7543028128150007E-2</v>
      </c>
      <c r="Q41" s="96">
        <f>O41/'סכום נכסי הקרן'!$C$42</f>
        <v>9.5341572895393041E-4</v>
      </c>
    </row>
    <row r="42" spans="2:17" s="135" customFormat="1">
      <c r="B42" s="88" t="s">
        <v>1955</v>
      </c>
      <c r="C42" s="98" t="s">
        <v>1896</v>
      </c>
      <c r="D42" s="85">
        <v>6686</v>
      </c>
      <c r="E42" s="85"/>
      <c r="F42" s="85" t="s">
        <v>1897</v>
      </c>
      <c r="G42" s="112">
        <v>43471</v>
      </c>
      <c r="H42" s="85" t="s">
        <v>1892</v>
      </c>
      <c r="I42" s="95">
        <v>1.74</v>
      </c>
      <c r="J42" s="98" t="s">
        <v>173</v>
      </c>
      <c r="K42" s="99">
        <v>2.2970000000000001E-2</v>
      </c>
      <c r="L42" s="99">
        <v>1.84E-2</v>
      </c>
      <c r="M42" s="95">
        <v>616810</v>
      </c>
      <c r="N42" s="97">
        <v>101.33</v>
      </c>
      <c r="O42" s="95">
        <v>625.01355000000001</v>
      </c>
      <c r="P42" s="96">
        <f t="shared" si="1"/>
        <v>1.7463387864832692E-2</v>
      </c>
      <c r="Q42" s="96">
        <f>O42/'סכום נכסי הקרן'!$C$42</f>
        <v>9.4908749786690833E-4</v>
      </c>
    </row>
    <row r="43" spans="2:17" s="135" customFormat="1">
      <c r="B43" s="88" t="s">
        <v>1956</v>
      </c>
      <c r="C43" s="98" t="s">
        <v>1896</v>
      </c>
      <c r="D43" s="85">
        <v>14811160</v>
      </c>
      <c r="E43" s="85"/>
      <c r="F43" s="85" t="s">
        <v>1897</v>
      </c>
      <c r="G43" s="112">
        <v>42201</v>
      </c>
      <c r="H43" s="85" t="s">
        <v>1892</v>
      </c>
      <c r="I43" s="95">
        <v>7.22</v>
      </c>
      <c r="J43" s="98" t="s">
        <v>173</v>
      </c>
      <c r="K43" s="99">
        <v>4.2030000000000005E-2</v>
      </c>
      <c r="L43" s="99">
        <v>1.9899999999999998E-2</v>
      </c>
      <c r="M43" s="95">
        <v>34159.32</v>
      </c>
      <c r="N43" s="97">
        <v>118.07</v>
      </c>
      <c r="O43" s="95">
        <v>40.331910000000001</v>
      </c>
      <c r="P43" s="96">
        <f t="shared" si="1"/>
        <v>1.1269064289238598E-3</v>
      </c>
      <c r="Q43" s="96">
        <f>O43/'סכום נכסי הקרן'!$C$42</f>
        <v>6.1244290697527016E-5</v>
      </c>
    </row>
    <row r="44" spans="2:17" s="135" customFormat="1">
      <c r="B44" s="88" t="s">
        <v>1957</v>
      </c>
      <c r="C44" s="98" t="s">
        <v>1895</v>
      </c>
      <c r="D44" s="85">
        <v>14760843</v>
      </c>
      <c r="E44" s="85"/>
      <c r="F44" s="85" t="s">
        <v>1897</v>
      </c>
      <c r="G44" s="112">
        <v>40742</v>
      </c>
      <c r="H44" s="85" t="s">
        <v>1892</v>
      </c>
      <c r="I44" s="95">
        <v>5.2799999999999994</v>
      </c>
      <c r="J44" s="98" t="s">
        <v>173</v>
      </c>
      <c r="K44" s="99">
        <v>4.4999999999999998E-2</v>
      </c>
      <c r="L44" s="99">
        <v>3.4999999999999992E-3</v>
      </c>
      <c r="M44" s="95">
        <v>430701.19</v>
      </c>
      <c r="N44" s="97">
        <v>128.43</v>
      </c>
      <c r="O44" s="95">
        <v>553.14953000000003</v>
      </c>
      <c r="P44" s="96">
        <f t="shared" si="1"/>
        <v>1.5455448589298437E-2</v>
      </c>
      <c r="Q44" s="96">
        <f>O44/'סכום נכסי הקרן'!$C$42</f>
        <v>8.3996147503355141E-4</v>
      </c>
    </row>
    <row r="45" spans="2:17" s="135" customFormat="1">
      <c r="B45" s="88" t="s">
        <v>1958</v>
      </c>
      <c r="C45" s="98" t="s">
        <v>1895</v>
      </c>
      <c r="D45" s="85">
        <v>11898601</v>
      </c>
      <c r="E45" s="85"/>
      <c r="F45" s="85" t="s">
        <v>530</v>
      </c>
      <c r="G45" s="112">
        <v>43276</v>
      </c>
      <c r="H45" s="85" t="s">
        <v>357</v>
      </c>
      <c r="I45" s="95">
        <v>10.66</v>
      </c>
      <c r="J45" s="98" t="s">
        <v>173</v>
      </c>
      <c r="K45" s="99">
        <v>3.56E-2</v>
      </c>
      <c r="L45" s="99">
        <v>3.7100000000000001E-2</v>
      </c>
      <c r="M45" s="95">
        <v>32645.75</v>
      </c>
      <c r="N45" s="97">
        <v>98.97</v>
      </c>
      <c r="O45" s="95">
        <v>32.3095</v>
      </c>
      <c r="P45" s="96">
        <f t="shared" si="1"/>
        <v>9.0275375664865482E-4</v>
      </c>
      <c r="Q45" s="96">
        <f>O45/'סכום נכסי הקרן'!$C$42</f>
        <v>4.9062204351139064E-5</v>
      </c>
    </row>
    <row r="46" spans="2:17" s="135" customFormat="1">
      <c r="B46" s="88" t="s">
        <v>1958</v>
      </c>
      <c r="C46" s="98" t="s">
        <v>1895</v>
      </c>
      <c r="D46" s="85">
        <v>11898600</v>
      </c>
      <c r="E46" s="85"/>
      <c r="F46" s="85" t="s">
        <v>530</v>
      </c>
      <c r="G46" s="112">
        <v>43222</v>
      </c>
      <c r="H46" s="85" t="s">
        <v>357</v>
      </c>
      <c r="I46" s="95">
        <v>10.680000000000001</v>
      </c>
      <c r="J46" s="98" t="s">
        <v>173</v>
      </c>
      <c r="K46" s="99">
        <v>3.5200000000000002E-2</v>
      </c>
      <c r="L46" s="99">
        <v>3.7100000000000001E-2</v>
      </c>
      <c r="M46" s="95">
        <v>156111.94</v>
      </c>
      <c r="N46" s="97">
        <v>99.4</v>
      </c>
      <c r="O46" s="95">
        <v>155.17526999999998</v>
      </c>
      <c r="P46" s="96">
        <f t="shared" si="1"/>
        <v>4.3357234847790681E-3</v>
      </c>
      <c r="Q46" s="96">
        <f>O46/'סכום נכסי הקרן'!$C$42</f>
        <v>2.3563474541491445E-4</v>
      </c>
    </row>
    <row r="47" spans="2:17" s="135" customFormat="1">
      <c r="B47" s="88" t="s">
        <v>1958</v>
      </c>
      <c r="C47" s="98" t="s">
        <v>1895</v>
      </c>
      <c r="D47" s="85">
        <v>11898602</v>
      </c>
      <c r="E47" s="85"/>
      <c r="F47" s="85" t="s">
        <v>530</v>
      </c>
      <c r="G47" s="112">
        <v>43431</v>
      </c>
      <c r="H47" s="85" t="s">
        <v>357</v>
      </c>
      <c r="I47" s="95">
        <v>10.6</v>
      </c>
      <c r="J47" s="98" t="s">
        <v>173</v>
      </c>
      <c r="K47" s="99">
        <v>3.9599999999999996E-2</v>
      </c>
      <c r="L47" s="99">
        <v>3.6000000000000004E-2</v>
      </c>
      <c r="M47" s="95">
        <v>32538.83</v>
      </c>
      <c r="N47" s="97">
        <v>104.3</v>
      </c>
      <c r="O47" s="95">
        <v>33.938000000000002</v>
      </c>
      <c r="P47" s="96">
        <f t="shared" si="1"/>
        <v>9.4825537359420761E-4</v>
      </c>
      <c r="Q47" s="96">
        <f>O47/'סכום נכסי הקרן'!$C$42</f>
        <v>5.1535093123352502E-5</v>
      </c>
    </row>
    <row r="48" spans="2:17" s="135" customFormat="1">
      <c r="B48" s="88" t="s">
        <v>1958</v>
      </c>
      <c r="C48" s="98" t="s">
        <v>1895</v>
      </c>
      <c r="D48" s="85">
        <v>11898603</v>
      </c>
      <c r="E48" s="85"/>
      <c r="F48" s="85" t="s">
        <v>530</v>
      </c>
      <c r="G48" s="112">
        <v>43500</v>
      </c>
      <c r="H48" s="85" t="s">
        <v>357</v>
      </c>
      <c r="I48" s="95">
        <v>10.729999999999999</v>
      </c>
      <c r="J48" s="98" t="s">
        <v>173</v>
      </c>
      <c r="K48" s="99">
        <v>3.7499999999999999E-2</v>
      </c>
      <c r="L48" s="99">
        <v>3.3299999999999996E-2</v>
      </c>
      <c r="M48" s="95">
        <v>61305.13</v>
      </c>
      <c r="N48" s="97">
        <v>105</v>
      </c>
      <c r="O48" s="95">
        <v>64.37039</v>
      </c>
      <c r="P48" s="96">
        <f t="shared" si="1"/>
        <v>1.7985611473232022E-3</v>
      </c>
      <c r="Q48" s="96">
        <f>O48/'סכום נכסי הקרן'!$C$42</f>
        <v>9.7746892658274456E-5</v>
      </c>
    </row>
    <row r="49" spans="2:17" s="135" customFormat="1">
      <c r="B49" s="88" t="s">
        <v>1958</v>
      </c>
      <c r="C49" s="98" t="s">
        <v>1895</v>
      </c>
      <c r="D49" s="85">
        <v>11898550</v>
      </c>
      <c r="E49" s="85"/>
      <c r="F49" s="85" t="s">
        <v>530</v>
      </c>
      <c r="G49" s="112">
        <v>43500</v>
      </c>
      <c r="H49" s="85" t="s">
        <v>357</v>
      </c>
      <c r="I49" s="95">
        <v>0</v>
      </c>
      <c r="J49" s="98" t="s">
        <v>173</v>
      </c>
      <c r="K49" s="99">
        <v>3.2500000000000001E-2</v>
      </c>
      <c r="L49" s="99">
        <v>-5.0000000000000001E-3</v>
      </c>
      <c r="M49" s="95">
        <v>61949.73</v>
      </c>
      <c r="N49" s="97">
        <v>100.5</v>
      </c>
      <c r="O49" s="95">
        <v>62.259480000000003</v>
      </c>
      <c r="P49" s="96">
        <f t="shared" si="1"/>
        <v>1.7395806018970208E-3</v>
      </c>
      <c r="Q49" s="96">
        <f>O49/'סכום נכסי הקרן'!$C$42</f>
        <v>9.4541460887839667E-5</v>
      </c>
    </row>
    <row r="50" spans="2:17" s="135" customFormat="1">
      <c r="B50" s="88" t="s">
        <v>1958</v>
      </c>
      <c r="C50" s="98" t="s">
        <v>1895</v>
      </c>
      <c r="D50" s="85">
        <v>11898551</v>
      </c>
      <c r="E50" s="85"/>
      <c r="F50" s="85" t="s">
        <v>530</v>
      </c>
      <c r="G50" s="112">
        <v>43500</v>
      </c>
      <c r="H50" s="85" t="s">
        <v>357</v>
      </c>
      <c r="I50" s="95">
        <v>0.25</v>
      </c>
      <c r="J50" s="98" t="s">
        <v>173</v>
      </c>
      <c r="K50" s="99">
        <v>3.2500000000000001E-2</v>
      </c>
      <c r="L50" s="99">
        <v>2.9900000000000003E-2</v>
      </c>
      <c r="M50" s="95">
        <v>4765.3599999999997</v>
      </c>
      <c r="N50" s="97">
        <v>100.56</v>
      </c>
      <c r="O50" s="95">
        <v>4.7920400000000001</v>
      </c>
      <c r="P50" s="96">
        <f t="shared" si="1"/>
        <v>1.3389350228293906E-4</v>
      </c>
      <c r="Q50" s="96">
        <f>O50/'סכום נכסי הקרן'!$C$42</f>
        <v>7.2767466453777511E-6</v>
      </c>
    </row>
    <row r="51" spans="2:17" s="135" customFormat="1">
      <c r="B51" s="88" t="s">
        <v>1959</v>
      </c>
      <c r="C51" s="98" t="s">
        <v>1896</v>
      </c>
      <c r="D51" s="85">
        <v>472710</v>
      </c>
      <c r="E51" s="85"/>
      <c r="F51" s="85" t="s">
        <v>1898</v>
      </c>
      <c r="G51" s="112">
        <v>42901</v>
      </c>
      <c r="H51" s="85" t="s">
        <v>1892</v>
      </c>
      <c r="I51" s="95">
        <v>2.9400000000000004</v>
      </c>
      <c r="J51" s="98" t="s">
        <v>173</v>
      </c>
      <c r="K51" s="99">
        <v>0.04</v>
      </c>
      <c r="L51" s="99">
        <v>2.4800000000000003E-2</v>
      </c>
      <c r="M51" s="95">
        <v>677827</v>
      </c>
      <c r="N51" s="97">
        <v>105.72</v>
      </c>
      <c r="O51" s="95">
        <v>716.59868999999992</v>
      </c>
      <c r="P51" s="96">
        <f t="shared" si="1"/>
        <v>2.0022351302465366E-2</v>
      </c>
      <c r="Q51" s="96">
        <f>O51/'סכום נכסי הקרן'!$C$42</f>
        <v>1.0881601809541637E-3</v>
      </c>
    </row>
    <row r="52" spans="2:17" s="135" customFormat="1">
      <c r="B52" s="88" t="s">
        <v>1960</v>
      </c>
      <c r="C52" s="98" t="s">
        <v>1896</v>
      </c>
      <c r="D52" s="85">
        <v>454099</v>
      </c>
      <c r="E52" s="85"/>
      <c r="F52" s="85" t="s">
        <v>1898</v>
      </c>
      <c r="G52" s="112">
        <v>42719</v>
      </c>
      <c r="H52" s="85" t="s">
        <v>1892</v>
      </c>
      <c r="I52" s="95">
        <v>2.9299999999999997</v>
      </c>
      <c r="J52" s="98" t="s">
        <v>173</v>
      </c>
      <c r="K52" s="99">
        <v>4.1500000000000002E-2</v>
      </c>
      <c r="L52" s="99">
        <v>2.1499999999999998E-2</v>
      </c>
      <c r="M52" s="95">
        <v>1785545</v>
      </c>
      <c r="N52" s="97">
        <v>107.18</v>
      </c>
      <c r="O52" s="95">
        <v>1913.74721</v>
      </c>
      <c r="P52" s="96">
        <f t="shared" si="1"/>
        <v>5.347165642004309E-2</v>
      </c>
      <c r="Q52" s="96">
        <f>O52/'סכום נכסי הקרן'!$C$42</f>
        <v>2.9060386788233258E-3</v>
      </c>
    </row>
    <row r="53" spans="2:17" s="135" customFormat="1">
      <c r="B53" s="88" t="s">
        <v>1961</v>
      </c>
      <c r="C53" s="98" t="s">
        <v>1895</v>
      </c>
      <c r="D53" s="85">
        <v>90145563</v>
      </c>
      <c r="E53" s="85"/>
      <c r="F53" s="85" t="s">
        <v>530</v>
      </c>
      <c r="G53" s="112">
        <v>42122</v>
      </c>
      <c r="H53" s="85" t="s">
        <v>169</v>
      </c>
      <c r="I53" s="95">
        <v>6</v>
      </c>
      <c r="J53" s="98" t="s">
        <v>173</v>
      </c>
      <c r="K53" s="99">
        <v>2.4799999999999999E-2</v>
      </c>
      <c r="L53" s="99">
        <v>1.5600000000000001E-2</v>
      </c>
      <c r="M53" s="95">
        <v>1751608.5</v>
      </c>
      <c r="N53" s="97">
        <v>107.05</v>
      </c>
      <c r="O53" s="95">
        <v>1875.0969299999999</v>
      </c>
      <c r="P53" s="96">
        <f t="shared" si="1"/>
        <v>5.2391736103556533E-2</v>
      </c>
      <c r="Q53" s="96">
        <f>O53/'סכום נכסי הקרן'!$C$42</f>
        <v>2.8473479551789256E-3</v>
      </c>
    </row>
    <row r="54" spans="2:17" s="135" customFormat="1">
      <c r="B54" s="88" t="s">
        <v>1962</v>
      </c>
      <c r="C54" s="98" t="s">
        <v>1895</v>
      </c>
      <c r="D54" s="85">
        <v>95350502</v>
      </c>
      <c r="E54" s="85"/>
      <c r="F54" s="85" t="s">
        <v>530</v>
      </c>
      <c r="G54" s="112">
        <v>41767</v>
      </c>
      <c r="H54" s="85" t="s">
        <v>169</v>
      </c>
      <c r="I54" s="95">
        <v>6.59</v>
      </c>
      <c r="J54" s="98" t="s">
        <v>173</v>
      </c>
      <c r="K54" s="99">
        <v>5.3499999999999999E-2</v>
      </c>
      <c r="L54" s="99">
        <v>1.6799999999999999E-2</v>
      </c>
      <c r="M54" s="95">
        <v>8867.65</v>
      </c>
      <c r="N54" s="97">
        <v>126.17</v>
      </c>
      <c r="O54" s="95">
        <v>11.188319999999999</v>
      </c>
      <c r="P54" s="96">
        <f t="shared" si="1"/>
        <v>3.12610777343731E-4</v>
      </c>
      <c r="Q54" s="96">
        <f>O54/'סכום נכסי הקרן'!$C$42</f>
        <v>1.6989543081320857E-5</v>
      </c>
    </row>
    <row r="55" spans="2:17" s="135" customFormat="1">
      <c r="B55" s="88" t="s">
        <v>1962</v>
      </c>
      <c r="C55" s="98" t="s">
        <v>1895</v>
      </c>
      <c r="D55" s="85">
        <v>95350101</v>
      </c>
      <c r="E55" s="85"/>
      <c r="F55" s="85" t="s">
        <v>530</v>
      </c>
      <c r="G55" s="112">
        <v>41269</v>
      </c>
      <c r="H55" s="85" t="s">
        <v>169</v>
      </c>
      <c r="I55" s="95">
        <v>6.7199999999999989</v>
      </c>
      <c r="J55" s="98" t="s">
        <v>173</v>
      </c>
      <c r="K55" s="99">
        <v>5.3499999999999999E-2</v>
      </c>
      <c r="L55" s="99">
        <v>8.3000000000000001E-3</v>
      </c>
      <c r="M55" s="95">
        <v>44041.57</v>
      </c>
      <c r="N55" s="97">
        <v>135.4</v>
      </c>
      <c r="O55" s="95">
        <v>59.632280000000002</v>
      </c>
      <c r="P55" s="96">
        <f t="shared" si="1"/>
        <v>1.6661744931838762E-3</v>
      </c>
      <c r="Q55" s="96">
        <f>O55/'סכום נכסי הקרן'!$C$42</f>
        <v>9.0552039099470538E-5</v>
      </c>
    </row>
    <row r="56" spans="2:17" s="135" customFormat="1">
      <c r="B56" s="88" t="s">
        <v>1962</v>
      </c>
      <c r="C56" s="98" t="s">
        <v>1895</v>
      </c>
      <c r="D56" s="85">
        <v>95350102</v>
      </c>
      <c r="E56" s="85"/>
      <c r="F56" s="85" t="s">
        <v>530</v>
      </c>
      <c r="G56" s="112">
        <v>41767</v>
      </c>
      <c r="H56" s="85" t="s">
        <v>169</v>
      </c>
      <c r="I56" s="95">
        <v>7.0600000000000014</v>
      </c>
      <c r="J56" s="98" t="s">
        <v>173</v>
      </c>
      <c r="K56" s="99">
        <v>5.3499999999999999E-2</v>
      </c>
      <c r="L56" s="99">
        <v>1.9199999999999998E-2</v>
      </c>
      <c r="M56" s="95">
        <v>6939.91</v>
      </c>
      <c r="N56" s="97">
        <v>126.17</v>
      </c>
      <c r="O56" s="95">
        <v>8.7560800000000008</v>
      </c>
      <c r="P56" s="96">
        <f t="shared" si="1"/>
        <v>2.4465200988923238E-4</v>
      </c>
      <c r="Q56" s="96">
        <f>O56/'סכום נכסי הקרן'!$C$42</f>
        <v>1.3296169432362674E-5</v>
      </c>
    </row>
    <row r="57" spans="2:17" s="135" customFormat="1">
      <c r="B57" s="88" t="s">
        <v>1962</v>
      </c>
      <c r="C57" s="98" t="s">
        <v>1895</v>
      </c>
      <c r="D57" s="85">
        <v>95350202</v>
      </c>
      <c r="E57" s="85"/>
      <c r="F57" s="85" t="s">
        <v>530</v>
      </c>
      <c r="G57" s="112">
        <v>41767</v>
      </c>
      <c r="H57" s="85" t="s">
        <v>169</v>
      </c>
      <c r="I57" s="95">
        <v>6.5900000000000007</v>
      </c>
      <c r="J57" s="98" t="s">
        <v>173</v>
      </c>
      <c r="K57" s="99">
        <v>5.3499999999999999E-2</v>
      </c>
      <c r="L57" s="99">
        <v>1.6799999999999999E-2</v>
      </c>
      <c r="M57" s="95">
        <v>8867.51</v>
      </c>
      <c r="N57" s="97">
        <v>126.17</v>
      </c>
      <c r="O57" s="95">
        <v>11.188139999999999</v>
      </c>
      <c r="P57" s="96">
        <f t="shared" si="1"/>
        <v>3.1260574799706216E-4</v>
      </c>
      <c r="Q57" s="96">
        <f>O57/'סכום נכסי הקרן'!$C$42</f>
        <v>1.6989269750047291E-5</v>
      </c>
    </row>
    <row r="58" spans="2:17" s="135" customFormat="1">
      <c r="B58" s="88" t="s">
        <v>1962</v>
      </c>
      <c r="C58" s="98" t="s">
        <v>1895</v>
      </c>
      <c r="D58" s="85">
        <v>95350201</v>
      </c>
      <c r="E58" s="85"/>
      <c r="F58" s="85" t="s">
        <v>530</v>
      </c>
      <c r="G58" s="112">
        <v>41269</v>
      </c>
      <c r="H58" s="85" t="s">
        <v>169</v>
      </c>
      <c r="I58" s="95">
        <v>6.72</v>
      </c>
      <c r="J58" s="98" t="s">
        <v>173</v>
      </c>
      <c r="K58" s="99">
        <v>5.3499999999999999E-2</v>
      </c>
      <c r="L58" s="99">
        <v>8.3000000000000001E-3</v>
      </c>
      <c r="M58" s="95">
        <v>46793.56</v>
      </c>
      <c r="N58" s="97">
        <v>135.4</v>
      </c>
      <c r="O58" s="95">
        <v>63.35848</v>
      </c>
      <c r="P58" s="96">
        <f t="shared" si="1"/>
        <v>1.7702875573917475E-3</v>
      </c>
      <c r="Q58" s="96">
        <f>O58/'סכום נכסי הקרן'!$C$42</f>
        <v>9.6210300163653334E-5</v>
      </c>
    </row>
    <row r="59" spans="2:17" s="135" customFormat="1">
      <c r="B59" s="88" t="s">
        <v>1962</v>
      </c>
      <c r="C59" s="98" t="s">
        <v>1895</v>
      </c>
      <c r="D59" s="85">
        <v>95350301</v>
      </c>
      <c r="E59" s="85"/>
      <c r="F59" s="85" t="s">
        <v>530</v>
      </c>
      <c r="G59" s="112">
        <v>41281</v>
      </c>
      <c r="H59" s="85" t="s">
        <v>169</v>
      </c>
      <c r="I59" s="95">
        <v>6.71</v>
      </c>
      <c r="J59" s="98" t="s">
        <v>173</v>
      </c>
      <c r="K59" s="99">
        <v>5.3499999999999999E-2</v>
      </c>
      <c r="L59" s="99">
        <v>8.4999999999999989E-3</v>
      </c>
      <c r="M59" s="95">
        <v>58953.89</v>
      </c>
      <c r="N59" s="97">
        <v>135.28</v>
      </c>
      <c r="O59" s="95">
        <v>79.752820000000014</v>
      </c>
      <c r="P59" s="96">
        <f t="shared" si="1"/>
        <v>2.2283587755404441E-3</v>
      </c>
      <c r="Q59" s="96">
        <f>O59/'סכום נכסי הקרן'!$C$42</f>
        <v>1.2110522144940688E-4</v>
      </c>
    </row>
    <row r="60" spans="2:17" s="135" customFormat="1">
      <c r="B60" s="88" t="s">
        <v>1962</v>
      </c>
      <c r="C60" s="98" t="s">
        <v>1895</v>
      </c>
      <c r="D60" s="85">
        <v>95350302</v>
      </c>
      <c r="E60" s="85"/>
      <c r="F60" s="85" t="s">
        <v>530</v>
      </c>
      <c r="G60" s="112">
        <v>41767</v>
      </c>
      <c r="H60" s="85" t="s">
        <v>169</v>
      </c>
      <c r="I60" s="95">
        <v>6.59</v>
      </c>
      <c r="J60" s="98" t="s">
        <v>173</v>
      </c>
      <c r="K60" s="99">
        <v>5.3499999999999999E-2</v>
      </c>
      <c r="L60" s="99">
        <v>1.6800000000000002E-2</v>
      </c>
      <c r="M60" s="95">
        <v>10409.82</v>
      </c>
      <c r="N60" s="97">
        <v>126.17</v>
      </c>
      <c r="O60" s="95">
        <v>13.134069999999999</v>
      </c>
      <c r="P60" s="96">
        <f t="shared" si="1"/>
        <v>3.6697661779310723E-4</v>
      </c>
      <c r="Q60" s="96">
        <f>O60/'סכום נכסי הקרן'!$C$42</f>
        <v>1.9944178223190238E-5</v>
      </c>
    </row>
    <row r="61" spans="2:17" s="135" customFormat="1">
      <c r="B61" s="88" t="s">
        <v>1962</v>
      </c>
      <c r="C61" s="98" t="s">
        <v>1895</v>
      </c>
      <c r="D61" s="85">
        <v>95350401</v>
      </c>
      <c r="E61" s="85"/>
      <c r="F61" s="85" t="s">
        <v>530</v>
      </c>
      <c r="G61" s="112">
        <v>41281</v>
      </c>
      <c r="H61" s="85" t="s">
        <v>169</v>
      </c>
      <c r="I61" s="95">
        <v>6.71</v>
      </c>
      <c r="J61" s="98" t="s">
        <v>173</v>
      </c>
      <c r="K61" s="99">
        <v>5.3499999999999999E-2</v>
      </c>
      <c r="L61" s="99">
        <v>8.4999999999999989E-3</v>
      </c>
      <c r="M61" s="95">
        <v>42466.78</v>
      </c>
      <c r="N61" s="97">
        <v>135.28</v>
      </c>
      <c r="O61" s="95">
        <v>57.449069999999999</v>
      </c>
      <c r="P61" s="96">
        <f t="shared" si="1"/>
        <v>1.605173826845712E-3</v>
      </c>
      <c r="Q61" s="96">
        <f>O61/'סכום נכסי הקרן'!$C$42</f>
        <v>8.7236819267487662E-5</v>
      </c>
    </row>
    <row r="62" spans="2:17" s="135" customFormat="1">
      <c r="B62" s="88" t="s">
        <v>1962</v>
      </c>
      <c r="C62" s="98" t="s">
        <v>1895</v>
      </c>
      <c r="D62" s="85">
        <v>95350402</v>
      </c>
      <c r="E62" s="85"/>
      <c r="F62" s="85" t="s">
        <v>530</v>
      </c>
      <c r="G62" s="112">
        <v>41767</v>
      </c>
      <c r="H62" s="85" t="s">
        <v>169</v>
      </c>
      <c r="I62" s="95">
        <v>6.59</v>
      </c>
      <c r="J62" s="98" t="s">
        <v>173</v>
      </c>
      <c r="K62" s="99">
        <v>5.3499999999999999E-2</v>
      </c>
      <c r="L62" s="99">
        <v>1.6799999999999999E-2</v>
      </c>
      <c r="M62" s="95">
        <v>8482.09</v>
      </c>
      <c r="N62" s="97">
        <v>126.17</v>
      </c>
      <c r="O62" s="95">
        <v>10.70185</v>
      </c>
      <c r="P62" s="96">
        <f t="shared" si="1"/>
        <v>2.9901840915490512E-4</v>
      </c>
      <c r="Q62" s="96">
        <f>O62/'סכום נכסי הקרן'!$C$42</f>
        <v>1.6250834944373564E-5</v>
      </c>
    </row>
    <row r="63" spans="2:17" s="135" customFormat="1">
      <c r="B63" s="88" t="s">
        <v>1962</v>
      </c>
      <c r="C63" s="98" t="s">
        <v>1895</v>
      </c>
      <c r="D63" s="85">
        <v>95350501</v>
      </c>
      <c r="E63" s="85"/>
      <c r="F63" s="85" t="s">
        <v>530</v>
      </c>
      <c r="G63" s="112">
        <v>41281</v>
      </c>
      <c r="H63" s="85" t="s">
        <v>169</v>
      </c>
      <c r="I63" s="95">
        <v>6.7100000000000009</v>
      </c>
      <c r="J63" s="98" t="s">
        <v>173</v>
      </c>
      <c r="K63" s="99">
        <v>5.3499999999999999E-2</v>
      </c>
      <c r="L63" s="99">
        <v>8.5000000000000006E-3</v>
      </c>
      <c r="M63" s="95">
        <v>51001.78</v>
      </c>
      <c r="N63" s="97">
        <v>135.28</v>
      </c>
      <c r="O63" s="95">
        <v>68.995199999999997</v>
      </c>
      <c r="P63" s="96">
        <f t="shared" si="1"/>
        <v>1.9277821071426444E-3</v>
      </c>
      <c r="Q63" s="96">
        <f>O63/'סכום נכסי הקרן'!$C$42</f>
        <v>1.0476969936544082E-4</v>
      </c>
    </row>
    <row r="64" spans="2:17" s="135" customFormat="1">
      <c r="B64" s="88" t="s">
        <v>1963</v>
      </c>
      <c r="C64" s="98" t="s">
        <v>1896</v>
      </c>
      <c r="D64" s="85">
        <v>22333</v>
      </c>
      <c r="E64" s="85"/>
      <c r="F64" s="85" t="s">
        <v>1898</v>
      </c>
      <c r="G64" s="112">
        <v>41639</v>
      </c>
      <c r="H64" s="85" t="s">
        <v>1892</v>
      </c>
      <c r="I64" s="95">
        <v>2.4399999999999995</v>
      </c>
      <c r="J64" s="98" t="s">
        <v>173</v>
      </c>
      <c r="K64" s="99">
        <v>3.7000000000000005E-2</v>
      </c>
      <c r="L64" s="99">
        <v>1.5E-3</v>
      </c>
      <c r="M64" s="95">
        <v>595763.78</v>
      </c>
      <c r="N64" s="97">
        <v>109.79</v>
      </c>
      <c r="O64" s="95">
        <v>654.08904000000007</v>
      </c>
      <c r="P64" s="96">
        <f t="shared" si="1"/>
        <v>1.8275780746923112E-2</v>
      </c>
      <c r="Q64" s="96">
        <f>O64/'סכום נכסי הקרן'!$C$42</f>
        <v>9.93238835151283E-4</v>
      </c>
    </row>
    <row r="65" spans="2:17" s="135" customFormat="1">
      <c r="B65" s="88" t="s">
        <v>1963</v>
      </c>
      <c r="C65" s="98" t="s">
        <v>1896</v>
      </c>
      <c r="D65" s="85">
        <v>22334</v>
      </c>
      <c r="E65" s="85"/>
      <c r="F65" s="85" t="s">
        <v>1898</v>
      </c>
      <c r="G65" s="112">
        <v>42004</v>
      </c>
      <c r="H65" s="85" t="s">
        <v>1892</v>
      </c>
      <c r="I65" s="95">
        <v>2.9</v>
      </c>
      <c r="J65" s="98" t="s">
        <v>173</v>
      </c>
      <c r="K65" s="99">
        <v>3.7000000000000005E-2</v>
      </c>
      <c r="L65" s="99">
        <v>3.8E-3</v>
      </c>
      <c r="M65" s="95">
        <v>238305.54</v>
      </c>
      <c r="N65" s="97">
        <v>110.81</v>
      </c>
      <c r="O65" s="95">
        <v>264.06637000000001</v>
      </c>
      <c r="P65" s="96">
        <f t="shared" si="1"/>
        <v>7.3782295461729108E-3</v>
      </c>
      <c r="Q65" s="96">
        <f>O65/'סכום נכסי הקרן'!$C$42</f>
        <v>4.0098665120795739E-4</v>
      </c>
    </row>
    <row r="66" spans="2:17" s="135" customFormat="1">
      <c r="B66" s="88" t="s">
        <v>1964</v>
      </c>
      <c r="C66" s="98" t="s">
        <v>1896</v>
      </c>
      <c r="D66" s="85">
        <v>458870</v>
      </c>
      <c r="E66" s="85"/>
      <c r="F66" s="85" t="s">
        <v>1898</v>
      </c>
      <c r="G66" s="112">
        <v>42759</v>
      </c>
      <c r="H66" s="85" t="s">
        <v>1892</v>
      </c>
      <c r="I66" s="95">
        <v>4.22</v>
      </c>
      <c r="J66" s="98" t="s">
        <v>173</v>
      </c>
      <c r="K66" s="99">
        <v>2.5499999999999998E-2</v>
      </c>
      <c r="L66" s="99">
        <v>1.3299999999999999E-2</v>
      </c>
      <c r="M66" s="95">
        <v>142466.85999999999</v>
      </c>
      <c r="N66" s="97">
        <v>105.69</v>
      </c>
      <c r="O66" s="95">
        <v>150.57323000000002</v>
      </c>
      <c r="P66" s="96">
        <f t="shared" si="1"/>
        <v>4.2071387373132348E-3</v>
      </c>
      <c r="Q66" s="96">
        <f>O66/'סכום נכסי הקרן'!$C$42</f>
        <v>2.2864651511385396E-4</v>
      </c>
    </row>
    <row r="67" spans="2:17" s="135" customFormat="1">
      <c r="B67" s="88" t="s">
        <v>1964</v>
      </c>
      <c r="C67" s="98" t="s">
        <v>1896</v>
      </c>
      <c r="D67" s="85">
        <v>458869</v>
      </c>
      <c r="E67" s="85"/>
      <c r="F67" s="85" t="s">
        <v>1898</v>
      </c>
      <c r="G67" s="112">
        <v>42759</v>
      </c>
      <c r="H67" s="85" t="s">
        <v>1892</v>
      </c>
      <c r="I67" s="95">
        <v>4.07</v>
      </c>
      <c r="J67" s="98" t="s">
        <v>173</v>
      </c>
      <c r="K67" s="99">
        <v>3.8800000000000001E-2</v>
      </c>
      <c r="L67" s="99">
        <v>2.9100000000000001E-2</v>
      </c>
      <c r="M67" s="95">
        <v>142466.85999999999</v>
      </c>
      <c r="N67" s="97">
        <v>104.73</v>
      </c>
      <c r="O67" s="95">
        <v>149.20554999999999</v>
      </c>
      <c r="P67" s="96">
        <f t="shared" si="1"/>
        <v>4.1689246436908247E-3</v>
      </c>
      <c r="Q67" s="96">
        <f>O67/'סכום נכסי הקרן'!$C$42</f>
        <v>2.2656968335703421E-4</v>
      </c>
    </row>
    <row r="68" spans="2:17" s="135" customFormat="1">
      <c r="B68" s="88" t="s">
        <v>1965</v>
      </c>
      <c r="C68" s="98" t="s">
        <v>1896</v>
      </c>
      <c r="D68" s="85">
        <v>4069</v>
      </c>
      <c r="E68" s="85"/>
      <c r="F68" s="85" t="s">
        <v>622</v>
      </c>
      <c r="G68" s="112">
        <v>42052</v>
      </c>
      <c r="H68" s="85" t="s">
        <v>169</v>
      </c>
      <c r="I68" s="95">
        <v>5.97</v>
      </c>
      <c r="J68" s="98" t="s">
        <v>173</v>
      </c>
      <c r="K68" s="99">
        <v>2.9779E-2</v>
      </c>
      <c r="L68" s="99">
        <v>9.3999999999999986E-3</v>
      </c>
      <c r="M68" s="95">
        <v>249211.68</v>
      </c>
      <c r="N68" s="97">
        <v>113.53</v>
      </c>
      <c r="O68" s="95">
        <v>282.93002000000001</v>
      </c>
      <c r="P68" s="96">
        <f t="shared" si="1"/>
        <v>7.9052952977817382E-3</v>
      </c>
      <c r="Q68" s="96">
        <f>O68/'סכום נכסי הקרן'!$C$42</f>
        <v>4.2963123719995242E-4</v>
      </c>
    </row>
    <row r="69" spans="2:17" s="135" customFormat="1">
      <c r="B69" s="88" t="s">
        <v>1966</v>
      </c>
      <c r="C69" s="98" t="s">
        <v>1896</v>
      </c>
      <c r="D69" s="85">
        <v>2963</v>
      </c>
      <c r="E69" s="85"/>
      <c r="F69" s="85" t="s">
        <v>622</v>
      </c>
      <c r="G69" s="112">
        <v>41423</v>
      </c>
      <c r="H69" s="85" t="s">
        <v>169</v>
      </c>
      <c r="I69" s="95">
        <v>4.8199999999999994</v>
      </c>
      <c r="J69" s="98" t="s">
        <v>173</v>
      </c>
      <c r="K69" s="99">
        <v>0.05</v>
      </c>
      <c r="L69" s="99">
        <v>8.4000000000000012E-3</v>
      </c>
      <c r="M69" s="95">
        <v>120843.45</v>
      </c>
      <c r="N69" s="97">
        <v>123.86</v>
      </c>
      <c r="O69" s="95">
        <v>149.67670000000001</v>
      </c>
      <c r="P69" s="96">
        <f t="shared" si="1"/>
        <v>4.182088958596503E-3</v>
      </c>
      <c r="Q69" s="96">
        <f>O69/'סכום נכסי הקרן'!$C$42</f>
        <v>2.2728512796558713E-4</v>
      </c>
    </row>
    <row r="70" spans="2:17" s="135" customFormat="1">
      <c r="B70" s="88" t="s">
        <v>1966</v>
      </c>
      <c r="C70" s="98" t="s">
        <v>1896</v>
      </c>
      <c r="D70" s="85">
        <v>2968</v>
      </c>
      <c r="E70" s="85"/>
      <c r="F70" s="85" t="s">
        <v>622</v>
      </c>
      <c r="G70" s="112">
        <v>41423</v>
      </c>
      <c r="H70" s="85" t="s">
        <v>169</v>
      </c>
      <c r="I70" s="95">
        <v>4.82</v>
      </c>
      <c r="J70" s="98" t="s">
        <v>173</v>
      </c>
      <c r="K70" s="99">
        <v>0.05</v>
      </c>
      <c r="L70" s="99">
        <v>8.4000000000000012E-3</v>
      </c>
      <c r="M70" s="95">
        <v>38865.65</v>
      </c>
      <c r="N70" s="97">
        <v>123.86</v>
      </c>
      <c r="O70" s="95">
        <v>48.139000000000003</v>
      </c>
      <c r="P70" s="96">
        <f t="shared" si="1"/>
        <v>1.3450428849505439E-3</v>
      </c>
      <c r="Q70" s="96">
        <f>O70/'סכום נכסי הקרן'!$C$42</f>
        <v>7.309941210044982E-5</v>
      </c>
    </row>
    <row r="71" spans="2:17" s="135" customFormat="1">
      <c r="B71" s="88" t="s">
        <v>1966</v>
      </c>
      <c r="C71" s="98" t="s">
        <v>1896</v>
      </c>
      <c r="D71" s="85">
        <v>4605</v>
      </c>
      <c r="E71" s="85"/>
      <c r="F71" s="85" t="s">
        <v>622</v>
      </c>
      <c r="G71" s="112">
        <v>42352</v>
      </c>
      <c r="H71" s="85" t="s">
        <v>169</v>
      </c>
      <c r="I71" s="95">
        <v>6.86</v>
      </c>
      <c r="J71" s="98" t="s">
        <v>173</v>
      </c>
      <c r="K71" s="99">
        <v>0.05</v>
      </c>
      <c r="L71" s="99">
        <v>1.9100000000000002E-2</v>
      </c>
      <c r="M71" s="95">
        <v>118085.77</v>
      </c>
      <c r="N71" s="97">
        <v>124.16</v>
      </c>
      <c r="O71" s="95">
        <v>146.61526999999998</v>
      </c>
      <c r="P71" s="96">
        <f t="shared" si="1"/>
        <v>4.0965501098610873E-3</v>
      </c>
      <c r="Q71" s="96">
        <f>O71/'סכום נכסי הקרן'!$C$42</f>
        <v>2.2263632484988713E-4</v>
      </c>
    </row>
    <row r="72" spans="2:17" s="135" customFormat="1">
      <c r="B72" s="88" t="s">
        <v>1966</v>
      </c>
      <c r="C72" s="98" t="s">
        <v>1896</v>
      </c>
      <c r="D72" s="85">
        <v>4606</v>
      </c>
      <c r="E72" s="85"/>
      <c r="F72" s="85" t="s">
        <v>622</v>
      </c>
      <c r="G72" s="112">
        <v>42352</v>
      </c>
      <c r="H72" s="85" t="s">
        <v>169</v>
      </c>
      <c r="I72" s="95">
        <v>8.89</v>
      </c>
      <c r="J72" s="98" t="s">
        <v>173</v>
      </c>
      <c r="K72" s="99">
        <v>4.0999999999999995E-2</v>
      </c>
      <c r="L72" s="99">
        <v>2.06E-2</v>
      </c>
      <c r="M72" s="95">
        <v>313595.21999999997</v>
      </c>
      <c r="N72" s="97">
        <v>120.7</v>
      </c>
      <c r="O72" s="95">
        <v>378.50941</v>
      </c>
      <c r="P72" s="96">
        <f t="shared" si="1"/>
        <v>1.0575861335036628E-2</v>
      </c>
      <c r="Q72" s="96">
        <f>O72/'סכום נכסי הקרן'!$C$42</f>
        <v>5.7476921717293929E-4</v>
      </c>
    </row>
    <row r="73" spans="2:17" s="135" customFormat="1">
      <c r="B73" s="88" t="s">
        <v>1966</v>
      </c>
      <c r="C73" s="98" t="s">
        <v>1896</v>
      </c>
      <c r="D73" s="85">
        <v>5150</v>
      </c>
      <c r="E73" s="85"/>
      <c r="F73" s="85" t="s">
        <v>622</v>
      </c>
      <c r="G73" s="112">
        <v>42631</v>
      </c>
      <c r="H73" s="85" t="s">
        <v>169</v>
      </c>
      <c r="I73" s="95">
        <v>8.7099999999999991</v>
      </c>
      <c r="J73" s="98" t="s">
        <v>173</v>
      </c>
      <c r="K73" s="99">
        <v>4.0999999999999995E-2</v>
      </c>
      <c r="L73" s="99">
        <v>2.7200000000000002E-2</v>
      </c>
      <c r="M73" s="95">
        <v>93059.63</v>
      </c>
      <c r="N73" s="97">
        <v>114.56</v>
      </c>
      <c r="O73" s="95">
        <v>106.60911999999999</v>
      </c>
      <c r="P73" s="96">
        <f t="shared" si="1"/>
        <v>2.9787456807752279E-3</v>
      </c>
      <c r="Q73" s="96">
        <f>O73/'סכום נכסי הקרן'!$C$42</f>
        <v>1.6188670301722733E-4</v>
      </c>
    </row>
    <row r="74" spans="2:17" s="135" customFormat="1">
      <c r="B74" s="88" t="s">
        <v>1967</v>
      </c>
      <c r="C74" s="98" t="s">
        <v>1895</v>
      </c>
      <c r="D74" s="85">
        <v>455954</v>
      </c>
      <c r="E74" s="85"/>
      <c r="F74" s="85" t="s">
        <v>1899</v>
      </c>
      <c r="G74" s="112">
        <v>42732</v>
      </c>
      <c r="H74" s="85" t="s">
        <v>1892</v>
      </c>
      <c r="I74" s="95">
        <v>3.93</v>
      </c>
      <c r="J74" s="98" t="s">
        <v>173</v>
      </c>
      <c r="K74" s="99">
        <v>2.1613000000000004E-2</v>
      </c>
      <c r="L74" s="99">
        <v>1.3400000000000002E-2</v>
      </c>
      <c r="M74" s="95">
        <v>312261.64</v>
      </c>
      <c r="N74" s="97">
        <v>104.54</v>
      </c>
      <c r="O74" s="95">
        <v>326.43834999999996</v>
      </c>
      <c r="P74" s="96">
        <f t="shared" si="1"/>
        <v>9.1209534897379527E-3</v>
      </c>
      <c r="Q74" s="96">
        <f>O74/'סכום נכסי הקרן'!$C$42</f>
        <v>4.9569894414177424E-4</v>
      </c>
    </row>
    <row r="75" spans="2:17" s="135" customFormat="1">
      <c r="B75" s="88" t="s">
        <v>1968</v>
      </c>
      <c r="C75" s="98" t="s">
        <v>1895</v>
      </c>
      <c r="D75" s="85">
        <v>90840002</v>
      </c>
      <c r="E75" s="85"/>
      <c r="F75" s="85" t="s">
        <v>622</v>
      </c>
      <c r="G75" s="112">
        <v>43011</v>
      </c>
      <c r="H75" s="85" t="s">
        <v>169</v>
      </c>
      <c r="I75" s="95">
        <v>9.15</v>
      </c>
      <c r="J75" s="98" t="s">
        <v>173</v>
      </c>
      <c r="K75" s="99">
        <v>3.9E-2</v>
      </c>
      <c r="L75" s="99">
        <v>3.8100000000000002E-2</v>
      </c>
      <c r="M75" s="95">
        <v>26090</v>
      </c>
      <c r="N75" s="97">
        <v>102.39</v>
      </c>
      <c r="O75" s="95">
        <v>26.713549999999998</v>
      </c>
      <c r="P75" s="96">
        <f t="shared" si="1"/>
        <v>7.463983539182492E-4</v>
      </c>
      <c r="Q75" s="96">
        <f>O75/'סכום נכסי הקרן'!$C$42</f>
        <v>4.056471468281375E-5</v>
      </c>
    </row>
    <row r="76" spans="2:17" s="135" customFormat="1">
      <c r="B76" s="88" t="s">
        <v>1968</v>
      </c>
      <c r="C76" s="98" t="s">
        <v>1895</v>
      </c>
      <c r="D76" s="85">
        <v>90840004</v>
      </c>
      <c r="E76" s="85"/>
      <c r="F76" s="85" t="s">
        <v>622</v>
      </c>
      <c r="G76" s="112">
        <v>43104</v>
      </c>
      <c r="H76" s="85" t="s">
        <v>169</v>
      </c>
      <c r="I76" s="95">
        <v>9.1499999999999986</v>
      </c>
      <c r="J76" s="98" t="s">
        <v>173</v>
      </c>
      <c r="K76" s="99">
        <v>3.8199999999999998E-2</v>
      </c>
      <c r="L76" s="99">
        <v>4.1499999999999995E-2</v>
      </c>
      <c r="M76" s="95">
        <v>46460.34</v>
      </c>
      <c r="N76" s="97">
        <v>96.55</v>
      </c>
      <c r="O76" s="95">
        <v>44.857469999999999</v>
      </c>
      <c r="P76" s="96">
        <f t="shared" si="1"/>
        <v>1.2533542628717354E-3</v>
      </c>
      <c r="Q76" s="96">
        <f>O76/'סכום נכסי הקרן'!$C$42</f>
        <v>6.8116385577464525E-5</v>
      </c>
    </row>
    <row r="77" spans="2:17" s="135" customFormat="1">
      <c r="B77" s="88" t="s">
        <v>1968</v>
      </c>
      <c r="C77" s="98" t="s">
        <v>1895</v>
      </c>
      <c r="D77" s="85">
        <v>90840006</v>
      </c>
      <c r="E77" s="85"/>
      <c r="F77" s="85" t="s">
        <v>622</v>
      </c>
      <c r="G77" s="112">
        <v>43194</v>
      </c>
      <c r="H77" s="85" t="s">
        <v>169</v>
      </c>
      <c r="I77" s="95">
        <v>9.2099999999999991</v>
      </c>
      <c r="J77" s="98" t="s">
        <v>173</v>
      </c>
      <c r="K77" s="99">
        <v>3.7900000000000003E-2</v>
      </c>
      <c r="L77" s="99">
        <v>3.6900000000000002E-2</v>
      </c>
      <c r="M77" s="95">
        <v>30000.639999999999</v>
      </c>
      <c r="N77" s="97">
        <v>100.62</v>
      </c>
      <c r="O77" s="95">
        <v>30.18665</v>
      </c>
      <c r="P77" s="96">
        <f t="shared" si="1"/>
        <v>8.4343959789344057E-4</v>
      </c>
      <c r="Q77" s="96">
        <f>O77/'סכום נכסי הקרן'!$C$42</f>
        <v>4.5838641606224547E-5</v>
      </c>
    </row>
    <row r="78" spans="2:17" s="135" customFormat="1">
      <c r="B78" s="88" t="s">
        <v>1968</v>
      </c>
      <c r="C78" s="98" t="s">
        <v>1895</v>
      </c>
      <c r="D78" s="85">
        <v>90840008</v>
      </c>
      <c r="E78" s="85"/>
      <c r="F78" s="85" t="s">
        <v>622</v>
      </c>
      <c r="G78" s="112">
        <v>43285</v>
      </c>
      <c r="H78" s="85" t="s">
        <v>169</v>
      </c>
      <c r="I78" s="95">
        <v>9.18</v>
      </c>
      <c r="J78" s="98" t="s">
        <v>173</v>
      </c>
      <c r="K78" s="99">
        <v>4.0099999999999997E-2</v>
      </c>
      <c r="L78" s="99">
        <v>3.6999999999999998E-2</v>
      </c>
      <c r="M78" s="95">
        <v>39783.5</v>
      </c>
      <c r="N78" s="97">
        <v>101.34</v>
      </c>
      <c r="O78" s="95">
        <v>40.316609999999997</v>
      </c>
      <c r="P78" s="96">
        <f t="shared" si="1"/>
        <v>1.1264789344570087E-3</v>
      </c>
      <c r="Q78" s="96">
        <f>O78/'סכום נכסי הקרן'!$C$42</f>
        <v>6.1221057539274102E-5</v>
      </c>
    </row>
    <row r="79" spans="2:17" s="135" customFormat="1">
      <c r="B79" s="88" t="s">
        <v>1968</v>
      </c>
      <c r="C79" s="98" t="s">
        <v>1895</v>
      </c>
      <c r="D79" s="85">
        <v>90840010</v>
      </c>
      <c r="E79" s="85"/>
      <c r="F79" s="85" t="s">
        <v>622</v>
      </c>
      <c r="G79" s="112">
        <v>43377</v>
      </c>
      <c r="H79" s="85" t="s">
        <v>169</v>
      </c>
      <c r="I79" s="95">
        <v>9.1599999999999984</v>
      </c>
      <c r="J79" s="98" t="s">
        <v>173</v>
      </c>
      <c r="K79" s="99">
        <v>3.9699999999999999E-2</v>
      </c>
      <c r="L79" s="99">
        <v>3.8699999999999998E-2</v>
      </c>
      <c r="M79" s="95">
        <v>79626.87</v>
      </c>
      <c r="N79" s="97">
        <v>99.46</v>
      </c>
      <c r="O79" s="95">
        <v>79.196889999999996</v>
      </c>
      <c r="P79" s="96">
        <f t="shared" si="1"/>
        <v>2.2128256383537439E-3</v>
      </c>
      <c r="Q79" s="96">
        <f>O79/'סכום נכסי הקרן'!$C$42</f>
        <v>1.2026103781100549E-4</v>
      </c>
    </row>
    <row r="80" spans="2:17" s="135" customFormat="1">
      <c r="B80" s="88" t="s">
        <v>1968</v>
      </c>
      <c r="C80" s="98" t="s">
        <v>1895</v>
      </c>
      <c r="D80" s="85">
        <v>90840012</v>
      </c>
      <c r="E80" s="85"/>
      <c r="F80" s="85" t="s">
        <v>622</v>
      </c>
      <c r="G80" s="112">
        <v>43469</v>
      </c>
      <c r="H80" s="85" t="s">
        <v>169</v>
      </c>
      <c r="I80" s="95">
        <v>10.74</v>
      </c>
      <c r="J80" s="98" t="s">
        <v>173</v>
      </c>
      <c r="K80" s="99">
        <v>4.1700000000000001E-2</v>
      </c>
      <c r="L80" s="99">
        <v>3.1199999999999992E-2</v>
      </c>
      <c r="M80" s="95">
        <v>55943.13</v>
      </c>
      <c r="N80" s="97">
        <v>109.44</v>
      </c>
      <c r="O80" s="95">
        <v>61.224160000000005</v>
      </c>
      <c r="P80" s="96">
        <f t="shared" si="1"/>
        <v>1.710652917490469E-3</v>
      </c>
      <c r="Q80" s="96">
        <f>O80/'סכום נכסי הקרן'!$C$42</f>
        <v>9.2969320142584518E-5</v>
      </c>
    </row>
    <row r="81" spans="2:17" s="135" customFormat="1">
      <c r="B81" s="88" t="s">
        <v>1968</v>
      </c>
      <c r="C81" s="98" t="s">
        <v>1895</v>
      </c>
      <c r="D81" s="85">
        <v>90840000</v>
      </c>
      <c r="E81" s="85"/>
      <c r="F81" s="85" t="s">
        <v>622</v>
      </c>
      <c r="G81" s="112">
        <v>42935</v>
      </c>
      <c r="H81" s="85" t="s">
        <v>169</v>
      </c>
      <c r="I81" s="95">
        <v>10.66</v>
      </c>
      <c r="J81" s="98" t="s">
        <v>173</v>
      </c>
      <c r="K81" s="99">
        <v>4.0800000000000003E-2</v>
      </c>
      <c r="L81" s="99">
        <v>3.5000000000000003E-2</v>
      </c>
      <c r="M81" s="95">
        <v>121608.14</v>
      </c>
      <c r="N81" s="97">
        <v>105.49</v>
      </c>
      <c r="O81" s="95">
        <v>128.28441000000001</v>
      </c>
      <c r="P81" s="96">
        <f t="shared" si="1"/>
        <v>3.5843709449838675E-3</v>
      </c>
      <c r="Q81" s="96">
        <f>O81/'סכום נכסי הקרן'!$C$42</f>
        <v>1.9480078424256977E-4</v>
      </c>
    </row>
    <row r="82" spans="2:17" s="135" customFormat="1">
      <c r="B82" s="88" t="s">
        <v>1969</v>
      </c>
      <c r="C82" s="98" t="s">
        <v>1896</v>
      </c>
      <c r="D82" s="85">
        <v>4099</v>
      </c>
      <c r="E82" s="85"/>
      <c r="F82" s="85" t="s">
        <v>622</v>
      </c>
      <c r="G82" s="112">
        <v>42052</v>
      </c>
      <c r="H82" s="85" t="s">
        <v>169</v>
      </c>
      <c r="I82" s="95">
        <v>5.98</v>
      </c>
      <c r="J82" s="98" t="s">
        <v>173</v>
      </c>
      <c r="K82" s="99">
        <v>2.9779E-2</v>
      </c>
      <c r="L82" s="99">
        <v>9.3999999999999986E-3</v>
      </c>
      <c r="M82" s="95">
        <v>181784.06</v>
      </c>
      <c r="N82" s="97">
        <v>113.53</v>
      </c>
      <c r="O82" s="95">
        <v>206.37943999999999</v>
      </c>
      <c r="P82" s="96">
        <f t="shared" si="1"/>
        <v>5.7664097171124789E-3</v>
      </c>
      <c r="Q82" s="96">
        <f>O82/'סכום נכסי הקרן'!$C$42</f>
        <v>3.1338863984752604E-4</v>
      </c>
    </row>
    <row r="83" spans="2:17" s="135" customFormat="1">
      <c r="B83" s="88" t="s">
        <v>1969</v>
      </c>
      <c r="C83" s="98" t="s">
        <v>1896</v>
      </c>
      <c r="D83" s="85">
        <v>40999</v>
      </c>
      <c r="E83" s="85"/>
      <c r="F83" s="85" t="s">
        <v>622</v>
      </c>
      <c r="G83" s="112">
        <v>42054</v>
      </c>
      <c r="H83" s="85" t="s">
        <v>169</v>
      </c>
      <c r="I83" s="95">
        <v>5.98</v>
      </c>
      <c r="J83" s="98" t="s">
        <v>173</v>
      </c>
      <c r="K83" s="99">
        <v>2.9779E-2</v>
      </c>
      <c r="L83" s="99">
        <v>9.5000000000000015E-3</v>
      </c>
      <c r="M83" s="95">
        <v>5140.95</v>
      </c>
      <c r="N83" s="97">
        <v>113.45</v>
      </c>
      <c r="O83" s="95">
        <v>5.8323999999999998</v>
      </c>
      <c r="P83" s="96">
        <f t="shared" si="1"/>
        <v>1.6296200839621827E-4</v>
      </c>
      <c r="Q83" s="96">
        <f>O83/'סכום נכסי הקרן'!$C$42</f>
        <v>8.8565406662926844E-6</v>
      </c>
    </row>
    <row r="84" spans="2:17" s="135" customFormat="1">
      <c r="B84" s="88" t="s">
        <v>1957</v>
      </c>
      <c r="C84" s="98" t="s">
        <v>1896</v>
      </c>
      <c r="D84" s="85">
        <v>14760844</v>
      </c>
      <c r="E84" s="85"/>
      <c r="F84" s="85" t="s">
        <v>1899</v>
      </c>
      <c r="G84" s="112">
        <v>40742</v>
      </c>
      <c r="H84" s="85" t="s">
        <v>1892</v>
      </c>
      <c r="I84" s="95">
        <v>8.0400000000000009</v>
      </c>
      <c r="J84" s="98" t="s">
        <v>173</v>
      </c>
      <c r="K84" s="99">
        <v>0.06</v>
      </c>
      <c r="L84" s="99">
        <v>9.1000000000000004E-3</v>
      </c>
      <c r="M84" s="95">
        <v>428472.77</v>
      </c>
      <c r="N84" s="97">
        <v>154.19999999999999</v>
      </c>
      <c r="O84" s="95">
        <v>660.70497999999998</v>
      </c>
      <c r="P84" s="96">
        <f t="shared" si="1"/>
        <v>1.8460635501368772E-2</v>
      </c>
      <c r="Q84" s="96">
        <f>O84/'סכום נכסי הקרן'!$C$42</f>
        <v>1.0032851868513981E-3</v>
      </c>
    </row>
    <row r="85" spans="2:17" s="135" customFormat="1">
      <c r="B85" s="88" t="s">
        <v>1970</v>
      </c>
      <c r="C85" s="98" t="s">
        <v>1895</v>
      </c>
      <c r="D85" s="85">
        <v>90136004</v>
      </c>
      <c r="E85" s="85"/>
      <c r="F85" s="85" t="s">
        <v>1899</v>
      </c>
      <c r="G85" s="112">
        <v>42680</v>
      </c>
      <c r="H85" s="85" t="s">
        <v>1892</v>
      </c>
      <c r="I85" s="95">
        <v>3.94</v>
      </c>
      <c r="J85" s="98" t="s">
        <v>173</v>
      </c>
      <c r="K85" s="99">
        <v>2.3E-2</v>
      </c>
      <c r="L85" s="99">
        <v>2.1700000000000001E-2</v>
      </c>
      <c r="M85" s="95">
        <v>53532.56</v>
      </c>
      <c r="N85" s="97">
        <v>102.32</v>
      </c>
      <c r="O85" s="95">
        <v>54.774500000000003</v>
      </c>
      <c r="P85" s="96">
        <f t="shared" si="1"/>
        <v>1.5304441617342188E-3</v>
      </c>
      <c r="Q85" s="96">
        <f>O85/'סכום נכסי הקרן'!$C$42</f>
        <v>8.3175465798959031E-5</v>
      </c>
    </row>
    <row r="86" spans="2:17" s="135" customFormat="1">
      <c r="B86" s="88" t="s">
        <v>1971</v>
      </c>
      <c r="C86" s="98" t="s">
        <v>1896</v>
      </c>
      <c r="D86" s="85">
        <v>4100</v>
      </c>
      <c r="E86" s="85"/>
      <c r="F86" s="85" t="s">
        <v>622</v>
      </c>
      <c r="G86" s="112">
        <v>42052</v>
      </c>
      <c r="H86" s="85" t="s">
        <v>169</v>
      </c>
      <c r="I86" s="95">
        <v>5.96</v>
      </c>
      <c r="J86" s="98" t="s">
        <v>173</v>
      </c>
      <c r="K86" s="99">
        <v>2.9779E-2</v>
      </c>
      <c r="L86" s="99">
        <v>9.3999999999999986E-3</v>
      </c>
      <c r="M86" s="95">
        <v>207109.4</v>
      </c>
      <c r="N86" s="97">
        <v>113.5</v>
      </c>
      <c r="O86" s="95">
        <v>235.06917999999999</v>
      </c>
      <c r="P86" s="96">
        <f t="shared" si="1"/>
        <v>6.5680244298834348E-3</v>
      </c>
      <c r="Q86" s="96">
        <f>O86/'סכום נכסי הקרן'!$C$42</f>
        <v>3.5695421302758297E-4</v>
      </c>
    </row>
    <row r="87" spans="2:17" s="135" customFormat="1">
      <c r="B87" s="88" t="s">
        <v>1972</v>
      </c>
      <c r="C87" s="98" t="s">
        <v>1895</v>
      </c>
      <c r="D87" s="85">
        <v>90143221</v>
      </c>
      <c r="E87" s="85"/>
      <c r="F87" s="85" t="s">
        <v>622</v>
      </c>
      <c r="G87" s="112">
        <v>42516</v>
      </c>
      <c r="H87" s="85" t="s">
        <v>357</v>
      </c>
      <c r="I87" s="95">
        <v>5.55</v>
      </c>
      <c r="J87" s="98" t="s">
        <v>173</v>
      </c>
      <c r="K87" s="99">
        <v>2.3269999999999999E-2</v>
      </c>
      <c r="L87" s="99">
        <v>1.15E-2</v>
      </c>
      <c r="M87" s="95">
        <v>528594.31000000006</v>
      </c>
      <c r="N87" s="97">
        <v>108.38</v>
      </c>
      <c r="O87" s="95">
        <v>572.89049999999997</v>
      </c>
      <c r="P87" s="96">
        <f t="shared" si="1"/>
        <v>1.6007027376571167E-2</v>
      </c>
      <c r="Q87" s="96">
        <f>O87/'סכום נכסי הקרן'!$C$42</f>
        <v>8.6993827765289569E-4</v>
      </c>
    </row>
    <row r="88" spans="2:17" s="135" customFormat="1">
      <c r="B88" s="88" t="s">
        <v>1970</v>
      </c>
      <c r="C88" s="98" t="s">
        <v>1895</v>
      </c>
      <c r="D88" s="85">
        <v>90136001</v>
      </c>
      <c r="E88" s="85"/>
      <c r="F88" s="85" t="s">
        <v>1899</v>
      </c>
      <c r="G88" s="112">
        <v>42680</v>
      </c>
      <c r="H88" s="85" t="s">
        <v>1892</v>
      </c>
      <c r="I88" s="95">
        <v>2.75</v>
      </c>
      <c r="J88" s="98" t="s">
        <v>173</v>
      </c>
      <c r="K88" s="99">
        <v>2.35E-2</v>
      </c>
      <c r="L88" s="99">
        <v>2.5699999999999997E-2</v>
      </c>
      <c r="M88" s="95">
        <v>110788.95</v>
      </c>
      <c r="N88" s="97">
        <v>99.58</v>
      </c>
      <c r="O88" s="95">
        <v>110.32364</v>
      </c>
      <c r="P88" s="96">
        <f t="shared" ref="P88:P159" si="2">O88/$O$10</f>
        <v>3.0825323962659218E-3</v>
      </c>
      <c r="Q88" s="96">
        <f>O88/'סכום נכסי הקרן'!$C$42</f>
        <v>1.6752722791877001E-4</v>
      </c>
    </row>
    <row r="89" spans="2:17" s="135" customFormat="1">
      <c r="B89" s="88" t="s">
        <v>1970</v>
      </c>
      <c r="C89" s="98" t="s">
        <v>1895</v>
      </c>
      <c r="D89" s="85">
        <v>90136005</v>
      </c>
      <c r="E89" s="85"/>
      <c r="F89" s="85" t="s">
        <v>1899</v>
      </c>
      <c r="G89" s="112">
        <v>42680</v>
      </c>
      <c r="H89" s="85" t="s">
        <v>1892</v>
      </c>
      <c r="I89" s="95">
        <v>3.89</v>
      </c>
      <c r="J89" s="98" t="s">
        <v>173</v>
      </c>
      <c r="K89" s="99">
        <v>3.3700000000000001E-2</v>
      </c>
      <c r="L89" s="99">
        <v>3.3399999999999992E-2</v>
      </c>
      <c r="M89" s="95">
        <v>27237.26</v>
      </c>
      <c r="N89" s="97">
        <v>100.46</v>
      </c>
      <c r="O89" s="95">
        <v>27.362549999999999</v>
      </c>
      <c r="P89" s="96">
        <f t="shared" si="2"/>
        <v>7.6453194274088573E-4</v>
      </c>
      <c r="Q89" s="96">
        <f>O89/'סכום נכסי הקרן'!$C$42</f>
        <v>4.1550225774718278E-5</v>
      </c>
    </row>
    <row r="90" spans="2:17" s="135" customFormat="1">
      <c r="B90" s="88" t="s">
        <v>1970</v>
      </c>
      <c r="C90" s="98" t="s">
        <v>1895</v>
      </c>
      <c r="D90" s="85">
        <v>90136035</v>
      </c>
      <c r="E90" s="85"/>
      <c r="F90" s="85" t="s">
        <v>1899</v>
      </c>
      <c r="G90" s="112">
        <v>42717</v>
      </c>
      <c r="H90" s="85" t="s">
        <v>1892</v>
      </c>
      <c r="I90" s="95">
        <v>3.51</v>
      </c>
      <c r="J90" s="98" t="s">
        <v>173</v>
      </c>
      <c r="K90" s="99">
        <v>3.85E-2</v>
      </c>
      <c r="L90" s="99">
        <v>4.0300000000000002E-2</v>
      </c>
      <c r="M90" s="95">
        <v>7347</v>
      </c>
      <c r="N90" s="97">
        <v>99.78</v>
      </c>
      <c r="O90" s="95">
        <v>7.3308299999999997</v>
      </c>
      <c r="P90" s="96">
        <f t="shared" si="2"/>
        <v>2.0482936355724037E-4</v>
      </c>
      <c r="Q90" s="96">
        <f>O90/'סכום נכסי הקרן'!$C$42</f>
        <v>1.1131917223214868E-5</v>
      </c>
    </row>
    <row r="91" spans="2:17" s="135" customFormat="1">
      <c r="B91" s="88" t="s">
        <v>1970</v>
      </c>
      <c r="C91" s="98" t="s">
        <v>1895</v>
      </c>
      <c r="D91" s="85">
        <v>90136025</v>
      </c>
      <c r="E91" s="85"/>
      <c r="F91" s="85" t="s">
        <v>1899</v>
      </c>
      <c r="G91" s="112">
        <v>42710</v>
      </c>
      <c r="H91" s="85" t="s">
        <v>1892</v>
      </c>
      <c r="I91" s="95">
        <v>3.51</v>
      </c>
      <c r="J91" s="98" t="s">
        <v>173</v>
      </c>
      <c r="K91" s="99">
        <v>3.8399999999999997E-2</v>
      </c>
      <c r="L91" s="99">
        <v>4.0199999999999993E-2</v>
      </c>
      <c r="M91" s="95">
        <v>21965.45</v>
      </c>
      <c r="N91" s="97">
        <v>99.78</v>
      </c>
      <c r="O91" s="95">
        <v>21.91713</v>
      </c>
      <c r="P91" s="96">
        <f t="shared" si="2"/>
        <v>6.1238247086636843E-4</v>
      </c>
      <c r="Q91" s="96">
        <f>O91/'סכום נכסי הקרן'!$C$42</f>
        <v>3.3281316976445954E-5</v>
      </c>
    </row>
    <row r="92" spans="2:17" s="135" customFormat="1">
      <c r="B92" s="88" t="s">
        <v>1970</v>
      </c>
      <c r="C92" s="98" t="s">
        <v>1895</v>
      </c>
      <c r="D92" s="85">
        <v>90136003</v>
      </c>
      <c r="E92" s="85"/>
      <c r="F92" s="85" t="s">
        <v>1899</v>
      </c>
      <c r="G92" s="112">
        <v>42680</v>
      </c>
      <c r="H92" s="85" t="s">
        <v>1892</v>
      </c>
      <c r="I92" s="95">
        <v>4.8299999999999992</v>
      </c>
      <c r="J92" s="98" t="s">
        <v>173</v>
      </c>
      <c r="K92" s="99">
        <v>3.6699999999999997E-2</v>
      </c>
      <c r="L92" s="99">
        <v>3.6499999999999998E-2</v>
      </c>
      <c r="M92" s="95">
        <v>90533.14</v>
      </c>
      <c r="N92" s="97">
        <v>100.54</v>
      </c>
      <c r="O92" s="95">
        <v>91.022019999999998</v>
      </c>
      <c r="P92" s="96">
        <f t="shared" si="2"/>
        <v>2.5432294059873719E-3</v>
      </c>
      <c r="Q92" s="96">
        <f>O92/'סכום נכסי הקרן'!$C$42</f>
        <v>1.3821758138298231E-4</v>
      </c>
    </row>
    <row r="93" spans="2:17" s="135" customFormat="1">
      <c r="B93" s="88" t="s">
        <v>1970</v>
      </c>
      <c r="C93" s="98" t="s">
        <v>1895</v>
      </c>
      <c r="D93" s="85">
        <v>90136002</v>
      </c>
      <c r="E93" s="85"/>
      <c r="F93" s="85" t="s">
        <v>1899</v>
      </c>
      <c r="G93" s="112">
        <v>42680</v>
      </c>
      <c r="H93" s="85" t="s">
        <v>1892</v>
      </c>
      <c r="I93" s="95">
        <v>2.73</v>
      </c>
      <c r="J93" s="98" t="s">
        <v>173</v>
      </c>
      <c r="K93" s="99">
        <v>3.1800000000000002E-2</v>
      </c>
      <c r="L93" s="99">
        <v>3.27E-2</v>
      </c>
      <c r="M93" s="95">
        <v>112627.06</v>
      </c>
      <c r="N93" s="97">
        <v>100.03</v>
      </c>
      <c r="O93" s="95">
        <v>112.66085000000001</v>
      </c>
      <c r="P93" s="96">
        <f t="shared" si="2"/>
        <v>3.1478359480874235E-3</v>
      </c>
      <c r="Q93" s="96">
        <f>O93/'סכום נכסי הקרן'!$C$42</f>
        <v>1.7107629784035737E-4</v>
      </c>
    </row>
    <row r="94" spans="2:17" s="135" customFormat="1">
      <c r="B94" s="88" t="s">
        <v>1973</v>
      </c>
      <c r="C94" s="98" t="s">
        <v>1896</v>
      </c>
      <c r="D94" s="85">
        <v>470540</v>
      </c>
      <c r="E94" s="85"/>
      <c r="F94" s="85" t="s">
        <v>1899</v>
      </c>
      <c r="G94" s="112">
        <v>42884</v>
      </c>
      <c r="H94" s="85" t="s">
        <v>1892</v>
      </c>
      <c r="I94" s="95">
        <v>1.1499999999999997</v>
      </c>
      <c r="J94" s="98" t="s">
        <v>173</v>
      </c>
      <c r="K94" s="99">
        <v>2.2099999999999998E-2</v>
      </c>
      <c r="L94" s="99">
        <v>2.1399999999999995E-2</v>
      </c>
      <c r="M94" s="95">
        <v>85367.65</v>
      </c>
      <c r="N94" s="97">
        <v>100.29</v>
      </c>
      <c r="O94" s="95">
        <v>85.615220000000008</v>
      </c>
      <c r="P94" s="96">
        <f t="shared" si="2"/>
        <v>2.3921590083814683E-3</v>
      </c>
      <c r="Q94" s="96">
        <f>O94/'סכום נכסי הקרן'!$C$42</f>
        <v>1.3000731732796015E-4</v>
      </c>
    </row>
    <row r="95" spans="2:17" s="135" customFormat="1">
      <c r="B95" s="88" t="s">
        <v>1973</v>
      </c>
      <c r="C95" s="98" t="s">
        <v>1896</v>
      </c>
      <c r="D95" s="85">
        <v>484097</v>
      </c>
      <c r="E95" s="85"/>
      <c r="F95" s="85" t="s">
        <v>1899</v>
      </c>
      <c r="G95" s="112">
        <v>43006</v>
      </c>
      <c r="H95" s="85" t="s">
        <v>1892</v>
      </c>
      <c r="I95" s="95">
        <v>1.35</v>
      </c>
      <c r="J95" s="98" t="s">
        <v>173</v>
      </c>
      <c r="K95" s="99">
        <v>2.0799999999999999E-2</v>
      </c>
      <c r="L95" s="99">
        <v>2.4199999999999999E-2</v>
      </c>
      <c r="M95" s="95">
        <v>94852.95</v>
      </c>
      <c r="N95" s="97">
        <v>99.59</v>
      </c>
      <c r="O95" s="95">
        <v>94.464060000000003</v>
      </c>
      <c r="P95" s="96">
        <f t="shared" si="2"/>
        <v>2.6394028082540408E-3</v>
      </c>
      <c r="Q95" s="96">
        <f>O95/'סכום נכסי הקרן'!$C$42</f>
        <v>1.4344434347663264E-4</v>
      </c>
    </row>
    <row r="96" spans="2:17" s="135" customFormat="1">
      <c r="B96" s="88" t="s">
        <v>1973</v>
      </c>
      <c r="C96" s="98" t="s">
        <v>1896</v>
      </c>
      <c r="D96" s="85">
        <v>523632</v>
      </c>
      <c r="E96" s="85"/>
      <c r="F96" s="85" t="s">
        <v>1899</v>
      </c>
      <c r="G96" s="112">
        <v>43321</v>
      </c>
      <c r="H96" s="85" t="s">
        <v>1892</v>
      </c>
      <c r="I96" s="95">
        <v>1.69</v>
      </c>
      <c r="J96" s="98" t="s">
        <v>173</v>
      </c>
      <c r="K96" s="99">
        <v>2.3980000000000001E-2</v>
      </c>
      <c r="L96" s="99">
        <v>2.2099999999999998E-2</v>
      </c>
      <c r="M96" s="95">
        <v>154979.23000000001</v>
      </c>
      <c r="N96" s="97">
        <v>100.67</v>
      </c>
      <c r="O96" s="95">
        <v>156.01760000000002</v>
      </c>
      <c r="P96" s="96">
        <f t="shared" si="2"/>
        <v>4.3592588713321839E-3</v>
      </c>
      <c r="Q96" s="96">
        <f>O96/'סכום נכסי הקרן'!$C$42</f>
        <v>2.3691382947969714E-4</v>
      </c>
    </row>
    <row r="97" spans="2:17" s="135" customFormat="1">
      <c r="B97" s="88" t="s">
        <v>1973</v>
      </c>
      <c r="C97" s="98" t="s">
        <v>1896</v>
      </c>
      <c r="D97" s="85">
        <v>524747</v>
      </c>
      <c r="E97" s="85"/>
      <c r="F97" s="85" t="s">
        <v>1899</v>
      </c>
      <c r="G97" s="112">
        <v>43343</v>
      </c>
      <c r="H97" s="85" t="s">
        <v>1892</v>
      </c>
      <c r="I97" s="95">
        <v>1.7500000000000002</v>
      </c>
      <c r="J97" s="98" t="s">
        <v>173</v>
      </c>
      <c r="K97" s="99">
        <v>2.3789999999999999E-2</v>
      </c>
      <c r="L97" s="99">
        <v>2.3099999999999999E-2</v>
      </c>
      <c r="M97" s="95">
        <v>154979.23000000001</v>
      </c>
      <c r="N97" s="97">
        <v>100.35</v>
      </c>
      <c r="O97" s="95">
        <v>155.52166</v>
      </c>
      <c r="P97" s="96">
        <f t="shared" si="2"/>
        <v>4.3454019036269463E-3</v>
      </c>
      <c r="Q97" s="96">
        <f>O97/'סכום נכסי הקרן'!$C$42</f>
        <v>2.3616074108074624E-4</v>
      </c>
    </row>
    <row r="98" spans="2:17" s="135" customFormat="1">
      <c r="B98" s="88" t="s">
        <v>1973</v>
      </c>
      <c r="C98" s="98" t="s">
        <v>1896</v>
      </c>
      <c r="D98" s="85">
        <v>465782</v>
      </c>
      <c r="E98" s="85"/>
      <c r="F98" s="85" t="s">
        <v>1899</v>
      </c>
      <c r="G98" s="112">
        <v>42828</v>
      </c>
      <c r="H98" s="85" t="s">
        <v>1892</v>
      </c>
      <c r="I98" s="95">
        <v>0.98999999999999988</v>
      </c>
      <c r="J98" s="98" t="s">
        <v>173</v>
      </c>
      <c r="K98" s="99">
        <v>2.2700000000000001E-2</v>
      </c>
      <c r="L98" s="99">
        <v>2.06E-2</v>
      </c>
      <c r="M98" s="95">
        <v>85367.65</v>
      </c>
      <c r="N98" s="97">
        <v>100.77</v>
      </c>
      <c r="O98" s="95">
        <v>86.024969999999996</v>
      </c>
      <c r="P98" s="96">
        <f t="shared" si="2"/>
        <v>2.4036077572567767E-3</v>
      </c>
      <c r="Q98" s="96">
        <f>O98/'סכום נכסי הקרן'!$C$42</f>
        <v>1.3062952560208629E-4</v>
      </c>
    </row>
    <row r="99" spans="2:17" s="135" customFormat="1">
      <c r="B99" s="88" t="s">
        <v>1973</v>
      </c>
      <c r="C99" s="98" t="s">
        <v>1896</v>
      </c>
      <c r="D99" s="85">
        <v>467404</v>
      </c>
      <c r="E99" s="85"/>
      <c r="F99" s="85" t="s">
        <v>1899</v>
      </c>
      <c r="G99" s="112">
        <v>42859</v>
      </c>
      <c r="H99" s="85" t="s">
        <v>1892</v>
      </c>
      <c r="I99" s="95">
        <v>1.08</v>
      </c>
      <c r="J99" s="98" t="s">
        <v>173</v>
      </c>
      <c r="K99" s="99">
        <v>2.2799999999999997E-2</v>
      </c>
      <c r="L99" s="99">
        <v>2.0700000000000003E-2</v>
      </c>
      <c r="M99" s="95">
        <v>85367.65</v>
      </c>
      <c r="N99" s="97">
        <v>100.59</v>
      </c>
      <c r="O99" s="95">
        <v>85.871309999999994</v>
      </c>
      <c r="P99" s="96">
        <f t="shared" si="2"/>
        <v>2.3993143716504804E-3</v>
      </c>
      <c r="Q99" s="96">
        <f>O99/'סכום נכסי הקרן'!$C$42</f>
        <v>1.3039619180488745E-4</v>
      </c>
    </row>
    <row r="100" spans="2:17" s="135" customFormat="1">
      <c r="B100" s="88" t="s">
        <v>1974</v>
      </c>
      <c r="C100" s="98" t="s">
        <v>1895</v>
      </c>
      <c r="D100" s="85">
        <v>91102700</v>
      </c>
      <c r="E100" s="85"/>
      <c r="F100" s="85" t="s">
        <v>1900</v>
      </c>
      <c r="G100" s="112">
        <v>43093</v>
      </c>
      <c r="H100" s="85" t="s">
        <v>1892</v>
      </c>
      <c r="I100" s="95">
        <v>4.41</v>
      </c>
      <c r="J100" s="98" t="s">
        <v>173</v>
      </c>
      <c r="K100" s="99">
        <v>2.6089999999999999E-2</v>
      </c>
      <c r="L100" s="99">
        <v>2.6300000000000007E-2</v>
      </c>
      <c r="M100" s="95">
        <v>149905.25</v>
      </c>
      <c r="N100" s="97">
        <v>101.5</v>
      </c>
      <c r="O100" s="95">
        <v>152.15383</v>
      </c>
      <c r="P100" s="96">
        <f t="shared" si="2"/>
        <v>4.25130198922858E-3</v>
      </c>
      <c r="Q100" s="96">
        <f>O100/'סכום נכסי הקרן'!$C$42</f>
        <v>2.3104666739715791E-4</v>
      </c>
    </row>
    <row r="101" spans="2:17" s="135" customFormat="1">
      <c r="B101" s="88" t="s">
        <v>1974</v>
      </c>
      <c r="C101" s="98" t="s">
        <v>1895</v>
      </c>
      <c r="D101" s="85">
        <v>91102701</v>
      </c>
      <c r="E101" s="85"/>
      <c r="F101" s="85" t="s">
        <v>1900</v>
      </c>
      <c r="G101" s="112">
        <v>43374</v>
      </c>
      <c r="H101" s="85" t="s">
        <v>1892</v>
      </c>
      <c r="I101" s="95">
        <v>4.4200000000000008</v>
      </c>
      <c r="J101" s="98" t="s">
        <v>173</v>
      </c>
      <c r="K101" s="99">
        <v>2.6849999999999999E-2</v>
      </c>
      <c r="L101" s="99">
        <v>2.4400000000000005E-2</v>
      </c>
      <c r="M101" s="95">
        <v>209867.35</v>
      </c>
      <c r="N101" s="97">
        <v>101.77</v>
      </c>
      <c r="O101" s="95">
        <v>213.58198999999999</v>
      </c>
      <c r="P101" s="96">
        <f t="shared" si="2"/>
        <v>5.9676548329437289E-3</v>
      </c>
      <c r="Q101" s="96">
        <f>O101/'סכום נכסי הקרן'!$C$42</f>
        <v>3.2432576298311455E-4</v>
      </c>
    </row>
    <row r="102" spans="2:17" s="135" customFormat="1">
      <c r="B102" s="88" t="s">
        <v>1975</v>
      </c>
      <c r="C102" s="98" t="s">
        <v>1895</v>
      </c>
      <c r="D102" s="85">
        <v>84666730</v>
      </c>
      <c r="E102" s="85"/>
      <c r="F102" s="85" t="s">
        <v>666</v>
      </c>
      <c r="G102" s="112">
        <v>43552</v>
      </c>
      <c r="H102" s="85" t="s">
        <v>169</v>
      </c>
      <c r="I102" s="95">
        <v>6.6999999999999993</v>
      </c>
      <c r="J102" s="98" t="s">
        <v>173</v>
      </c>
      <c r="K102" s="99">
        <v>3.5499999999999997E-2</v>
      </c>
      <c r="L102" s="99">
        <v>3.6999999999999998E-2</v>
      </c>
      <c r="M102" s="95">
        <v>279618.32</v>
      </c>
      <c r="N102" s="97">
        <v>99.59</v>
      </c>
      <c r="O102" s="95">
        <v>278.47188</v>
      </c>
      <c r="P102" s="96">
        <f t="shared" si="2"/>
        <v>7.7807312335694892E-3</v>
      </c>
      <c r="Q102" s="96">
        <f>O102/'סכום נכסי הקרן'!$C$42</f>
        <v>4.2286152006703524E-4</v>
      </c>
    </row>
    <row r="103" spans="2:17" s="135" customFormat="1">
      <c r="B103" s="88" t="s">
        <v>1976</v>
      </c>
      <c r="C103" s="98" t="s">
        <v>1895</v>
      </c>
      <c r="D103" s="85">
        <v>91040003</v>
      </c>
      <c r="E103" s="85"/>
      <c r="F103" s="85" t="s">
        <v>666</v>
      </c>
      <c r="G103" s="112">
        <v>43301</v>
      </c>
      <c r="H103" s="85" t="s">
        <v>357</v>
      </c>
      <c r="I103" s="95">
        <v>1.7800000000000002</v>
      </c>
      <c r="J103" s="98" t="s">
        <v>172</v>
      </c>
      <c r="K103" s="99">
        <v>6.2560000000000004E-2</v>
      </c>
      <c r="L103" s="99">
        <v>6.9399999999999989E-2</v>
      </c>
      <c r="M103" s="95">
        <v>196967.59</v>
      </c>
      <c r="N103" s="97">
        <v>101.26</v>
      </c>
      <c r="O103" s="95">
        <v>724.40011000000004</v>
      </c>
      <c r="P103" s="96">
        <f t="shared" si="2"/>
        <v>2.0240329334071987E-2</v>
      </c>
      <c r="Q103" s="96">
        <f>O103/'סכום נכסי הקרן'!$C$42</f>
        <v>1.1000066924219693E-3</v>
      </c>
    </row>
    <row r="104" spans="2:17" s="135" customFormat="1">
      <c r="B104" s="88" t="s">
        <v>1976</v>
      </c>
      <c r="C104" s="98" t="s">
        <v>1895</v>
      </c>
      <c r="D104" s="85">
        <v>91040006</v>
      </c>
      <c r="E104" s="85"/>
      <c r="F104" s="85" t="s">
        <v>666</v>
      </c>
      <c r="G104" s="112">
        <v>43496</v>
      </c>
      <c r="H104" s="85" t="s">
        <v>357</v>
      </c>
      <c r="I104" s="95">
        <v>1.7800000000000002</v>
      </c>
      <c r="J104" s="98" t="s">
        <v>172</v>
      </c>
      <c r="K104" s="99">
        <v>6.2560000000000004E-2</v>
      </c>
      <c r="L104" s="99">
        <v>6.989999999999999E-2</v>
      </c>
      <c r="M104" s="95">
        <v>88027.11</v>
      </c>
      <c r="N104" s="97">
        <v>101.18</v>
      </c>
      <c r="O104" s="95">
        <v>323.48705999999999</v>
      </c>
      <c r="P104" s="96">
        <f t="shared" si="2"/>
        <v>9.0384920423475686E-3</v>
      </c>
      <c r="Q104" s="96">
        <f>O104/'סכום נכסי הקרן'!$C$42</f>
        <v>4.9121738939535381E-4</v>
      </c>
    </row>
    <row r="105" spans="2:17" s="135" customFormat="1">
      <c r="B105" s="88" t="s">
        <v>1976</v>
      </c>
      <c r="C105" s="98" t="s">
        <v>1895</v>
      </c>
      <c r="D105" s="85">
        <v>91040007</v>
      </c>
      <c r="E105" s="85"/>
      <c r="F105" s="85" t="s">
        <v>666</v>
      </c>
      <c r="G105" s="112">
        <v>43496</v>
      </c>
      <c r="H105" s="85" t="s">
        <v>357</v>
      </c>
      <c r="I105" s="95">
        <v>1.7800000000000002</v>
      </c>
      <c r="J105" s="98" t="s">
        <v>172</v>
      </c>
      <c r="K105" s="99">
        <v>6.2560000000000004E-2</v>
      </c>
      <c r="L105" s="99">
        <v>6.9800000000000001E-2</v>
      </c>
      <c r="M105" s="95">
        <v>20077.03</v>
      </c>
      <c r="N105" s="97">
        <v>101.21</v>
      </c>
      <c r="O105" s="95">
        <v>73.802089999999993</v>
      </c>
      <c r="P105" s="96">
        <f t="shared" si="2"/>
        <v>2.0620905305257621E-3</v>
      </c>
      <c r="Q105" s="96">
        <f>O105/'סכום נכסי הקרן'!$C$42</f>
        <v>1.1206899584088756E-4</v>
      </c>
    </row>
    <row r="106" spans="2:17" s="135" customFormat="1">
      <c r="B106" s="88" t="s">
        <v>1976</v>
      </c>
      <c r="C106" s="98" t="s">
        <v>1895</v>
      </c>
      <c r="D106" s="85">
        <v>6615</v>
      </c>
      <c r="E106" s="85"/>
      <c r="F106" s="85" t="s">
        <v>666</v>
      </c>
      <c r="G106" s="112">
        <v>43496</v>
      </c>
      <c r="H106" s="85" t="s">
        <v>357</v>
      </c>
      <c r="I106" s="95">
        <v>1.78</v>
      </c>
      <c r="J106" s="98" t="s">
        <v>172</v>
      </c>
      <c r="K106" s="99">
        <v>6.2560000000000004E-2</v>
      </c>
      <c r="L106" s="99">
        <v>6.9800000000000001E-2</v>
      </c>
      <c r="M106" s="95">
        <v>14067.94</v>
      </c>
      <c r="N106" s="97">
        <v>101.21</v>
      </c>
      <c r="O106" s="95">
        <v>51.713039999999999</v>
      </c>
      <c r="P106" s="96">
        <f t="shared" si="2"/>
        <v>1.444904474774359E-3</v>
      </c>
      <c r="Q106" s="96">
        <f>O106/'סכום נכסי הקרן'!$C$42</f>
        <v>7.8526617128046812E-5</v>
      </c>
    </row>
    <row r="107" spans="2:17" s="135" customFormat="1">
      <c r="B107" s="88" t="s">
        <v>1976</v>
      </c>
      <c r="C107" s="98" t="s">
        <v>1895</v>
      </c>
      <c r="D107" s="85">
        <v>66679</v>
      </c>
      <c r="E107" s="85"/>
      <c r="F107" s="85" t="s">
        <v>666</v>
      </c>
      <c r="G107" s="112">
        <v>43496</v>
      </c>
      <c r="H107" s="85" t="s">
        <v>357</v>
      </c>
      <c r="I107" s="95">
        <v>1.7800000000000002</v>
      </c>
      <c r="J107" s="98" t="s">
        <v>172</v>
      </c>
      <c r="K107" s="99">
        <v>6.2560000000000004E-2</v>
      </c>
      <c r="L107" s="99">
        <v>6.9800000000000001E-2</v>
      </c>
      <c r="M107" s="95">
        <v>12154.93</v>
      </c>
      <c r="N107" s="97">
        <v>101.21</v>
      </c>
      <c r="O107" s="95">
        <v>44.680889999999998</v>
      </c>
      <c r="P107" s="96">
        <f t="shared" si="2"/>
        <v>1.2484204737896072E-3</v>
      </c>
      <c r="Q107" s="96">
        <f>O107/'סכום נכסי הקרן'!$C$42</f>
        <v>6.7848247598098577E-5</v>
      </c>
    </row>
    <row r="108" spans="2:17" s="135" customFormat="1">
      <c r="B108" s="88" t="s">
        <v>1976</v>
      </c>
      <c r="C108" s="98" t="s">
        <v>1895</v>
      </c>
      <c r="D108" s="85">
        <v>91050027</v>
      </c>
      <c r="E108" s="85"/>
      <c r="F108" s="85" t="s">
        <v>666</v>
      </c>
      <c r="G108" s="112">
        <v>43496</v>
      </c>
      <c r="H108" s="85" t="s">
        <v>357</v>
      </c>
      <c r="I108" s="95">
        <v>1.7799999999999998</v>
      </c>
      <c r="J108" s="98" t="s">
        <v>172</v>
      </c>
      <c r="K108" s="99">
        <v>6.2560000000000004E-2</v>
      </c>
      <c r="L108" s="99">
        <v>6.5499999999999989E-2</v>
      </c>
      <c r="M108" s="95">
        <v>5631.51</v>
      </c>
      <c r="N108" s="97">
        <v>101.94</v>
      </c>
      <c r="O108" s="95">
        <v>20.850429999999999</v>
      </c>
      <c r="P108" s="96">
        <f t="shared" si="2"/>
        <v>5.8257800369054954E-4</v>
      </c>
      <c r="Q108" s="96">
        <f>O108/'סכום נכסי הקרן'!$C$42</f>
        <v>3.1661525479166203E-5</v>
      </c>
    </row>
    <row r="109" spans="2:17" s="135" customFormat="1">
      <c r="B109" s="88" t="s">
        <v>1976</v>
      </c>
      <c r="C109" s="98" t="s">
        <v>1895</v>
      </c>
      <c r="D109" s="85">
        <v>91050028</v>
      </c>
      <c r="E109" s="85"/>
      <c r="F109" s="85" t="s">
        <v>666</v>
      </c>
      <c r="G109" s="112">
        <v>43496</v>
      </c>
      <c r="H109" s="85" t="s">
        <v>357</v>
      </c>
      <c r="I109" s="95">
        <v>1.7799999999999998</v>
      </c>
      <c r="J109" s="98" t="s">
        <v>172</v>
      </c>
      <c r="K109" s="99">
        <v>6.2519000000000005E-2</v>
      </c>
      <c r="L109" s="99">
        <v>6.5799999999999997E-2</v>
      </c>
      <c r="M109" s="95">
        <v>13874.36</v>
      </c>
      <c r="N109" s="97">
        <v>101.78</v>
      </c>
      <c r="O109" s="95">
        <v>51.288679999999999</v>
      </c>
      <c r="P109" s="96">
        <f t="shared" si="2"/>
        <v>1.4330475105944298E-3</v>
      </c>
      <c r="Q109" s="96">
        <f>O109/'סכום נכסי הקרן'!$C$42</f>
        <v>7.7882223465549732E-5</v>
      </c>
    </row>
    <row r="110" spans="2:17" s="135" customFormat="1">
      <c r="B110" s="88" t="s">
        <v>1976</v>
      </c>
      <c r="C110" s="98" t="s">
        <v>1895</v>
      </c>
      <c r="D110" s="85">
        <v>91050029</v>
      </c>
      <c r="E110" s="85"/>
      <c r="F110" s="85" t="s">
        <v>666</v>
      </c>
      <c r="G110" s="112">
        <v>43552</v>
      </c>
      <c r="H110" s="85" t="s">
        <v>357</v>
      </c>
      <c r="I110" s="95">
        <v>1.8</v>
      </c>
      <c r="J110" s="98" t="s">
        <v>172</v>
      </c>
      <c r="K110" s="99">
        <v>6.2244000000000001E-2</v>
      </c>
      <c r="L110" s="99">
        <v>6.9699999999999998E-2</v>
      </c>
      <c r="M110" s="95">
        <v>9716.61</v>
      </c>
      <c r="N110" s="97">
        <v>100.09</v>
      </c>
      <c r="O110" s="95">
        <v>35.322470000000003</v>
      </c>
      <c r="P110" s="96">
        <f t="shared" si="2"/>
        <v>9.8693859349756005E-4</v>
      </c>
      <c r="Q110" s="96">
        <f>O110/'סכום נכסי הקרן'!$C$42</f>
        <v>5.3637420613967384E-5</v>
      </c>
    </row>
    <row r="111" spans="2:17" s="135" customFormat="1">
      <c r="B111" s="88" t="s">
        <v>1977</v>
      </c>
      <c r="C111" s="98" t="s">
        <v>1895</v>
      </c>
      <c r="D111" s="85">
        <v>91102799</v>
      </c>
      <c r="E111" s="85"/>
      <c r="F111" s="85" t="s">
        <v>1900</v>
      </c>
      <c r="G111" s="112">
        <v>41339</v>
      </c>
      <c r="H111" s="85" t="s">
        <v>1892</v>
      </c>
      <c r="I111" s="95">
        <v>2.8099999999999996</v>
      </c>
      <c r="J111" s="98" t="s">
        <v>173</v>
      </c>
      <c r="K111" s="99">
        <v>4.7500000000000001E-2</v>
      </c>
      <c r="L111" s="99">
        <v>4.5999999999999999E-3</v>
      </c>
      <c r="M111" s="95">
        <v>51933.61</v>
      </c>
      <c r="N111" s="97">
        <v>115.73</v>
      </c>
      <c r="O111" s="95">
        <v>60.102760000000004</v>
      </c>
      <c r="P111" s="96">
        <f t="shared" si="2"/>
        <v>1.6793200877436205E-3</v>
      </c>
      <c r="Q111" s="96">
        <f>O111/'סכום נכסי הקרן'!$C$42</f>
        <v>9.1266466308282925E-5</v>
      </c>
    </row>
    <row r="112" spans="2:17" s="135" customFormat="1">
      <c r="B112" s="88" t="s">
        <v>1977</v>
      </c>
      <c r="C112" s="98" t="s">
        <v>1895</v>
      </c>
      <c r="D112" s="85">
        <v>91102798</v>
      </c>
      <c r="E112" s="85"/>
      <c r="F112" s="85" t="s">
        <v>1900</v>
      </c>
      <c r="G112" s="112">
        <v>41338</v>
      </c>
      <c r="H112" s="85" t="s">
        <v>1892</v>
      </c>
      <c r="I112" s="95">
        <v>2.82</v>
      </c>
      <c r="J112" s="98" t="s">
        <v>173</v>
      </c>
      <c r="K112" s="99">
        <v>4.4999999999999998E-2</v>
      </c>
      <c r="L112" s="99">
        <v>3.7000000000000002E-3</v>
      </c>
      <c r="M112" s="95">
        <v>88332.73</v>
      </c>
      <c r="N112" s="97">
        <v>115.24</v>
      </c>
      <c r="O112" s="95">
        <v>101.79464</v>
      </c>
      <c r="P112" s="96">
        <f t="shared" si="2"/>
        <v>2.8442251866075746E-3</v>
      </c>
      <c r="Q112" s="96">
        <f>O112/'סכום נכסי הקרן'!$C$42</f>
        <v>1.5457588107307865E-4</v>
      </c>
    </row>
    <row r="113" spans="2:17" s="135" customFormat="1">
      <c r="B113" s="88" t="s">
        <v>1978</v>
      </c>
      <c r="C113" s="98" t="s">
        <v>1896</v>
      </c>
      <c r="D113" s="85">
        <v>414968</v>
      </c>
      <c r="E113" s="85"/>
      <c r="F113" s="85" t="s">
        <v>666</v>
      </c>
      <c r="G113" s="112">
        <v>42432</v>
      </c>
      <c r="H113" s="85" t="s">
        <v>169</v>
      </c>
      <c r="I113" s="95">
        <v>6.44</v>
      </c>
      <c r="J113" s="98" t="s">
        <v>173</v>
      </c>
      <c r="K113" s="99">
        <v>2.5399999999999999E-2</v>
      </c>
      <c r="L113" s="99">
        <v>1.1000000000000001E-2</v>
      </c>
      <c r="M113" s="95">
        <v>285767.40999999997</v>
      </c>
      <c r="N113" s="97">
        <v>111.07</v>
      </c>
      <c r="O113" s="95">
        <v>317.40184999999997</v>
      </c>
      <c r="P113" s="96">
        <f t="shared" si="2"/>
        <v>8.8684663165549699E-3</v>
      </c>
      <c r="Q113" s="96">
        <f>O113/'סכום נכסי הקרן'!$C$42</f>
        <v>4.8197695495534094E-4</v>
      </c>
    </row>
    <row r="114" spans="2:17" s="135" customFormat="1">
      <c r="B114" s="88" t="s">
        <v>1979</v>
      </c>
      <c r="C114" s="98" t="s">
        <v>1895</v>
      </c>
      <c r="D114" s="85">
        <v>90145980</v>
      </c>
      <c r="E114" s="85"/>
      <c r="F114" s="85" t="s">
        <v>1900</v>
      </c>
      <c r="G114" s="112">
        <v>42242</v>
      </c>
      <c r="H114" s="85" t="s">
        <v>1892</v>
      </c>
      <c r="I114" s="95">
        <v>5.08</v>
      </c>
      <c r="J114" s="98" t="s">
        <v>173</v>
      </c>
      <c r="K114" s="99">
        <v>2.3599999999999999E-2</v>
      </c>
      <c r="L114" s="99">
        <v>1.8000000000000002E-2</v>
      </c>
      <c r="M114" s="95">
        <v>562628.68000000005</v>
      </c>
      <c r="N114" s="97">
        <v>103.48</v>
      </c>
      <c r="O114" s="95">
        <v>582.20818999999995</v>
      </c>
      <c r="P114" s="96">
        <f t="shared" si="2"/>
        <v>1.6267371227475316E-2</v>
      </c>
      <c r="Q114" s="96">
        <f>O114/'סכום נכסי הקרן'!$C$42</f>
        <v>8.8408725584384772E-4</v>
      </c>
    </row>
    <row r="115" spans="2:17" s="135" customFormat="1">
      <c r="B115" s="88" t="s">
        <v>1980</v>
      </c>
      <c r="C115" s="98" t="s">
        <v>1896</v>
      </c>
      <c r="D115" s="85">
        <v>487742</v>
      </c>
      <c r="E115" s="85"/>
      <c r="F115" s="85" t="s">
        <v>666</v>
      </c>
      <c r="G115" s="112">
        <v>43072</v>
      </c>
      <c r="H115" s="85" t="s">
        <v>169</v>
      </c>
      <c r="I115" s="95">
        <v>6.9099999999999993</v>
      </c>
      <c r="J115" s="98" t="s">
        <v>173</v>
      </c>
      <c r="K115" s="99">
        <v>0.04</v>
      </c>
      <c r="L115" s="99">
        <v>0.04</v>
      </c>
      <c r="M115" s="95">
        <v>422087.13</v>
      </c>
      <c r="N115" s="97">
        <v>101.79</v>
      </c>
      <c r="O115" s="95">
        <v>429.64246000000003</v>
      </c>
      <c r="P115" s="96">
        <f t="shared" si="2"/>
        <v>1.2004560416619552E-2</v>
      </c>
      <c r="Q115" s="96">
        <f>O115/'סכום נכסי הקרן'!$C$42</f>
        <v>6.5241511538235172E-4</v>
      </c>
    </row>
    <row r="116" spans="2:17" s="135" customFormat="1">
      <c r="B116" s="88" t="s">
        <v>1981</v>
      </c>
      <c r="C116" s="98" t="s">
        <v>1895</v>
      </c>
      <c r="D116" s="85">
        <v>90240690</v>
      </c>
      <c r="E116" s="85"/>
      <c r="F116" s="85" t="s">
        <v>666</v>
      </c>
      <c r="G116" s="112">
        <v>42326</v>
      </c>
      <c r="H116" s="85" t="s">
        <v>169</v>
      </c>
      <c r="I116" s="95">
        <v>10.37</v>
      </c>
      <c r="J116" s="98" t="s">
        <v>173</v>
      </c>
      <c r="K116" s="99">
        <v>3.5499999999999997E-2</v>
      </c>
      <c r="L116" s="99">
        <v>1.8600000000000002E-2</v>
      </c>
      <c r="M116" s="95">
        <v>9080.1</v>
      </c>
      <c r="N116" s="97">
        <v>119.45</v>
      </c>
      <c r="O116" s="95">
        <v>10.8459</v>
      </c>
      <c r="P116" s="96">
        <f t="shared" si="2"/>
        <v>3.0304328353071531E-4</v>
      </c>
      <c r="Q116" s="96">
        <f>O116/'סכום נכסי הקרן'!$C$42</f>
        <v>1.6469575888578257E-5</v>
      </c>
    </row>
    <row r="117" spans="2:17" s="135" customFormat="1">
      <c r="B117" s="88" t="s">
        <v>1981</v>
      </c>
      <c r="C117" s="98" t="s">
        <v>1895</v>
      </c>
      <c r="D117" s="85">
        <v>90240692</v>
      </c>
      <c r="E117" s="85"/>
      <c r="F117" s="85" t="s">
        <v>666</v>
      </c>
      <c r="G117" s="112">
        <v>42606</v>
      </c>
      <c r="H117" s="85" t="s">
        <v>169</v>
      </c>
      <c r="I117" s="95">
        <v>10.229999999999999</v>
      </c>
      <c r="J117" s="98" t="s">
        <v>173</v>
      </c>
      <c r="K117" s="99">
        <v>3.5499999999999997E-2</v>
      </c>
      <c r="L117" s="99">
        <v>2.2400000000000003E-2</v>
      </c>
      <c r="M117" s="95">
        <v>38193.42</v>
      </c>
      <c r="N117" s="97">
        <v>114.98</v>
      </c>
      <c r="O117" s="95">
        <v>43.914300000000004</v>
      </c>
      <c r="P117" s="96">
        <f t="shared" si="2"/>
        <v>1.2270013245514796E-3</v>
      </c>
      <c r="Q117" s="96">
        <f>O117/'סכום נכסי הקרן'!$C$42</f>
        <v>6.6684175259203228E-5</v>
      </c>
    </row>
    <row r="118" spans="2:17" s="135" customFormat="1">
      <c r="B118" s="88" t="s">
        <v>1981</v>
      </c>
      <c r="C118" s="98" t="s">
        <v>1895</v>
      </c>
      <c r="D118" s="85">
        <v>90240693</v>
      </c>
      <c r="E118" s="85"/>
      <c r="F118" s="85" t="s">
        <v>666</v>
      </c>
      <c r="G118" s="112">
        <v>42648</v>
      </c>
      <c r="H118" s="85" t="s">
        <v>169</v>
      </c>
      <c r="I118" s="95">
        <v>10.24</v>
      </c>
      <c r="J118" s="98" t="s">
        <v>173</v>
      </c>
      <c r="K118" s="99">
        <v>3.5499999999999997E-2</v>
      </c>
      <c r="L118" s="99">
        <v>2.1900000000000003E-2</v>
      </c>
      <c r="M118" s="95">
        <v>35035.040000000001</v>
      </c>
      <c r="N118" s="97">
        <v>115.53</v>
      </c>
      <c r="O118" s="95">
        <v>40.47607</v>
      </c>
      <c r="P118" s="96">
        <f t="shared" si="2"/>
        <v>1.1309343767893008E-3</v>
      </c>
      <c r="Q118" s="96">
        <f>O118/'סכום נכסי הקרן'!$C$42</f>
        <v>6.1463198677510009E-5</v>
      </c>
    </row>
    <row r="119" spans="2:17" s="135" customFormat="1">
      <c r="B119" s="88" t="s">
        <v>1981</v>
      </c>
      <c r="C119" s="98" t="s">
        <v>1895</v>
      </c>
      <c r="D119" s="85">
        <v>90240694</v>
      </c>
      <c r="E119" s="85"/>
      <c r="F119" s="85" t="s">
        <v>666</v>
      </c>
      <c r="G119" s="112">
        <v>42718</v>
      </c>
      <c r="H119" s="85" t="s">
        <v>169</v>
      </c>
      <c r="I119" s="95">
        <v>10.200000000000001</v>
      </c>
      <c r="J119" s="98" t="s">
        <v>173</v>
      </c>
      <c r="K119" s="99">
        <v>3.5499999999999997E-2</v>
      </c>
      <c r="L119" s="99">
        <v>2.3099999999999999E-2</v>
      </c>
      <c r="M119" s="95">
        <v>24478.1</v>
      </c>
      <c r="N119" s="97">
        <v>114.15</v>
      </c>
      <c r="O119" s="95">
        <v>27.941610000000001</v>
      </c>
      <c r="P119" s="96">
        <f t="shared" si="2"/>
        <v>7.8071135097453135E-4</v>
      </c>
      <c r="Q119" s="96">
        <f>O119/'סכום נכסי הקרן'!$C$42</f>
        <v>4.2429532481772572E-5</v>
      </c>
    </row>
    <row r="120" spans="2:17" s="135" customFormat="1">
      <c r="B120" s="88" t="s">
        <v>1981</v>
      </c>
      <c r="C120" s="98" t="s">
        <v>1895</v>
      </c>
      <c r="D120" s="85">
        <v>90240695</v>
      </c>
      <c r="E120" s="85"/>
      <c r="F120" s="85" t="s">
        <v>666</v>
      </c>
      <c r="G120" s="112">
        <v>42900</v>
      </c>
      <c r="H120" s="85" t="s">
        <v>169</v>
      </c>
      <c r="I120" s="95">
        <v>9.8600000000000012</v>
      </c>
      <c r="J120" s="98" t="s">
        <v>173</v>
      </c>
      <c r="K120" s="99">
        <v>3.5499999999999997E-2</v>
      </c>
      <c r="L120" s="99">
        <v>3.2099999999999997E-2</v>
      </c>
      <c r="M120" s="95">
        <v>28995.23</v>
      </c>
      <c r="N120" s="97">
        <v>104.5</v>
      </c>
      <c r="O120" s="95">
        <v>30.299919999999997</v>
      </c>
      <c r="P120" s="96">
        <f t="shared" si="2"/>
        <v>8.4660445398887963E-4</v>
      </c>
      <c r="Q120" s="96">
        <f>O120/'סכום נכסי הקרן'!$C$42</f>
        <v>4.6010642902649853E-5</v>
      </c>
    </row>
    <row r="121" spans="2:17" s="135" customFormat="1">
      <c r="B121" s="88" t="s">
        <v>1981</v>
      </c>
      <c r="C121" s="98" t="s">
        <v>1895</v>
      </c>
      <c r="D121" s="85">
        <v>90240696</v>
      </c>
      <c r="E121" s="85"/>
      <c r="F121" s="85" t="s">
        <v>666</v>
      </c>
      <c r="G121" s="112">
        <v>43075</v>
      </c>
      <c r="H121" s="85" t="s">
        <v>169</v>
      </c>
      <c r="I121" s="95">
        <v>9.7000000000000011</v>
      </c>
      <c r="J121" s="98" t="s">
        <v>173</v>
      </c>
      <c r="K121" s="99">
        <v>3.5499999999999997E-2</v>
      </c>
      <c r="L121" s="99">
        <v>3.6599999999999994E-2</v>
      </c>
      <c r="M121" s="95">
        <v>17991.71</v>
      </c>
      <c r="N121" s="97">
        <v>100.17</v>
      </c>
      <c r="O121" s="95">
        <v>18.02225</v>
      </c>
      <c r="P121" s="96">
        <f t="shared" si="2"/>
        <v>5.0355635001350131E-4</v>
      </c>
      <c r="Q121" s="96">
        <f>O121/'סכום נכסי הקרן'!$C$42</f>
        <v>2.7366914138792493E-5</v>
      </c>
    </row>
    <row r="122" spans="2:17" s="135" customFormat="1">
      <c r="B122" s="88" t="s">
        <v>1981</v>
      </c>
      <c r="C122" s="98" t="s">
        <v>1895</v>
      </c>
      <c r="D122" s="85">
        <v>90240697</v>
      </c>
      <c r="E122" s="85"/>
      <c r="F122" s="85" t="s">
        <v>666</v>
      </c>
      <c r="G122" s="112">
        <v>43292</v>
      </c>
      <c r="H122" s="85" t="s">
        <v>169</v>
      </c>
      <c r="I122" s="95">
        <v>9.8000000000000007</v>
      </c>
      <c r="J122" s="98" t="s">
        <v>173</v>
      </c>
      <c r="K122" s="99">
        <v>3.5499999999999997E-2</v>
      </c>
      <c r="L122" s="99">
        <v>3.3699999999999994E-2</v>
      </c>
      <c r="M122" s="95">
        <v>51229.77</v>
      </c>
      <c r="N122" s="97">
        <v>102.99</v>
      </c>
      <c r="O122" s="95">
        <v>52.76117</v>
      </c>
      <c r="P122" s="96">
        <f t="shared" si="2"/>
        <v>1.4741900810188429E-3</v>
      </c>
      <c r="Q122" s="96">
        <f>O122/'סכום נכסי הקרן'!$C$42</f>
        <v>8.0118209948937244E-5</v>
      </c>
    </row>
    <row r="123" spans="2:17" s="135" customFormat="1">
      <c r="B123" s="88" t="s">
        <v>1982</v>
      </c>
      <c r="C123" s="98" t="s">
        <v>1895</v>
      </c>
      <c r="D123" s="85">
        <v>90240790</v>
      </c>
      <c r="E123" s="85"/>
      <c r="F123" s="85" t="s">
        <v>666</v>
      </c>
      <c r="G123" s="112">
        <v>42326</v>
      </c>
      <c r="H123" s="85" t="s">
        <v>169</v>
      </c>
      <c r="I123" s="95">
        <v>10.219999999999999</v>
      </c>
      <c r="J123" s="98" t="s">
        <v>173</v>
      </c>
      <c r="K123" s="99">
        <v>3.5499999999999997E-2</v>
      </c>
      <c r="L123" s="99">
        <v>2.2499999999999999E-2</v>
      </c>
      <c r="M123" s="95">
        <v>20210.53</v>
      </c>
      <c r="N123" s="97">
        <v>114.89</v>
      </c>
      <c r="O123" s="95">
        <v>23.22016</v>
      </c>
      <c r="P123" s="96">
        <f t="shared" si="2"/>
        <v>6.4879019081022081E-4</v>
      </c>
      <c r="Q123" s="96">
        <f>O123/'סכום נכסי הקרן'!$C$42</f>
        <v>3.5259977250844032E-5</v>
      </c>
    </row>
    <row r="124" spans="2:17" s="135" customFormat="1">
      <c r="B124" s="88" t="s">
        <v>1982</v>
      </c>
      <c r="C124" s="98" t="s">
        <v>1895</v>
      </c>
      <c r="D124" s="85">
        <v>90240792</v>
      </c>
      <c r="E124" s="85"/>
      <c r="F124" s="85" t="s">
        <v>666</v>
      </c>
      <c r="G124" s="112">
        <v>42606</v>
      </c>
      <c r="H124" s="85" t="s">
        <v>169</v>
      </c>
      <c r="I124" s="95">
        <v>10.120000000000001</v>
      </c>
      <c r="J124" s="98" t="s">
        <v>173</v>
      </c>
      <c r="K124" s="99">
        <v>3.5499999999999997E-2</v>
      </c>
      <c r="L124" s="99">
        <v>2.5300000000000003E-2</v>
      </c>
      <c r="M124" s="95">
        <v>85011.08</v>
      </c>
      <c r="N124" s="97">
        <v>111.71</v>
      </c>
      <c r="O124" s="95">
        <v>94.96575</v>
      </c>
      <c r="P124" s="96">
        <f t="shared" si="2"/>
        <v>2.6534204356445314E-3</v>
      </c>
      <c r="Q124" s="96">
        <f>O124/'סכום נכסי הקרן'!$C$42</f>
        <v>1.4420616329126681E-4</v>
      </c>
    </row>
    <row r="125" spans="2:17" s="135" customFormat="1">
      <c r="B125" s="88" t="s">
        <v>1982</v>
      </c>
      <c r="C125" s="98" t="s">
        <v>1895</v>
      </c>
      <c r="D125" s="85">
        <v>90240793</v>
      </c>
      <c r="E125" s="85"/>
      <c r="F125" s="85" t="s">
        <v>666</v>
      </c>
      <c r="G125" s="112">
        <v>42648</v>
      </c>
      <c r="H125" s="85" t="s">
        <v>169</v>
      </c>
      <c r="I125" s="95">
        <v>10.130000000000001</v>
      </c>
      <c r="J125" s="98" t="s">
        <v>173</v>
      </c>
      <c r="K125" s="99">
        <v>3.5499999999999997E-2</v>
      </c>
      <c r="L125" s="99">
        <v>2.5000000000000001E-2</v>
      </c>
      <c r="M125" s="95">
        <v>77981.149999999994</v>
      </c>
      <c r="N125" s="97">
        <v>112.01</v>
      </c>
      <c r="O125" s="95">
        <v>87.34608999999999</v>
      </c>
      <c r="P125" s="96">
        <f t="shared" si="2"/>
        <v>2.4405209265408469E-3</v>
      </c>
      <c r="Q125" s="96">
        <f>O125/'סכום נכסי הקרן'!$C$42</f>
        <v>1.3263565566947751E-4</v>
      </c>
    </row>
    <row r="126" spans="2:17" s="135" customFormat="1">
      <c r="B126" s="88" t="s">
        <v>1982</v>
      </c>
      <c r="C126" s="98" t="s">
        <v>1895</v>
      </c>
      <c r="D126" s="85">
        <v>90240794</v>
      </c>
      <c r="E126" s="85"/>
      <c r="F126" s="85" t="s">
        <v>666</v>
      </c>
      <c r="G126" s="112">
        <v>42718</v>
      </c>
      <c r="H126" s="85" t="s">
        <v>169</v>
      </c>
      <c r="I126" s="95">
        <v>10.1</v>
      </c>
      <c r="J126" s="98" t="s">
        <v>173</v>
      </c>
      <c r="K126" s="99">
        <v>3.5499999999999997E-2</v>
      </c>
      <c r="L126" s="99">
        <v>2.5799999999999997E-2</v>
      </c>
      <c r="M126" s="95">
        <v>54483.47</v>
      </c>
      <c r="N126" s="97">
        <v>111.12</v>
      </c>
      <c r="O126" s="95">
        <v>60.541940000000004</v>
      </c>
      <c r="P126" s="96">
        <f t="shared" si="2"/>
        <v>1.691591134799284E-3</v>
      </c>
      <c r="Q126" s="96">
        <f>O126/'סכום נכסי הקרן'!$C$42</f>
        <v>9.1933364245636747E-5</v>
      </c>
    </row>
    <row r="127" spans="2:17" s="135" customFormat="1">
      <c r="B127" s="88" t="s">
        <v>1982</v>
      </c>
      <c r="C127" s="98" t="s">
        <v>1895</v>
      </c>
      <c r="D127" s="85">
        <v>90240795</v>
      </c>
      <c r="E127" s="85"/>
      <c r="F127" s="85" t="s">
        <v>666</v>
      </c>
      <c r="G127" s="112">
        <v>42900</v>
      </c>
      <c r="H127" s="85" t="s">
        <v>169</v>
      </c>
      <c r="I127" s="95">
        <v>9.76</v>
      </c>
      <c r="J127" s="98" t="s">
        <v>173</v>
      </c>
      <c r="K127" s="99">
        <v>3.5499999999999997E-2</v>
      </c>
      <c r="L127" s="99">
        <v>3.4799999999999998E-2</v>
      </c>
      <c r="M127" s="95">
        <v>64537.74</v>
      </c>
      <c r="N127" s="97">
        <v>101.87</v>
      </c>
      <c r="O127" s="95">
        <v>65.744640000000004</v>
      </c>
      <c r="P127" s="96">
        <f t="shared" si="2"/>
        <v>1.8369588120990242E-3</v>
      </c>
      <c r="Q127" s="96">
        <f>O127/'סכום נכסי הקרן'!$C$42</f>
        <v>9.9833701006579232E-5</v>
      </c>
    </row>
    <row r="128" spans="2:17" s="135" customFormat="1">
      <c r="B128" s="88" t="s">
        <v>1982</v>
      </c>
      <c r="C128" s="98" t="s">
        <v>1895</v>
      </c>
      <c r="D128" s="85">
        <v>90240796</v>
      </c>
      <c r="E128" s="85"/>
      <c r="F128" s="85" t="s">
        <v>666</v>
      </c>
      <c r="G128" s="112">
        <v>43075</v>
      </c>
      <c r="H128" s="85" t="s">
        <v>169</v>
      </c>
      <c r="I128" s="95">
        <v>9.5899999999999981</v>
      </c>
      <c r="J128" s="98" t="s">
        <v>173</v>
      </c>
      <c r="K128" s="99">
        <v>3.5499999999999997E-2</v>
      </c>
      <c r="L128" s="99">
        <v>3.9699999999999999E-2</v>
      </c>
      <c r="M128" s="95">
        <v>40046.03</v>
      </c>
      <c r="N128" s="97">
        <v>97.32</v>
      </c>
      <c r="O128" s="95">
        <v>38.972279999999998</v>
      </c>
      <c r="P128" s="96">
        <f t="shared" si="2"/>
        <v>1.0889172588608067E-3</v>
      </c>
      <c r="Q128" s="96">
        <f>O128/'סכום נכסי הקרן'!$C$42</f>
        <v>5.9179682922663919E-5</v>
      </c>
    </row>
    <row r="129" spans="2:17" s="135" customFormat="1">
      <c r="B129" s="88" t="s">
        <v>1982</v>
      </c>
      <c r="C129" s="98" t="s">
        <v>1895</v>
      </c>
      <c r="D129" s="85">
        <v>90240797</v>
      </c>
      <c r="E129" s="85"/>
      <c r="F129" s="85" t="s">
        <v>666</v>
      </c>
      <c r="G129" s="112">
        <v>43292</v>
      </c>
      <c r="H129" s="85" t="s">
        <v>169</v>
      </c>
      <c r="I129" s="95">
        <v>9.6700000000000017</v>
      </c>
      <c r="J129" s="98" t="s">
        <v>173</v>
      </c>
      <c r="K129" s="99">
        <v>3.5499999999999997E-2</v>
      </c>
      <c r="L129" s="99">
        <v>3.7499999999999999E-2</v>
      </c>
      <c r="M129" s="95">
        <v>114027.45</v>
      </c>
      <c r="N129" s="97">
        <v>99.4</v>
      </c>
      <c r="O129" s="95">
        <v>113.3429</v>
      </c>
      <c r="P129" s="96">
        <f t="shared" si="2"/>
        <v>3.1668929808400877E-3</v>
      </c>
      <c r="Q129" s="96">
        <f>O129/'סכום נכסי הקרן'!$C$42</f>
        <v>1.7211199559110231E-4</v>
      </c>
    </row>
    <row r="130" spans="2:17" s="135" customFormat="1">
      <c r="B130" s="88" t="s">
        <v>1983</v>
      </c>
      <c r="C130" s="98" t="s">
        <v>1896</v>
      </c>
      <c r="D130" s="85">
        <v>482154</v>
      </c>
      <c r="E130" s="85"/>
      <c r="F130" s="85" t="s">
        <v>1900</v>
      </c>
      <c r="G130" s="112">
        <v>42978</v>
      </c>
      <c r="H130" s="85" t="s">
        <v>1892</v>
      </c>
      <c r="I130" s="95">
        <v>3.25</v>
      </c>
      <c r="J130" s="98" t="s">
        <v>173</v>
      </c>
      <c r="K130" s="99">
        <v>2.4500000000000001E-2</v>
      </c>
      <c r="L130" s="99">
        <v>2.5000000000000001E-2</v>
      </c>
      <c r="M130" s="95">
        <v>47833.95</v>
      </c>
      <c r="N130" s="97">
        <v>100.08</v>
      </c>
      <c r="O130" s="95">
        <v>47.872219999999999</v>
      </c>
      <c r="P130" s="96">
        <f t="shared" si="2"/>
        <v>1.3375888343710321E-3</v>
      </c>
      <c r="Q130" s="96">
        <f>O130/'סכום נכסי הקרן'!$C$42</f>
        <v>7.2694304782886977E-5</v>
      </c>
    </row>
    <row r="131" spans="2:17" s="135" customFormat="1">
      <c r="B131" s="88" t="s">
        <v>1983</v>
      </c>
      <c r="C131" s="98" t="s">
        <v>1896</v>
      </c>
      <c r="D131" s="85">
        <v>482153</v>
      </c>
      <c r="E131" s="85"/>
      <c r="F131" s="85" t="s">
        <v>1900</v>
      </c>
      <c r="G131" s="112">
        <v>42978</v>
      </c>
      <c r="H131" s="85" t="s">
        <v>1892</v>
      </c>
      <c r="I131" s="95">
        <v>3.2199999999999998</v>
      </c>
      <c r="J131" s="98" t="s">
        <v>173</v>
      </c>
      <c r="K131" s="99">
        <v>2.76E-2</v>
      </c>
      <c r="L131" s="99">
        <v>3.1700000000000006E-2</v>
      </c>
      <c r="M131" s="95">
        <v>111612.58</v>
      </c>
      <c r="N131" s="97">
        <v>99</v>
      </c>
      <c r="O131" s="95">
        <v>110.49645</v>
      </c>
      <c r="P131" s="96">
        <f t="shared" si="2"/>
        <v>3.0873608484761525E-3</v>
      </c>
      <c r="Q131" s="96">
        <f>O131/'סכום נכסי הקרן'!$C$42</f>
        <v>1.6778964112646187E-4</v>
      </c>
    </row>
    <row r="132" spans="2:17" s="135" customFormat="1">
      <c r="B132" s="88" t="s">
        <v>1984</v>
      </c>
      <c r="C132" s="98" t="s">
        <v>1895</v>
      </c>
      <c r="D132" s="85">
        <v>90839511</v>
      </c>
      <c r="E132" s="85"/>
      <c r="F132" s="85" t="s">
        <v>666</v>
      </c>
      <c r="G132" s="112">
        <v>41816</v>
      </c>
      <c r="H132" s="85" t="s">
        <v>169</v>
      </c>
      <c r="I132" s="95">
        <v>7.54</v>
      </c>
      <c r="J132" s="98" t="s">
        <v>173</v>
      </c>
      <c r="K132" s="99">
        <v>4.4999999999999998E-2</v>
      </c>
      <c r="L132" s="99">
        <v>1.66E-2</v>
      </c>
      <c r="M132" s="95">
        <v>78807</v>
      </c>
      <c r="N132" s="97">
        <v>122.9</v>
      </c>
      <c r="O132" s="95">
        <v>96.853800000000007</v>
      </c>
      <c r="P132" s="96">
        <f t="shared" ref="P132:P148" si="3">O132/$O$10</f>
        <v>2.7061740910783979E-3</v>
      </c>
      <c r="Q132" s="96">
        <f>O132/'סכום נכסי הקרן'!$C$42</f>
        <v>1.470731805748883E-4</v>
      </c>
    </row>
    <row r="133" spans="2:17" s="135" customFormat="1">
      <c r="B133" s="88" t="s">
        <v>1984</v>
      </c>
      <c r="C133" s="98" t="s">
        <v>1895</v>
      </c>
      <c r="D133" s="85">
        <v>90839541</v>
      </c>
      <c r="E133" s="85"/>
      <c r="F133" s="85" t="s">
        <v>666</v>
      </c>
      <c r="G133" s="112">
        <v>42625</v>
      </c>
      <c r="H133" s="85" t="s">
        <v>169</v>
      </c>
      <c r="I133" s="95">
        <v>7.29</v>
      </c>
      <c r="J133" s="98" t="s">
        <v>173</v>
      </c>
      <c r="K133" s="99">
        <v>4.4999999999999998E-2</v>
      </c>
      <c r="L133" s="99">
        <v>2.8300000000000002E-2</v>
      </c>
      <c r="M133" s="95">
        <v>21944.49</v>
      </c>
      <c r="N133" s="97">
        <v>113.42</v>
      </c>
      <c r="O133" s="95">
        <v>24.88944</v>
      </c>
      <c r="P133" s="96">
        <f t="shared" si="3"/>
        <v>6.9543123418441312E-4</v>
      </c>
      <c r="Q133" s="96">
        <f>O133/'סכום נכסי הקרן'!$C$42</f>
        <v>3.7794790741590388E-5</v>
      </c>
    </row>
    <row r="134" spans="2:17" s="135" customFormat="1">
      <c r="B134" s="88" t="s">
        <v>1984</v>
      </c>
      <c r="C134" s="98" t="s">
        <v>1895</v>
      </c>
      <c r="D134" s="85">
        <v>90839542</v>
      </c>
      <c r="E134" s="85"/>
      <c r="F134" s="85" t="s">
        <v>666</v>
      </c>
      <c r="G134" s="112">
        <v>42716</v>
      </c>
      <c r="H134" s="85" t="s">
        <v>169</v>
      </c>
      <c r="I134" s="95">
        <v>7.3500000000000005</v>
      </c>
      <c r="J134" s="98" t="s">
        <v>173</v>
      </c>
      <c r="K134" s="99">
        <v>4.4999999999999998E-2</v>
      </c>
      <c r="L134" s="99">
        <v>2.5600000000000001E-2</v>
      </c>
      <c r="M134" s="95">
        <v>16602.29</v>
      </c>
      <c r="N134" s="97">
        <v>115.9</v>
      </c>
      <c r="O134" s="95">
        <v>19.242049999999999</v>
      </c>
      <c r="P134" s="96">
        <f t="shared" si="3"/>
        <v>5.3763855593931347E-4</v>
      </c>
      <c r="Q134" s="96">
        <f>O134/'סכום נכסי הקרן'!$C$42</f>
        <v>2.9219189069308884E-5</v>
      </c>
    </row>
    <row r="135" spans="2:17" s="135" customFormat="1">
      <c r="B135" s="88" t="s">
        <v>1984</v>
      </c>
      <c r="C135" s="98" t="s">
        <v>1895</v>
      </c>
      <c r="D135" s="85">
        <v>90839544</v>
      </c>
      <c r="E135" s="85"/>
      <c r="F135" s="85" t="s">
        <v>666</v>
      </c>
      <c r="G135" s="112">
        <v>42803</v>
      </c>
      <c r="H135" s="85" t="s">
        <v>169</v>
      </c>
      <c r="I135" s="95">
        <v>7.22</v>
      </c>
      <c r="J135" s="98" t="s">
        <v>173</v>
      </c>
      <c r="K135" s="99">
        <v>4.4999999999999998E-2</v>
      </c>
      <c r="L135" s="99">
        <v>3.15E-2</v>
      </c>
      <c r="M135" s="95">
        <v>106399.83</v>
      </c>
      <c r="N135" s="97">
        <v>111.76</v>
      </c>
      <c r="O135" s="95">
        <v>118.91244</v>
      </c>
      <c r="P135" s="96">
        <f t="shared" si="3"/>
        <v>3.3225104666509161E-3</v>
      </c>
      <c r="Q135" s="96">
        <f>O135/'סכום נכסי הקרן'!$C$42</f>
        <v>1.8056938148756753E-4</v>
      </c>
    </row>
    <row r="136" spans="2:17" s="135" customFormat="1">
      <c r="B136" s="88" t="s">
        <v>1984</v>
      </c>
      <c r="C136" s="98" t="s">
        <v>1895</v>
      </c>
      <c r="D136" s="85">
        <v>90839545</v>
      </c>
      <c r="E136" s="85"/>
      <c r="F136" s="85" t="s">
        <v>666</v>
      </c>
      <c r="G136" s="112">
        <v>42898</v>
      </c>
      <c r="H136" s="85" t="s">
        <v>169</v>
      </c>
      <c r="I136" s="95">
        <v>7.0799999999999992</v>
      </c>
      <c r="J136" s="98" t="s">
        <v>173</v>
      </c>
      <c r="K136" s="99">
        <v>4.4999999999999998E-2</v>
      </c>
      <c r="L136" s="99">
        <v>3.7899999999999996E-2</v>
      </c>
      <c r="M136" s="95">
        <v>20011.09</v>
      </c>
      <c r="N136" s="97">
        <v>106.45</v>
      </c>
      <c r="O136" s="95">
        <v>21.30181</v>
      </c>
      <c r="P136" s="96">
        <f t="shared" si="3"/>
        <v>5.9518992868710073E-4</v>
      </c>
      <c r="Q136" s="96">
        <f>O136/'סכום נכסי הקרן'!$C$42</f>
        <v>3.234694920283934E-5</v>
      </c>
    </row>
    <row r="137" spans="2:17" s="135" customFormat="1">
      <c r="B137" s="88" t="s">
        <v>1984</v>
      </c>
      <c r="C137" s="98" t="s">
        <v>1895</v>
      </c>
      <c r="D137" s="85">
        <v>90839546</v>
      </c>
      <c r="E137" s="85"/>
      <c r="F137" s="85" t="s">
        <v>666</v>
      </c>
      <c r="G137" s="112">
        <v>42989</v>
      </c>
      <c r="H137" s="85" t="s">
        <v>169</v>
      </c>
      <c r="I137" s="95">
        <v>7.03</v>
      </c>
      <c r="J137" s="98" t="s">
        <v>173</v>
      </c>
      <c r="K137" s="99">
        <v>4.4999999999999998E-2</v>
      </c>
      <c r="L137" s="99">
        <v>4.0399999999999998E-2</v>
      </c>
      <c r="M137" s="95">
        <v>25216.51</v>
      </c>
      <c r="N137" s="97">
        <v>105.06</v>
      </c>
      <c r="O137" s="95">
        <v>26.492459999999998</v>
      </c>
      <c r="P137" s="96">
        <f t="shared" si="3"/>
        <v>7.4022091916817721E-4</v>
      </c>
      <c r="Q137" s="96">
        <f>O137/'סכום נכסי הקרן'!$C$42</f>
        <v>4.0228987953523808E-5</v>
      </c>
    </row>
    <row r="138" spans="2:17" s="135" customFormat="1">
      <c r="B138" s="88" t="s">
        <v>1984</v>
      </c>
      <c r="C138" s="98" t="s">
        <v>1895</v>
      </c>
      <c r="D138" s="85">
        <v>90839547</v>
      </c>
      <c r="E138" s="85"/>
      <c r="F138" s="85" t="s">
        <v>666</v>
      </c>
      <c r="G138" s="112">
        <v>43080</v>
      </c>
      <c r="H138" s="85" t="s">
        <v>169</v>
      </c>
      <c r="I138" s="95">
        <v>6.89</v>
      </c>
      <c r="J138" s="98" t="s">
        <v>173</v>
      </c>
      <c r="K138" s="99">
        <v>4.4999999999999998E-2</v>
      </c>
      <c r="L138" s="99">
        <v>4.7E-2</v>
      </c>
      <c r="M138" s="95">
        <v>7812.94</v>
      </c>
      <c r="N138" s="97">
        <v>99.82</v>
      </c>
      <c r="O138" s="95">
        <v>7.79887</v>
      </c>
      <c r="P138" s="96">
        <f t="shared" si="3"/>
        <v>2.1790678252880716E-4</v>
      </c>
      <c r="Q138" s="96">
        <f>O138/'סכום נכסי הקרן'!$C$42</f>
        <v>1.1842639274763396E-5</v>
      </c>
    </row>
    <row r="139" spans="2:17" s="135" customFormat="1">
      <c r="B139" s="88" t="s">
        <v>1984</v>
      </c>
      <c r="C139" s="98" t="s">
        <v>1895</v>
      </c>
      <c r="D139" s="85">
        <v>90839548</v>
      </c>
      <c r="E139" s="85"/>
      <c r="F139" s="85" t="s">
        <v>666</v>
      </c>
      <c r="G139" s="112">
        <v>43171</v>
      </c>
      <c r="H139" s="85" t="s">
        <v>169</v>
      </c>
      <c r="I139" s="95">
        <v>6.870000000000001</v>
      </c>
      <c r="J139" s="98" t="s">
        <v>173</v>
      </c>
      <c r="K139" s="99">
        <v>4.4999999999999998E-2</v>
      </c>
      <c r="L139" s="99">
        <v>4.7700000000000006E-2</v>
      </c>
      <c r="M139" s="95">
        <v>8300.33</v>
      </c>
      <c r="N139" s="97">
        <v>100.04</v>
      </c>
      <c r="O139" s="95">
        <v>8.3036399999999997</v>
      </c>
      <c r="P139" s="96">
        <f t="shared" si="3"/>
        <v>2.3201046762896474E-4</v>
      </c>
      <c r="Q139" s="96">
        <f>O139/'סכום נכסי הקרן'!$C$42</f>
        <v>1.2609136091189662E-5</v>
      </c>
    </row>
    <row r="140" spans="2:17" s="135" customFormat="1">
      <c r="B140" s="88" t="s">
        <v>1984</v>
      </c>
      <c r="C140" s="98" t="s">
        <v>1895</v>
      </c>
      <c r="D140" s="85">
        <v>90839550</v>
      </c>
      <c r="E140" s="85"/>
      <c r="F140" s="85" t="s">
        <v>666</v>
      </c>
      <c r="G140" s="112">
        <v>43341</v>
      </c>
      <c r="H140" s="85" t="s">
        <v>169</v>
      </c>
      <c r="I140" s="95">
        <v>6.9599999999999991</v>
      </c>
      <c r="J140" s="98" t="s">
        <v>173</v>
      </c>
      <c r="K140" s="99">
        <v>4.4999999999999998E-2</v>
      </c>
      <c r="L140" s="99">
        <v>4.41E-2</v>
      </c>
      <c r="M140" s="95">
        <v>14645.42</v>
      </c>
      <c r="N140" s="97">
        <v>101.19</v>
      </c>
      <c r="O140" s="95">
        <v>14.819700000000001</v>
      </c>
      <c r="P140" s="96">
        <f t="shared" si="3"/>
        <v>4.1407449348971882E-4</v>
      </c>
      <c r="Q140" s="96">
        <f>O140/'סכום נכסי הקרן'!$C$42</f>
        <v>2.250381930461863E-5</v>
      </c>
    </row>
    <row r="141" spans="2:17" s="135" customFormat="1">
      <c r="B141" s="88" t="s">
        <v>1984</v>
      </c>
      <c r="C141" s="98" t="s">
        <v>1895</v>
      </c>
      <c r="D141" s="85">
        <v>90839512</v>
      </c>
      <c r="E141" s="85"/>
      <c r="F141" s="85" t="s">
        <v>666</v>
      </c>
      <c r="G141" s="112">
        <v>41893</v>
      </c>
      <c r="H141" s="85" t="s">
        <v>169</v>
      </c>
      <c r="I141" s="95">
        <v>7.5600000000000005</v>
      </c>
      <c r="J141" s="98" t="s">
        <v>173</v>
      </c>
      <c r="K141" s="99">
        <v>4.4999999999999998E-2</v>
      </c>
      <c r="L141" s="99">
        <v>1.5900000000000001E-2</v>
      </c>
      <c r="M141" s="95">
        <v>15461.07</v>
      </c>
      <c r="N141" s="97">
        <v>123.36</v>
      </c>
      <c r="O141" s="95">
        <v>19.072770000000002</v>
      </c>
      <c r="P141" s="96">
        <f t="shared" si="3"/>
        <v>5.3290873480542149E-4</v>
      </c>
      <c r="Q141" s="96">
        <f>O141/'סכום נכסי הקרן'!$C$42</f>
        <v>2.8962136191593022E-5</v>
      </c>
    </row>
    <row r="142" spans="2:17" s="135" customFormat="1">
      <c r="B142" s="88" t="s">
        <v>1985</v>
      </c>
      <c r="C142" s="98" t="s">
        <v>1895</v>
      </c>
      <c r="D142" s="85">
        <v>90839513</v>
      </c>
      <c r="E142" s="85"/>
      <c r="F142" s="85" t="s">
        <v>666</v>
      </c>
      <c r="G142" s="112">
        <v>42151</v>
      </c>
      <c r="H142" s="85" t="s">
        <v>169</v>
      </c>
      <c r="I142" s="95">
        <v>7.5299999999999994</v>
      </c>
      <c r="J142" s="98" t="s">
        <v>173</v>
      </c>
      <c r="K142" s="99">
        <v>4.4999999999999998E-2</v>
      </c>
      <c r="L142" s="99">
        <v>1.7299999999999999E-2</v>
      </c>
      <c r="M142" s="95">
        <v>56621.31</v>
      </c>
      <c r="N142" s="97">
        <v>122.92</v>
      </c>
      <c r="O142" s="95">
        <v>69.598910000000004</v>
      </c>
      <c r="P142" s="96">
        <f t="shared" si="3"/>
        <v>1.9446502564617722E-3</v>
      </c>
      <c r="Q142" s="96">
        <f>O142/'סכום נכסי הקרן'!$C$42</f>
        <v>1.0568643727190258E-4</v>
      </c>
    </row>
    <row r="143" spans="2:17" s="135" customFormat="1">
      <c r="B143" s="88" t="s">
        <v>1985</v>
      </c>
      <c r="C143" s="98" t="s">
        <v>1895</v>
      </c>
      <c r="D143" s="85">
        <v>90839515</v>
      </c>
      <c r="E143" s="85"/>
      <c r="F143" s="85" t="s">
        <v>666</v>
      </c>
      <c r="G143" s="112">
        <v>42166</v>
      </c>
      <c r="H143" s="85" t="s">
        <v>169</v>
      </c>
      <c r="I143" s="95">
        <v>7.54</v>
      </c>
      <c r="J143" s="98" t="s">
        <v>173</v>
      </c>
      <c r="K143" s="99">
        <v>4.4999999999999998E-2</v>
      </c>
      <c r="L143" s="99">
        <v>1.67E-2</v>
      </c>
      <c r="M143" s="95">
        <v>53274.45</v>
      </c>
      <c r="N143" s="97">
        <v>123.47</v>
      </c>
      <c r="O143" s="95">
        <v>65.777969999999996</v>
      </c>
      <c r="P143" s="96">
        <f t="shared" si="3"/>
        <v>1.8378900794572034E-3</v>
      </c>
      <c r="Q143" s="96">
        <f>O143/'סכום נכסי הקרן'!$C$42</f>
        <v>9.9884312847400757E-5</v>
      </c>
    </row>
    <row r="144" spans="2:17" s="135" customFormat="1">
      <c r="B144" s="88" t="s">
        <v>1985</v>
      </c>
      <c r="C144" s="98" t="s">
        <v>1895</v>
      </c>
      <c r="D144" s="85">
        <v>90839516</v>
      </c>
      <c r="E144" s="85"/>
      <c r="F144" s="85" t="s">
        <v>666</v>
      </c>
      <c r="G144" s="112">
        <v>42257</v>
      </c>
      <c r="H144" s="85" t="s">
        <v>169</v>
      </c>
      <c r="I144" s="95">
        <v>7.5400000000000009</v>
      </c>
      <c r="J144" s="98" t="s">
        <v>173</v>
      </c>
      <c r="K144" s="99">
        <v>4.4999999999999998E-2</v>
      </c>
      <c r="L144" s="99">
        <v>1.6899999999999998E-2</v>
      </c>
      <c r="M144" s="95">
        <v>28310.29</v>
      </c>
      <c r="N144" s="97">
        <v>122.45</v>
      </c>
      <c r="O144" s="95">
        <v>34.665949999999995</v>
      </c>
      <c r="P144" s="96">
        <f t="shared" si="3"/>
        <v>9.6859488974742507E-4</v>
      </c>
      <c r="Q144" s="96">
        <f>O144/'סכום נכסי הקרן'!$C$42</f>
        <v>5.2640490348856189E-5</v>
      </c>
    </row>
    <row r="145" spans="2:17" s="135" customFormat="1">
      <c r="B145" s="88" t="s">
        <v>1984</v>
      </c>
      <c r="C145" s="98" t="s">
        <v>1895</v>
      </c>
      <c r="D145" s="85">
        <v>90839517</v>
      </c>
      <c r="E145" s="85"/>
      <c r="F145" s="85" t="s">
        <v>666</v>
      </c>
      <c r="G145" s="112">
        <v>42348</v>
      </c>
      <c r="H145" s="85" t="s">
        <v>169</v>
      </c>
      <c r="I145" s="95">
        <v>7.5200000000000005</v>
      </c>
      <c r="J145" s="98" t="s">
        <v>173</v>
      </c>
      <c r="K145" s="99">
        <v>4.4999999999999998E-2</v>
      </c>
      <c r="L145" s="99">
        <v>1.78E-2</v>
      </c>
      <c r="M145" s="95">
        <v>49024.55</v>
      </c>
      <c r="N145" s="97">
        <v>122.31</v>
      </c>
      <c r="O145" s="95">
        <v>59.961930000000002</v>
      </c>
      <c r="P145" s="96">
        <f t="shared" si="3"/>
        <v>1.6753851827915529E-3</v>
      </c>
      <c r="Q145" s="96">
        <f>O145/'סכום נכסי הקרן'!$C$42</f>
        <v>9.1052614956860874E-5</v>
      </c>
    </row>
    <row r="146" spans="2:17" s="135" customFormat="1">
      <c r="B146" s="88" t="s">
        <v>1984</v>
      </c>
      <c r="C146" s="98" t="s">
        <v>1895</v>
      </c>
      <c r="D146" s="85">
        <v>90839518</v>
      </c>
      <c r="E146" s="85"/>
      <c r="F146" s="85" t="s">
        <v>666</v>
      </c>
      <c r="G146" s="112">
        <v>42439</v>
      </c>
      <c r="H146" s="85" t="s">
        <v>169</v>
      </c>
      <c r="I146" s="95">
        <v>7.49</v>
      </c>
      <c r="J146" s="98" t="s">
        <v>173</v>
      </c>
      <c r="K146" s="99">
        <v>4.4999999999999998E-2</v>
      </c>
      <c r="L146" s="99">
        <v>1.8800000000000001E-2</v>
      </c>
      <c r="M146" s="95">
        <v>58225.72</v>
      </c>
      <c r="N146" s="97">
        <v>122.63</v>
      </c>
      <c r="O146" s="95">
        <v>71.402199999999993</v>
      </c>
      <c r="P146" s="96">
        <f t="shared" si="3"/>
        <v>1.9950356484309127E-3</v>
      </c>
      <c r="Q146" s="96">
        <f>O146/'סכום נכסי הקרן'!$C$42</f>
        <v>1.0842474589581707E-4</v>
      </c>
    </row>
    <row r="147" spans="2:17" s="135" customFormat="1">
      <c r="B147" s="88" t="s">
        <v>1984</v>
      </c>
      <c r="C147" s="98" t="s">
        <v>1895</v>
      </c>
      <c r="D147" s="85">
        <v>90839519</v>
      </c>
      <c r="E147" s="85"/>
      <c r="F147" s="85" t="s">
        <v>666</v>
      </c>
      <c r="G147" s="112">
        <v>42549</v>
      </c>
      <c r="H147" s="85" t="s">
        <v>169</v>
      </c>
      <c r="I147" s="95">
        <v>7.38</v>
      </c>
      <c r="J147" s="98" t="s">
        <v>173</v>
      </c>
      <c r="K147" s="99">
        <v>4.4999999999999998E-2</v>
      </c>
      <c r="L147" s="99">
        <v>2.3900000000000001E-2</v>
      </c>
      <c r="M147" s="95">
        <v>40955.31</v>
      </c>
      <c r="N147" s="97">
        <v>117.85</v>
      </c>
      <c r="O147" s="95">
        <v>48.26585</v>
      </c>
      <c r="P147" s="96">
        <f t="shared" si="3"/>
        <v>1.3485871773113319E-3</v>
      </c>
      <c r="Q147" s="96">
        <f>O147/'סכום נכסי הקרן'!$C$42</f>
        <v>7.3292034722958438E-5</v>
      </c>
    </row>
    <row r="148" spans="2:17" s="135" customFormat="1">
      <c r="B148" s="88" t="s">
        <v>1984</v>
      </c>
      <c r="C148" s="98" t="s">
        <v>1895</v>
      </c>
      <c r="D148" s="85">
        <v>90839520</v>
      </c>
      <c r="E148" s="85"/>
      <c r="F148" s="85" t="s">
        <v>666</v>
      </c>
      <c r="G148" s="112">
        <v>42604</v>
      </c>
      <c r="H148" s="85" t="s">
        <v>169</v>
      </c>
      <c r="I148" s="95">
        <v>7.29</v>
      </c>
      <c r="J148" s="98" t="s">
        <v>173</v>
      </c>
      <c r="K148" s="99">
        <v>4.4999999999999998E-2</v>
      </c>
      <c r="L148" s="99">
        <v>2.8300000000000002E-2</v>
      </c>
      <c r="M148" s="95">
        <v>53556.2</v>
      </c>
      <c r="N148" s="97">
        <v>113.44</v>
      </c>
      <c r="O148" s="95">
        <v>60.754160000000006</v>
      </c>
      <c r="P148" s="96">
        <f t="shared" si="3"/>
        <v>1.6975207345218417E-3</v>
      </c>
      <c r="Q148" s="96">
        <f>O148/'סכום נכסי הקרן'!$C$42</f>
        <v>9.2255621817168303E-5</v>
      </c>
    </row>
    <row r="149" spans="2:17" s="135" customFormat="1">
      <c r="B149" s="88" t="s">
        <v>1986</v>
      </c>
      <c r="C149" s="98" t="s">
        <v>1895</v>
      </c>
      <c r="D149" s="85">
        <v>84666732</v>
      </c>
      <c r="E149" s="85"/>
      <c r="F149" s="85" t="s">
        <v>666</v>
      </c>
      <c r="G149" s="112">
        <v>43552</v>
      </c>
      <c r="H149" s="85" t="s">
        <v>169</v>
      </c>
      <c r="I149" s="95">
        <v>6.9200000000000008</v>
      </c>
      <c r="J149" s="98" t="s">
        <v>173</v>
      </c>
      <c r="K149" s="99">
        <v>3.5499999999999997E-2</v>
      </c>
      <c r="L149" s="99">
        <v>3.7000000000000005E-2</v>
      </c>
      <c r="M149" s="95">
        <v>577584.85</v>
      </c>
      <c r="N149" s="97">
        <v>99.57</v>
      </c>
      <c r="O149" s="95">
        <v>575.10122000000001</v>
      </c>
      <c r="P149" s="96">
        <f t="shared" si="2"/>
        <v>1.6068796694725222E-2</v>
      </c>
      <c r="Q149" s="96">
        <f>O149/'סכום נכסי הקרן'!$C$42</f>
        <v>8.7329527161452163E-4</v>
      </c>
    </row>
    <row r="150" spans="2:17" s="135" customFormat="1">
      <c r="B150" s="88" t="s">
        <v>1987</v>
      </c>
      <c r="C150" s="98" t="s">
        <v>1895</v>
      </c>
      <c r="D150" s="85">
        <v>90310006</v>
      </c>
      <c r="E150" s="85"/>
      <c r="F150" s="85" t="s">
        <v>666</v>
      </c>
      <c r="G150" s="112">
        <v>43496</v>
      </c>
      <c r="H150" s="85" t="s">
        <v>169</v>
      </c>
      <c r="I150" s="95">
        <v>9.5199999999999978</v>
      </c>
      <c r="J150" s="98" t="s">
        <v>173</v>
      </c>
      <c r="K150" s="99">
        <v>3.2190999999999997E-2</v>
      </c>
      <c r="L150" s="99">
        <v>2.4899999999999999E-2</v>
      </c>
      <c r="M150" s="95">
        <v>156562.25</v>
      </c>
      <c r="N150" s="97">
        <v>105.85</v>
      </c>
      <c r="O150" s="95">
        <v>165.72114000000002</v>
      </c>
      <c r="P150" s="96">
        <f>O150/$O$10</f>
        <v>4.6303836856372797E-3</v>
      </c>
      <c r="Q150" s="96">
        <f>O150/'סכום נכסי הקרן'!$C$42</f>
        <v>2.516487236256744E-4</v>
      </c>
    </row>
    <row r="151" spans="2:17" s="135" customFormat="1">
      <c r="B151" s="88" t="s">
        <v>1987</v>
      </c>
      <c r="C151" s="98" t="s">
        <v>1895</v>
      </c>
      <c r="D151" s="85">
        <v>90310007</v>
      </c>
      <c r="E151" s="85"/>
      <c r="F151" s="85" t="s">
        <v>666</v>
      </c>
      <c r="G151" s="112">
        <v>43541</v>
      </c>
      <c r="H151" s="85" t="s">
        <v>169</v>
      </c>
      <c r="I151" s="95">
        <v>9.5</v>
      </c>
      <c r="J151" s="98" t="s">
        <v>173</v>
      </c>
      <c r="K151" s="99">
        <v>2.9270999999999998E-2</v>
      </c>
      <c r="L151" s="99">
        <v>2.7900000000000001E-2</v>
      </c>
      <c r="M151" s="95">
        <v>13465.63</v>
      </c>
      <c r="N151" s="97">
        <v>100.19</v>
      </c>
      <c r="O151" s="95">
        <v>13.491209999999999</v>
      </c>
      <c r="P151" s="96">
        <f>O151/$O$10</f>
        <v>3.7695540040037442E-4</v>
      </c>
      <c r="Q151" s="96">
        <f>O151/'סכום נכסי הקרן'!$C$42</f>
        <v>2.0486497840082045E-5</v>
      </c>
    </row>
    <row r="152" spans="2:17" s="135" customFormat="1">
      <c r="B152" s="88" t="s">
        <v>1987</v>
      </c>
      <c r="C152" s="98" t="s">
        <v>1895</v>
      </c>
      <c r="D152" s="85">
        <v>90320002</v>
      </c>
      <c r="E152" s="85"/>
      <c r="F152" s="85" t="s">
        <v>666</v>
      </c>
      <c r="G152" s="112">
        <v>43227</v>
      </c>
      <c r="H152" s="85" t="s">
        <v>169</v>
      </c>
      <c r="I152" s="95">
        <v>0.1</v>
      </c>
      <c r="J152" s="98" t="s">
        <v>173</v>
      </c>
      <c r="K152" s="99">
        <v>2.75E-2</v>
      </c>
      <c r="L152" s="99">
        <v>2.7900000000000001E-2</v>
      </c>
      <c r="M152" s="95">
        <v>761.62</v>
      </c>
      <c r="N152" s="97">
        <v>100.18</v>
      </c>
      <c r="O152" s="95">
        <v>0.76299000000000006</v>
      </c>
      <c r="P152" s="96">
        <f t="shared" si="2"/>
        <v>2.1318562304751147E-5</v>
      </c>
      <c r="Q152" s="96">
        <f>O152/'סכום נכסי הקרן'!$C$42</f>
        <v>1.1586057134240889E-6</v>
      </c>
    </row>
    <row r="153" spans="2:17" s="135" customFormat="1">
      <c r="B153" s="88" t="s">
        <v>1987</v>
      </c>
      <c r="C153" s="98" t="s">
        <v>1895</v>
      </c>
      <c r="D153" s="85">
        <v>90320003</v>
      </c>
      <c r="E153" s="85"/>
      <c r="F153" s="85" t="s">
        <v>666</v>
      </c>
      <c r="G153" s="112">
        <v>43279</v>
      </c>
      <c r="H153" s="85" t="s">
        <v>169</v>
      </c>
      <c r="I153" s="95">
        <v>0.08</v>
      </c>
      <c r="J153" s="98" t="s">
        <v>173</v>
      </c>
      <c r="K153" s="99">
        <v>2.75E-2</v>
      </c>
      <c r="L153" s="99">
        <v>2.5600000000000001E-2</v>
      </c>
      <c r="M153" s="95">
        <v>3291.77</v>
      </c>
      <c r="N153" s="97">
        <v>100.25</v>
      </c>
      <c r="O153" s="95">
        <v>3.2999899999999998</v>
      </c>
      <c r="P153" s="96">
        <f t="shared" si="2"/>
        <v>9.2204409520512363E-5</v>
      </c>
      <c r="Q153" s="96">
        <f>O153/'סכום נכסי הקרן'!$C$42</f>
        <v>5.0110581635963232E-6</v>
      </c>
    </row>
    <row r="154" spans="2:17" s="135" customFormat="1">
      <c r="B154" s="88" t="s">
        <v>1987</v>
      </c>
      <c r="C154" s="98" t="s">
        <v>1895</v>
      </c>
      <c r="D154" s="85">
        <v>90320004</v>
      </c>
      <c r="E154" s="85"/>
      <c r="F154" s="85" t="s">
        <v>666</v>
      </c>
      <c r="G154" s="112">
        <v>43321</v>
      </c>
      <c r="H154" s="85" t="s">
        <v>169</v>
      </c>
      <c r="I154" s="95">
        <v>0.03</v>
      </c>
      <c r="J154" s="98" t="s">
        <v>173</v>
      </c>
      <c r="K154" s="99">
        <v>2.75E-2</v>
      </c>
      <c r="L154" s="99">
        <v>2.6399999999999996E-2</v>
      </c>
      <c r="M154" s="95">
        <v>14531.47</v>
      </c>
      <c r="N154" s="97">
        <v>100.38</v>
      </c>
      <c r="O154" s="95">
        <v>14.586690000000001</v>
      </c>
      <c r="P154" s="96">
        <f t="shared" si="2"/>
        <v>4.0756400422691061E-4</v>
      </c>
      <c r="Q154" s="96">
        <f>O154/'סכום נכסי הקרן'!$C$42</f>
        <v>2.2149991970990475E-5</v>
      </c>
    </row>
    <row r="155" spans="2:17" s="135" customFormat="1">
      <c r="B155" s="88" t="s">
        <v>1987</v>
      </c>
      <c r="C155" s="98" t="s">
        <v>1895</v>
      </c>
      <c r="D155" s="85">
        <v>90320001</v>
      </c>
      <c r="E155" s="85"/>
      <c r="F155" s="85" t="s">
        <v>666</v>
      </c>
      <c r="G155" s="112">
        <v>43138</v>
      </c>
      <c r="H155" s="85" t="s">
        <v>169</v>
      </c>
      <c r="I155" s="95">
        <v>0.02</v>
      </c>
      <c r="J155" s="98" t="s">
        <v>173</v>
      </c>
      <c r="K155" s="99">
        <v>2.75E-2</v>
      </c>
      <c r="L155" s="99">
        <v>4.4800000000000006E-2</v>
      </c>
      <c r="M155" s="95">
        <v>3127.1</v>
      </c>
      <c r="N155" s="97">
        <v>100.36</v>
      </c>
      <c r="O155" s="95">
        <v>3.13836</v>
      </c>
      <c r="P155" s="96">
        <f t="shared" si="2"/>
        <v>8.7688335620045879E-5</v>
      </c>
      <c r="Q155" s="96">
        <f>O155/'סכום נכסי הקרן'!$C$42</f>
        <v>4.7656218650069115E-6</v>
      </c>
    </row>
    <row r="156" spans="2:17" s="135" customFormat="1">
      <c r="B156" s="88" t="s">
        <v>1987</v>
      </c>
      <c r="C156" s="98" t="s">
        <v>1895</v>
      </c>
      <c r="D156" s="85">
        <v>90310002</v>
      </c>
      <c r="E156" s="85"/>
      <c r="F156" s="85" t="s">
        <v>666</v>
      </c>
      <c r="G156" s="112">
        <v>43227</v>
      </c>
      <c r="H156" s="85" t="s">
        <v>169</v>
      </c>
      <c r="I156" s="95">
        <v>9.4499999999999993</v>
      </c>
      <c r="J156" s="98" t="s">
        <v>173</v>
      </c>
      <c r="K156" s="99">
        <v>2.9805999999999999E-2</v>
      </c>
      <c r="L156" s="99">
        <v>2.8999999999999998E-2</v>
      </c>
      <c r="M156" s="95">
        <v>16628.900000000001</v>
      </c>
      <c r="N156" s="97">
        <v>100.54</v>
      </c>
      <c r="O156" s="95">
        <v>16.718700000000002</v>
      </c>
      <c r="P156" s="96">
        <f t="shared" si="2"/>
        <v>4.6713410084593904E-4</v>
      </c>
      <c r="Q156" s="96">
        <f>O156/'סכום נכסי הקרן'!$C$42</f>
        <v>2.5387464240715232E-5</v>
      </c>
    </row>
    <row r="157" spans="2:17" s="135" customFormat="1">
      <c r="B157" s="88" t="s">
        <v>1987</v>
      </c>
      <c r="C157" s="98" t="s">
        <v>1895</v>
      </c>
      <c r="D157" s="85">
        <v>90310003</v>
      </c>
      <c r="E157" s="85"/>
      <c r="F157" s="85" t="s">
        <v>666</v>
      </c>
      <c r="G157" s="112">
        <v>43279</v>
      </c>
      <c r="H157" s="85" t="s">
        <v>169</v>
      </c>
      <c r="I157" s="95">
        <v>9.49</v>
      </c>
      <c r="J157" s="98" t="s">
        <v>173</v>
      </c>
      <c r="K157" s="99">
        <v>2.9796999999999997E-2</v>
      </c>
      <c r="L157" s="99">
        <v>2.7699999999999999E-2</v>
      </c>
      <c r="M157" s="95">
        <v>19448.099999999999</v>
      </c>
      <c r="N157" s="97">
        <v>100.82</v>
      </c>
      <c r="O157" s="95">
        <v>19.607569999999999</v>
      </c>
      <c r="P157" s="96">
        <f t="shared" si="2"/>
        <v>5.4785148257482984E-4</v>
      </c>
      <c r="Q157" s="96">
        <f>O157/'סכום נכסי הקרן'!$C$42</f>
        <v>2.9774233775492155E-5</v>
      </c>
    </row>
    <row r="158" spans="2:17" s="135" customFormat="1">
      <c r="B158" s="88" t="s">
        <v>1987</v>
      </c>
      <c r="C158" s="98" t="s">
        <v>1895</v>
      </c>
      <c r="D158" s="85">
        <v>90310004</v>
      </c>
      <c r="E158" s="85"/>
      <c r="F158" s="85" t="s">
        <v>666</v>
      </c>
      <c r="G158" s="112">
        <v>43321</v>
      </c>
      <c r="H158" s="85" t="s">
        <v>169</v>
      </c>
      <c r="I158" s="95">
        <v>9.5</v>
      </c>
      <c r="J158" s="98" t="s">
        <v>173</v>
      </c>
      <c r="K158" s="99">
        <v>3.0529000000000001E-2</v>
      </c>
      <c r="L158" s="99">
        <v>2.69E-2</v>
      </c>
      <c r="M158" s="95">
        <v>108905.91</v>
      </c>
      <c r="N158" s="97">
        <v>102.3</v>
      </c>
      <c r="O158" s="95">
        <v>111.41074999999999</v>
      </c>
      <c r="P158" s="96">
        <f t="shared" si="2"/>
        <v>3.1129071354723567E-3</v>
      </c>
      <c r="Q158" s="96">
        <f>O158/'סכום נכסי הקרן'!$C$42</f>
        <v>1.6917801214545773E-4</v>
      </c>
    </row>
    <row r="159" spans="2:17" s="135" customFormat="1">
      <c r="B159" s="88" t="s">
        <v>1987</v>
      </c>
      <c r="C159" s="98" t="s">
        <v>1895</v>
      </c>
      <c r="D159" s="85">
        <v>90310001</v>
      </c>
      <c r="E159" s="85"/>
      <c r="F159" s="85" t="s">
        <v>666</v>
      </c>
      <c r="G159" s="112">
        <v>43138</v>
      </c>
      <c r="H159" s="85" t="s">
        <v>169</v>
      </c>
      <c r="I159" s="95">
        <v>9.41</v>
      </c>
      <c r="J159" s="98" t="s">
        <v>173</v>
      </c>
      <c r="K159" s="99">
        <v>2.8239999999999998E-2</v>
      </c>
      <c r="L159" s="99">
        <v>3.1899999999999998E-2</v>
      </c>
      <c r="M159" s="95">
        <v>104346.42</v>
      </c>
      <c r="N159" s="97">
        <v>96.35</v>
      </c>
      <c r="O159" s="95">
        <v>100.53777000000001</v>
      </c>
      <c r="P159" s="96">
        <f t="shared" si="2"/>
        <v>2.8091072146761305E-3</v>
      </c>
      <c r="Q159" s="96">
        <f>O159/'סכום נכסי הקרן'!$C$42</f>
        <v>1.5266731508527891E-4</v>
      </c>
    </row>
    <row r="160" spans="2:17" s="135" customFormat="1">
      <c r="B160" s="88" t="s">
        <v>1987</v>
      </c>
      <c r="C160" s="98" t="s">
        <v>1895</v>
      </c>
      <c r="D160" s="85">
        <v>90310005</v>
      </c>
      <c r="E160" s="85"/>
      <c r="F160" s="85" t="s">
        <v>666</v>
      </c>
      <c r="G160" s="112">
        <v>43417</v>
      </c>
      <c r="H160" s="85" t="s">
        <v>169</v>
      </c>
      <c r="I160" s="95">
        <v>9.4</v>
      </c>
      <c r="J160" s="98" t="s">
        <v>173</v>
      </c>
      <c r="K160" s="99">
        <v>3.2797E-2</v>
      </c>
      <c r="L160" s="99">
        <v>2.8400000000000002E-2</v>
      </c>
      <c r="M160" s="95">
        <v>123854.86</v>
      </c>
      <c r="N160" s="97">
        <v>102.99</v>
      </c>
      <c r="O160" s="95">
        <v>127.55813000000001</v>
      </c>
      <c r="P160" s="96">
        <f t="shared" ref="P160:P163" si="4">O160/$O$10</f>
        <v>3.5640780899914106E-3</v>
      </c>
      <c r="Q160" s="96">
        <f>O160/'סכום נכסי הקרן'!$C$42</f>
        <v>1.9369792292388193E-4</v>
      </c>
    </row>
    <row r="161" spans="2:17" s="135" customFormat="1">
      <c r="B161" s="88" t="s">
        <v>1988</v>
      </c>
      <c r="C161" s="98" t="s">
        <v>1895</v>
      </c>
      <c r="D161" s="85">
        <v>90145362</v>
      </c>
      <c r="E161" s="85"/>
      <c r="F161" s="85" t="s">
        <v>696</v>
      </c>
      <c r="G161" s="112">
        <v>42825</v>
      </c>
      <c r="H161" s="85" t="s">
        <v>169</v>
      </c>
      <c r="I161" s="95">
        <v>7.1100000000000012</v>
      </c>
      <c r="J161" s="98" t="s">
        <v>173</v>
      </c>
      <c r="K161" s="99">
        <v>2.8999999999999998E-2</v>
      </c>
      <c r="L161" s="99">
        <v>2.1999999999999999E-2</v>
      </c>
      <c r="M161" s="95">
        <v>628271.12</v>
      </c>
      <c r="N161" s="97">
        <v>106.5</v>
      </c>
      <c r="O161" s="95">
        <v>669.10871999999995</v>
      </c>
      <c r="P161" s="96">
        <f t="shared" si="4"/>
        <v>1.8695442844561906E-2</v>
      </c>
      <c r="Q161" s="96">
        <f>O161/'סכום נכסי הקרן'!$C$42</f>
        <v>1.0160463255008308E-3</v>
      </c>
    </row>
    <row r="162" spans="2:17" s="135" customFormat="1">
      <c r="B162" s="88" t="s">
        <v>1989</v>
      </c>
      <c r="C162" s="98" t="s">
        <v>1896</v>
      </c>
      <c r="D162" s="85">
        <v>90141407</v>
      </c>
      <c r="E162" s="85"/>
      <c r="F162" s="85" t="s">
        <v>720</v>
      </c>
      <c r="G162" s="112">
        <v>42372</v>
      </c>
      <c r="H162" s="85" t="s">
        <v>169</v>
      </c>
      <c r="I162" s="95">
        <v>9.65</v>
      </c>
      <c r="J162" s="98" t="s">
        <v>173</v>
      </c>
      <c r="K162" s="99">
        <v>6.7000000000000004E-2</v>
      </c>
      <c r="L162" s="99">
        <v>3.32E-2</v>
      </c>
      <c r="M162" s="95">
        <v>346996.84</v>
      </c>
      <c r="N162" s="97">
        <v>135.63</v>
      </c>
      <c r="O162" s="95">
        <v>470.63184000000001</v>
      </c>
      <c r="P162" s="96">
        <f t="shared" si="4"/>
        <v>1.3149837093067633E-2</v>
      </c>
      <c r="Q162" s="96">
        <f>O162/'סכום נכסי הקרן'!$C$42</f>
        <v>7.1465777892671149E-4</v>
      </c>
    </row>
    <row r="163" spans="2:17" s="135" customFormat="1">
      <c r="B163" s="88" t="s">
        <v>1990</v>
      </c>
      <c r="C163" s="98" t="s">
        <v>1895</v>
      </c>
      <c r="D163" s="85">
        <v>90800100</v>
      </c>
      <c r="E163" s="85"/>
      <c r="F163" s="85" t="s">
        <v>1901</v>
      </c>
      <c r="G163" s="112">
        <v>41529</v>
      </c>
      <c r="H163" s="85" t="s">
        <v>1892</v>
      </c>
      <c r="I163" s="95">
        <v>6.92</v>
      </c>
      <c r="J163" s="98" t="s">
        <v>173</v>
      </c>
      <c r="K163" s="99">
        <v>7.6999999999999999E-2</v>
      </c>
      <c r="L163" s="99">
        <v>0</v>
      </c>
      <c r="M163" s="95">
        <v>490777.76</v>
      </c>
      <c r="N163" s="97">
        <v>0</v>
      </c>
      <c r="O163" s="95">
        <f>104.55792-104.56</f>
        <v>-2.0800000000065211E-3</v>
      </c>
      <c r="P163" s="96">
        <f t="shared" si="4"/>
        <v>-5.8116894840065277E-8</v>
      </c>
      <c r="Q163" s="96">
        <f>O163/'סכום נכסי הקרן'!$C$42</f>
        <v>-3.1584947167455144E-9</v>
      </c>
    </row>
    <row r="164" spans="2:17" s="135" customFormat="1">
      <c r="B164" s="88" t="s">
        <v>1991</v>
      </c>
      <c r="C164" s="98" t="s">
        <v>1896</v>
      </c>
      <c r="D164" s="85">
        <v>6718</v>
      </c>
      <c r="E164" s="85"/>
      <c r="F164" s="85" t="s">
        <v>1614</v>
      </c>
      <c r="G164" s="112">
        <v>43482</v>
      </c>
      <c r="H164" s="85"/>
      <c r="I164" s="95">
        <v>3.86</v>
      </c>
      <c r="J164" s="98" t="s">
        <v>173</v>
      </c>
      <c r="K164" s="99">
        <v>4.1299999999999996E-2</v>
      </c>
      <c r="L164" s="99">
        <v>3.6299999999999999E-2</v>
      </c>
      <c r="M164" s="95">
        <v>905692.96</v>
      </c>
      <c r="N164" s="97">
        <v>102.87</v>
      </c>
      <c r="O164" s="95">
        <v>931.68637000000001</v>
      </c>
      <c r="P164" s="96">
        <f>O164/$O$10</f>
        <v>2.6032076340885765E-2</v>
      </c>
      <c r="Q164" s="96">
        <f>O164/'סכום נכסי הקרן'!$C$42</f>
        <v>1.4147723448555676E-3</v>
      </c>
    </row>
    <row r="165" spans="2:17" s="135" customFormat="1">
      <c r="B165" s="8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95"/>
      <c r="N165" s="97"/>
      <c r="O165" s="85"/>
      <c r="P165" s="96"/>
      <c r="Q165" s="85"/>
    </row>
    <row r="166" spans="2:17" s="135" customFormat="1">
      <c r="B166" s="103" t="s">
        <v>40</v>
      </c>
      <c r="C166" s="83"/>
      <c r="D166" s="83"/>
      <c r="E166" s="83"/>
      <c r="F166" s="83"/>
      <c r="G166" s="83"/>
      <c r="H166" s="83"/>
      <c r="I166" s="92">
        <v>0.21865665728514919</v>
      </c>
      <c r="J166" s="83"/>
      <c r="K166" s="83"/>
      <c r="L166" s="105">
        <v>1.561876446664355E-2</v>
      </c>
      <c r="M166" s="92"/>
      <c r="N166" s="94"/>
      <c r="O166" s="92">
        <v>153.66383999999999</v>
      </c>
      <c r="P166" s="93">
        <f t="shared" ref="P166:P168" si="5">O166/$O$10</f>
        <v>4.2934928990252964E-3</v>
      </c>
      <c r="Q166" s="93">
        <f>O166/'סכום נכסי הקרן'!$C$42</f>
        <v>2.333396282660127E-4</v>
      </c>
    </row>
    <row r="167" spans="2:17" s="135" customFormat="1">
      <c r="B167" s="88" t="s">
        <v>1992</v>
      </c>
      <c r="C167" s="98" t="s">
        <v>1896</v>
      </c>
      <c r="D167" s="85">
        <v>4351</v>
      </c>
      <c r="E167" s="85"/>
      <c r="F167" s="85" t="s">
        <v>1900</v>
      </c>
      <c r="G167" s="112">
        <v>42183</v>
      </c>
      <c r="H167" s="85" t="s">
        <v>1892</v>
      </c>
      <c r="I167" s="95">
        <v>0.23</v>
      </c>
      <c r="J167" s="98" t="s">
        <v>173</v>
      </c>
      <c r="K167" s="99">
        <v>3.61E-2</v>
      </c>
      <c r="L167" s="99">
        <v>1.5400000000000002E-2</v>
      </c>
      <c r="M167" s="95">
        <v>140496.85999999999</v>
      </c>
      <c r="N167" s="97">
        <v>100.51</v>
      </c>
      <c r="O167" s="95">
        <v>141.21340000000001</v>
      </c>
      <c r="P167" s="96">
        <f t="shared" si="5"/>
        <v>3.9456174604722812E-3</v>
      </c>
      <c r="Q167" s="96">
        <f>O167/'סכום נכסי הקרן'!$C$42</f>
        <v>2.1443354703474648E-4</v>
      </c>
    </row>
    <row r="168" spans="2:17" s="135" customFormat="1">
      <c r="B168" s="88" t="s">
        <v>1993</v>
      </c>
      <c r="C168" s="98" t="s">
        <v>1896</v>
      </c>
      <c r="D168" s="85">
        <v>3880</v>
      </c>
      <c r="E168" s="85"/>
      <c r="F168" s="85" t="s">
        <v>1902</v>
      </c>
      <c r="G168" s="112">
        <v>41959</v>
      </c>
      <c r="H168" s="85" t="s">
        <v>1892</v>
      </c>
      <c r="I168" s="95">
        <v>0.09</v>
      </c>
      <c r="J168" s="98" t="s">
        <v>173</v>
      </c>
      <c r="K168" s="99">
        <v>4.4999999999999998E-2</v>
      </c>
      <c r="L168" s="99">
        <v>1.8100000000000002E-2</v>
      </c>
      <c r="M168" s="95">
        <v>12399.6</v>
      </c>
      <c r="N168" s="97">
        <v>100.41</v>
      </c>
      <c r="O168" s="95">
        <v>12.45044</v>
      </c>
      <c r="P168" s="96">
        <f t="shared" si="5"/>
        <v>3.4787543855301626E-4</v>
      </c>
      <c r="Q168" s="96">
        <f>O168/'סכום נכסי הקרן'!$C$42</f>
        <v>1.8906081231266219E-5</v>
      </c>
    </row>
    <row r="169" spans="2:17" s="135" customFormat="1">
      <c r="B169" s="8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95"/>
      <c r="N169" s="97"/>
      <c r="O169" s="85"/>
      <c r="P169" s="96"/>
      <c r="Q169" s="85"/>
    </row>
    <row r="170" spans="2:17" s="135" customFormat="1">
      <c r="B170" s="82" t="s">
        <v>43</v>
      </c>
      <c r="C170" s="83"/>
      <c r="D170" s="83"/>
      <c r="E170" s="83"/>
      <c r="F170" s="83"/>
      <c r="G170" s="83"/>
      <c r="H170" s="83"/>
      <c r="I170" s="92">
        <v>5.0111901463011552</v>
      </c>
      <c r="J170" s="83"/>
      <c r="K170" s="83"/>
      <c r="L170" s="105">
        <v>5.1662818533198422E-2</v>
      </c>
      <c r="M170" s="92"/>
      <c r="N170" s="94"/>
      <c r="O170" s="92">
        <v>3079.6475999999998</v>
      </c>
      <c r="P170" s="93">
        <f t="shared" ref="P170:P178" si="6">O170/$O$10</f>
        <v>8.6047863323604937E-2</v>
      </c>
      <c r="Q170" s="93">
        <f>O170/'סכום נכסי הקרן'!$C$42</f>
        <v>4.6764666701959168E-3</v>
      </c>
    </row>
    <row r="171" spans="2:17" s="135" customFormat="1">
      <c r="B171" s="103" t="s">
        <v>41</v>
      </c>
      <c r="C171" s="83"/>
      <c r="D171" s="83"/>
      <c r="E171" s="83"/>
      <c r="F171" s="83"/>
      <c r="G171" s="83"/>
      <c r="H171" s="83"/>
      <c r="I171" s="92">
        <v>5.0111901463011534</v>
      </c>
      <c r="J171" s="83"/>
      <c r="K171" s="83"/>
      <c r="L171" s="105">
        <v>5.1662818533198408E-2</v>
      </c>
      <c r="M171" s="92"/>
      <c r="N171" s="94"/>
      <c r="O171" s="92">
        <v>3079.6476000000007</v>
      </c>
      <c r="P171" s="93">
        <f t="shared" si="6"/>
        <v>8.6047863323604964E-2</v>
      </c>
      <c r="Q171" s="93">
        <f>O171/'סכום נכסי הקרן'!$C$42</f>
        <v>4.6764666701959185E-3</v>
      </c>
    </row>
    <row r="172" spans="2:17" s="135" customFormat="1">
      <c r="B172" s="88" t="s">
        <v>1994</v>
      </c>
      <c r="C172" s="98" t="s">
        <v>1896</v>
      </c>
      <c r="D172" s="85">
        <v>508506</v>
      </c>
      <c r="E172" s="85"/>
      <c r="F172" s="85" t="s">
        <v>1898</v>
      </c>
      <c r="G172" s="112">
        <v>43186</v>
      </c>
      <c r="H172" s="85" t="s">
        <v>1892</v>
      </c>
      <c r="I172" s="95">
        <v>6.27</v>
      </c>
      <c r="J172" s="98" t="s">
        <v>172</v>
      </c>
      <c r="K172" s="99">
        <v>4.8000000000000001E-2</v>
      </c>
      <c r="L172" s="99">
        <v>4.2900000000000001E-2</v>
      </c>
      <c r="M172" s="95">
        <v>316077</v>
      </c>
      <c r="N172" s="97">
        <v>103.69</v>
      </c>
      <c r="O172" s="95">
        <v>1190.3525900000002</v>
      </c>
      <c r="P172" s="96">
        <f t="shared" si="6"/>
        <v>3.3259421295871373E-2</v>
      </c>
      <c r="Q172" s="96">
        <f>O172/'סכום נכסי הקרן'!$C$42</f>
        <v>1.8075588300805541E-3</v>
      </c>
    </row>
    <row r="173" spans="2:17" s="135" customFormat="1">
      <c r="B173" s="88" t="s">
        <v>1994</v>
      </c>
      <c r="C173" s="98" t="s">
        <v>1896</v>
      </c>
      <c r="D173" s="85">
        <v>6831</v>
      </c>
      <c r="E173" s="85"/>
      <c r="F173" s="85" t="s">
        <v>1898</v>
      </c>
      <c r="G173" s="112">
        <v>43552</v>
      </c>
      <c r="H173" s="85" t="s">
        <v>1892</v>
      </c>
      <c r="I173" s="95">
        <v>6.2700000000000005</v>
      </c>
      <c r="J173" s="98" t="s">
        <v>172</v>
      </c>
      <c r="K173" s="99">
        <v>4.5999999999999999E-2</v>
      </c>
      <c r="L173" s="99">
        <v>4.6799999999999994E-2</v>
      </c>
      <c r="M173" s="95">
        <v>157896.97</v>
      </c>
      <c r="N173" s="97">
        <v>99.85</v>
      </c>
      <c r="O173" s="95">
        <v>572.62158999999997</v>
      </c>
      <c r="P173" s="96">
        <f t="shared" si="6"/>
        <v>1.5999513812056075E-2</v>
      </c>
      <c r="Q173" s="96">
        <f>O173/'סכום נכסי הקרן'!$C$42</f>
        <v>8.6952993591526235E-4</v>
      </c>
    </row>
    <row r="174" spans="2:17" s="135" customFormat="1">
      <c r="B174" s="88" t="s">
        <v>1995</v>
      </c>
      <c r="C174" s="98" t="s">
        <v>1895</v>
      </c>
      <c r="D174" s="85">
        <v>4623</v>
      </c>
      <c r="E174" s="85"/>
      <c r="F174" s="85" t="s">
        <v>1693</v>
      </c>
      <c r="G174" s="112">
        <v>42354</v>
      </c>
      <c r="H174" s="85" t="s">
        <v>1694</v>
      </c>
      <c r="I174" s="95">
        <v>5.34</v>
      </c>
      <c r="J174" s="98" t="s">
        <v>172</v>
      </c>
      <c r="K174" s="99">
        <v>5.0199999999999995E-2</v>
      </c>
      <c r="L174" s="99">
        <v>4.6199999999999998E-2</v>
      </c>
      <c r="M174" s="95">
        <v>81339</v>
      </c>
      <c r="N174" s="97">
        <v>103.61</v>
      </c>
      <c r="O174" s="95">
        <v>306.08800000000002</v>
      </c>
      <c r="P174" s="96">
        <f t="shared" si="6"/>
        <v>8.5523481287260242E-3</v>
      </c>
      <c r="Q174" s="96">
        <f>O174/'סכום נכסי הקרן'!$C$42</f>
        <v>4.6479679368085098E-4</v>
      </c>
    </row>
    <row r="175" spans="2:17" s="135" customFormat="1">
      <c r="B175" s="88" t="s">
        <v>1996</v>
      </c>
      <c r="C175" s="98" t="s">
        <v>1895</v>
      </c>
      <c r="D175" s="85">
        <v>487557</v>
      </c>
      <c r="E175" s="85"/>
      <c r="F175" s="85" t="s">
        <v>1614</v>
      </c>
      <c r="G175" s="112">
        <v>43053</v>
      </c>
      <c r="H175" s="85"/>
      <c r="I175" s="95">
        <v>2.6500000000000004</v>
      </c>
      <c r="J175" s="98" t="s">
        <v>172</v>
      </c>
      <c r="K175" s="99">
        <v>6.2486E-2</v>
      </c>
      <c r="L175" s="99">
        <v>6.5500000000000003E-2</v>
      </c>
      <c r="M175" s="95">
        <v>98623.3</v>
      </c>
      <c r="N175" s="97">
        <v>99.9</v>
      </c>
      <c r="O175" s="95">
        <v>357.84164000000004</v>
      </c>
      <c r="P175" s="96">
        <f t="shared" si="6"/>
        <v>9.9983870005823546E-3</v>
      </c>
      <c r="Q175" s="96">
        <f>O175/'סכום נכסי הקרן'!$C$42</f>
        <v>5.4338506219615726E-4</v>
      </c>
    </row>
    <row r="176" spans="2:17" s="135" customFormat="1">
      <c r="B176" s="88" t="s">
        <v>1996</v>
      </c>
      <c r="C176" s="98" t="s">
        <v>1895</v>
      </c>
      <c r="D176" s="85">
        <v>487556</v>
      </c>
      <c r="E176" s="85"/>
      <c r="F176" s="85" t="s">
        <v>1614</v>
      </c>
      <c r="G176" s="112">
        <v>43051</v>
      </c>
      <c r="H176" s="85"/>
      <c r="I176" s="95">
        <v>3.05</v>
      </c>
      <c r="J176" s="98" t="s">
        <v>172</v>
      </c>
      <c r="K176" s="99">
        <v>8.4985999999999992E-2</v>
      </c>
      <c r="L176" s="99">
        <v>8.7799999999999989E-2</v>
      </c>
      <c r="M176" s="95">
        <v>33332.559999999998</v>
      </c>
      <c r="N176" s="97">
        <v>100.49</v>
      </c>
      <c r="O176" s="95">
        <v>121.65707</v>
      </c>
      <c r="P176" s="96">
        <f t="shared" si="6"/>
        <v>3.3991976652491796E-3</v>
      </c>
      <c r="Q176" s="96">
        <f>O176/'סכום נכסי הקרן'!$C$42</f>
        <v>1.8473712156179546E-4</v>
      </c>
    </row>
    <row r="177" spans="2:17" s="135" customFormat="1">
      <c r="B177" s="88" t="s">
        <v>1997</v>
      </c>
      <c r="C177" s="98" t="s">
        <v>1895</v>
      </c>
      <c r="D177" s="85">
        <v>474437</v>
      </c>
      <c r="E177" s="85"/>
      <c r="F177" s="85" t="s">
        <v>1614</v>
      </c>
      <c r="G177" s="112">
        <v>42887</v>
      </c>
      <c r="H177" s="85"/>
      <c r="I177" s="95">
        <v>2.6799999999999997</v>
      </c>
      <c r="J177" s="98" t="s">
        <v>172</v>
      </c>
      <c r="K177" s="99">
        <v>0.06</v>
      </c>
      <c r="L177" s="99">
        <v>6.1200000000000004E-2</v>
      </c>
      <c r="M177" s="95">
        <v>99958.77</v>
      </c>
      <c r="N177" s="97">
        <v>99.6</v>
      </c>
      <c r="O177" s="95">
        <v>361.59808000000004</v>
      </c>
      <c r="P177" s="96">
        <f t="shared" si="6"/>
        <v>1.0103344995030589E-2</v>
      </c>
      <c r="Q177" s="96">
        <f>O177/'סכום נכסי הקרן'!$C$42</f>
        <v>5.490892429142987E-4</v>
      </c>
    </row>
    <row r="178" spans="2:17" s="135" customFormat="1">
      <c r="B178" s="88" t="s">
        <v>1997</v>
      </c>
      <c r="C178" s="98" t="s">
        <v>1895</v>
      </c>
      <c r="D178" s="85">
        <v>474436</v>
      </c>
      <c r="E178" s="85"/>
      <c r="F178" s="85" t="s">
        <v>1614</v>
      </c>
      <c r="G178" s="112">
        <v>42887</v>
      </c>
      <c r="H178" s="85"/>
      <c r="I178" s="95">
        <v>2.6899999999999995</v>
      </c>
      <c r="J178" s="98" t="s">
        <v>172</v>
      </c>
      <c r="K178" s="99">
        <v>0.06</v>
      </c>
      <c r="L178" s="99">
        <v>6.4000000000000001E-2</v>
      </c>
      <c r="M178" s="95">
        <v>46852.78</v>
      </c>
      <c r="N178" s="97">
        <v>99.6</v>
      </c>
      <c r="O178" s="95">
        <v>169.48863</v>
      </c>
      <c r="P178" s="96">
        <f t="shared" si="6"/>
        <v>4.7356504260893514E-3</v>
      </c>
      <c r="Q178" s="96">
        <f>O178/'סכום נכסי הקרן'!$C$42</f>
        <v>2.5736968384699853E-4</v>
      </c>
    </row>
    <row r="179" spans="2:17" s="135" customFormat="1">
      <c r="B179" s="137"/>
      <c r="C179" s="137"/>
      <c r="D179" s="137"/>
      <c r="E179" s="137"/>
    </row>
    <row r="180" spans="2:17" s="135" customFormat="1">
      <c r="B180" s="137"/>
      <c r="C180" s="137"/>
      <c r="D180" s="137"/>
      <c r="E180" s="137"/>
    </row>
    <row r="181" spans="2:17" s="135" customFormat="1">
      <c r="B181" s="137"/>
      <c r="C181" s="137"/>
      <c r="D181" s="137"/>
      <c r="E181" s="137"/>
    </row>
    <row r="182" spans="2:17" s="135" customFormat="1">
      <c r="B182" s="142" t="s">
        <v>262</v>
      </c>
      <c r="C182" s="137"/>
      <c r="D182" s="137"/>
      <c r="E182" s="137"/>
    </row>
    <row r="183" spans="2:17">
      <c r="B183" s="100" t="s">
        <v>121</v>
      </c>
    </row>
    <row r="184" spans="2:17">
      <c r="B184" s="100" t="s">
        <v>245</v>
      </c>
    </row>
    <row r="185" spans="2:17">
      <c r="B185" s="100" t="s">
        <v>253</v>
      </c>
    </row>
  </sheetData>
  <sheetProtection sheet="1" objects="1" scenarios="1"/>
  <mergeCells count="1">
    <mergeCell ref="B6:Q6"/>
  </mergeCells>
  <phoneticPr fontId="4" type="noConversion"/>
  <conditionalFormatting sqref="B64:B178">
    <cfRule type="cellIs" dxfId="10" priority="14" operator="equal">
      <formula>2958465</formula>
    </cfRule>
    <cfRule type="cellIs" dxfId="9" priority="15" operator="equal">
      <formula>"NR3"</formula>
    </cfRule>
    <cfRule type="cellIs" dxfId="8" priority="16" operator="equal">
      <formula>"דירוג פנימי"</formula>
    </cfRule>
  </conditionalFormatting>
  <conditionalFormatting sqref="B64:B178">
    <cfRule type="cellIs" dxfId="7" priority="13" operator="equal">
      <formula>2958465</formula>
    </cfRule>
  </conditionalFormatting>
  <conditionalFormatting sqref="B11:B12 B32:B49">
    <cfRule type="cellIs" dxfId="6" priority="12" operator="equal">
      <formula>"NR3"</formula>
    </cfRule>
  </conditionalFormatting>
  <conditionalFormatting sqref="B13:B31">
    <cfRule type="cellIs" dxfId="5" priority="6" operator="equal">
      <formula>"NR3"</formula>
    </cfRule>
  </conditionalFormatting>
  <dataValidations count="1">
    <dataValidation allowBlank="1" showInputMessage="1" showErrorMessage="1" sqref="D1:Q9 C5:C9 B1:B9 B179:Q1048576 U59:XFD62 T63:XFD272 R1:R1048576 T34:XFD58 A1:A1048576 S273:XFD1048576 S1:XFD33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188</v>
      </c>
      <c r="C1" s="79" t="s" vm="1">
        <v>263</v>
      </c>
    </row>
    <row r="2" spans="2:64">
      <c r="B2" s="57" t="s">
        <v>187</v>
      </c>
      <c r="C2" s="79" t="s">
        <v>264</v>
      </c>
    </row>
    <row r="3" spans="2:64">
      <c r="B3" s="57" t="s">
        <v>189</v>
      </c>
      <c r="C3" s="79" t="s">
        <v>265</v>
      </c>
    </row>
    <row r="4" spans="2:64">
      <c r="B4" s="57" t="s">
        <v>190</v>
      </c>
      <c r="C4" s="79">
        <v>2145</v>
      </c>
    </row>
    <row r="6" spans="2:64" ht="26.25" customHeight="1">
      <c r="B6" s="198" t="s">
        <v>221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200"/>
    </row>
    <row r="7" spans="2:64" s="3" customFormat="1" ht="78.75">
      <c r="B7" s="60" t="s">
        <v>125</v>
      </c>
      <c r="C7" s="61" t="s">
        <v>49</v>
      </c>
      <c r="D7" s="61" t="s">
        <v>126</v>
      </c>
      <c r="E7" s="61" t="s">
        <v>15</v>
      </c>
      <c r="F7" s="61" t="s">
        <v>70</v>
      </c>
      <c r="G7" s="61" t="s">
        <v>18</v>
      </c>
      <c r="H7" s="61" t="s">
        <v>110</v>
      </c>
      <c r="I7" s="61" t="s">
        <v>56</v>
      </c>
      <c r="J7" s="61" t="s">
        <v>19</v>
      </c>
      <c r="K7" s="61" t="s">
        <v>247</v>
      </c>
      <c r="L7" s="61" t="s">
        <v>246</v>
      </c>
      <c r="M7" s="61" t="s">
        <v>119</v>
      </c>
      <c r="N7" s="61" t="s">
        <v>191</v>
      </c>
      <c r="O7" s="63" t="s">
        <v>193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254</v>
      </c>
      <c r="L8" s="32"/>
      <c r="M8" s="32" t="s">
        <v>250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L10" s="1"/>
    </row>
    <row r="11" spans="2:64" ht="20.25" customHeight="1">
      <c r="B11" s="100" t="s">
        <v>262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64">
      <c r="B12" s="100" t="s">
        <v>121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64">
      <c r="B13" s="100" t="s">
        <v>245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4">
      <c r="B14" s="100" t="s">
        <v>253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4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188</v>
      </c>
      <c r="C1" s="79" t="s" vm="1">
        <v>263</v>
      </c>
    </row>
    <row r="2" spans="2:56">
      <c r="B2" s="57" t="s">
        <v>187</v>
      </c>
      <c r="C2" s="79" t="s">
        <v>264</v>
      </c>
    </row>
    <row r="3" spans="2:56">
      <c r="B3" s="57" t="s">
        <v>189</v>
      </c>
      <c r="C3" s="79" t="s">
        <v>265</v>
      </c>
    </row>
    <row r="4" spans="2:56">
      <c r="B4" s="57" t="s">
        <v>190</v>
      </c>
      <c r="C4" s="79">
        <v>2145</v>
      </c>
    </row>
    <row r="6" spans="2:56" ht="26.25" customHeight="1">
      <c r="B6" s="198" t="s">
        <v>222</v>
      </c>
      <c r="C6" s="199"/>
      <c r="D6" s="199"/>
      <c r="E6" s="199"/>
      <c r="F6" s="199"/>
      <c r="G6" s="199"/>
      <c r="H6" s="199"/>
      <c r="I6" s="199"/>
      <c r="J6" s="200"/>
    </row>
    <row r="7" spans="2:56" s="3" customFormat="1" ht="78.75">
      <c r="B7" s="60" t="s">
        <v>125</v>
      </c>
      <c r="C7" s="62" t="s">
        <v>58</v>
      </c>
      <c r="D7" s="62" t="s">
        <v>94</v>
      </c>
      <c r="E7" s="62" t="s">
        <v>59</v>
      </c>
      <c r="F7" s="62" t="s">
        <v>110</v>
      </c>
      <c r="G7" s="62" t="s">
        <v>233</v>
      </c>
      <c r="H7" s="62" t="s">
        <v>191</v>
      </c>
      <c r="I7" s="64" t="s">
        <v>192</v>
      </c>
      <c r="J7" s="78" t="s">
        <v>257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251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3"/>
      <c r="C11" s="102"/>
      <c r="D11" s="102"/>
      <c r="E11" s="102"/>
      <c r="F11" s="102"/>
      <c r="G11" s="102"/>
      <c r="H11" s="102"/>
      <c r="I11" s="102"/>
      <c r="J11" s="102"/>
    </row>
    <row r="12" spans="2:56">
      <c r="B12" s="113"/>
      <c r="C12" s="102"/>
      <c r="D12" s="102"/>
      <c r="E12" s="102"/>
      <c r="F12" s="102"/>
      <c r="G12" s="102"/>
      <c r="H12" s="102"/>
      <c r="I12" s="102"/>
      <c r="J12" s="102"/>
    </row>
    <row r="13" spans="2:56">
      <c r="B13" s="102"/>
      <c r="C13" s="102"/>
      <c r="D13" s="102"/>
      <c r="E13" s="102"/>
      <c r="F13" s="102"/>
      <c r="G13" s="102"/>
      <c r="H13" s="102"/>
      <c r="I13" s="102"/>
      <c r="J13" s="102"/>
    </row>
    <row r="14" spans="2:56">
      <c r="B14" s="102"/>
      <c r="C14" s="102"/>
      <c r="D14" s="102"/>
      <c r="E14" s="102"/>
      <c r="F14" s="102"/>
      <c r="G14" s="102"/>
      <c r="H14" s="102"/>
      <c r="I14" s="102"/>
      <c r="J14" s="102"/>
    </row>
    <row r="15" spans="2:56">
      <c r="B15" s="102"/>
      <c r="C15" s="102"/>
      <c r="D15" s="102"/>
      <c r="E15" s="102"/>
      <c r="F15" s="102"/>
      <c r="G15" s="102"/>
      <c r="H15" s="102"/>
      <c r="I15" s="102"/>
      <c r="J15" s="102"/>
    </row>
    <row r="16" spans="2:56">
      <c r="B16" s="102"/>
      <c r="C16" s="102"/>
      <c r="D16" s="102"/>
      <c r="E16" s="102"/>
      <c r="F16" s="102"/>
      <c r="G16" s="102"/>
      <c r="H16" s="102"/>
      <c r="I16" s="102"/>
      <c r="J16" s="102"/>
    </row>
    <row r="17" spans="2:10">
      <c r="B17" s="102"/>
      <c r="C17" s="102"/>
      <c r="D17" s="102"/>
      <c r="E17" s="102"/>
      <c r="F17" s="102"/>
      <c r="G17" s="102"/>
      <c r="H17" s="102"/>
      <c r="I17" s="102"/>
      <c r="J17" s="102"/>
    </row>
    <row r="18" spans="2:10">
      <c r="B18" s="102"/>
      <c r="C18" s="102"/>
      <c r="D18" s="102"/>
      <c r="E18" s="102"/>
      <c r="F18" s="102"/>
      <c r="G18" s="102"/>
      <c r="H18" s="102"/>
      <c r="I18" s="102"/>
      <c r="J18" s="102"/>
    </row>
    <row r="19" spans="2:10">
      <c r="B19" s="102"/>
      <c r="C19" s="102"/>
      <c r="D19" s="102"/>
      <c r="E19" s="102"/>
      <c r="F19" s="102"/>
      <c r="G19" s="102"/>
      <c r="H19" s="102"/>
      <c r="I19" s="102"/>
      <c r="J19" s="102"/>
    </row>
    <row r="20" spans="2:10">
      <c r="B20" s="102"/>
      <c r="C20" s="102"/>
      <c r="D20" s="102"/>
      <c r="E20" s="102"/>
      <c r="F20" s="102"/>
      <c r="G20" s="102"/>
      <c r="H20" s="102"/>
      <c r="I20" s="102"/>
      <c r="J20" s="102"/>
    </row>
    <row r="21" spans="2:10">
      <c r="B21" s="102"/>
      <c r="C21" s="102"/>
      <c r="D21" s="102"/>
      <c r="E21" s="102"/>
      <c r="F21" s="102"/>
      <c r="G21" s="102"/>
      <c r="H21" s="102"/>
      <c r="I21" s="102"/>
      <c r="J21" s="102"/>
    </row>
    <row r="22" spans="2:10">
      <c r="B22" s="102"/>
      <c r="C22" s="102"/>
      <c r="D22" s="102"/>
      <c r="E22" s="102"/>
      <c r="F22" s="102"/>
      <c r="G22" s="102"/>
      <c r="H22" s="102"/>
      <c r="I22" s="102"/>
      <c r="J22" s="102"/>
    </row>
    <row r="23" spans="2:10">
      <c r="B23" s="102"/>
      <c r="C23" s="102"/>
      <c r="D23" s="102"/>
      <c r="E23" s="102"/>
      <c r="F23" s="102"/>
      <c r="G23" s="102"/>
      <c r="H23" s="102"/>
      <c r="I23" s="102"/>
      <c r="J23" s="102"/>
    </row>
    <row r="24" spans="2:10">
      <c r="B24" s="102"/>
      <c r="C24" s="102"/>
      <c r="D24" s="102"/>
      <c r="E24" s="102"/>
      <c r="F24" s="102"/>
      <c r="G24" s="102"/>
      <c r="H24" s="102"/>
      <c r="I24" s="102"/>
      <c r="J24" s="102"/>
    </row>
    <row r="25" spans="2:10">
      <c r="B25" s="102"/>
      <c r="C25" s="102"/>
      <c r="D25" s="102"/>
      <c r="E25" s="102"/>
      <c r="F25" s="102"/>
      <c r="G25" s="102"/>
      <c r="H25" s="102"/>
      <c r="I25" s="102"/>
      <c r="J25" s="102"/>
    </row>
    <row r="26" spans="2:10">
      <c r="B26" s="102"/>
      <c r="C26" s="102"/>
      <c r="D26" s="102"/>
      <c r="E26" s="102"/>
      <c r="F26" s="102"/>
      <c r="G26" s="102"/>
      <c r="H26" s="102"/>
      <c r="I26" s="102"/>
      <c r="J26" s="102"/>
    </row>
    <row r="27" spans="2:10">
      <c r="B27" s="102"/>
      <c r="C27" s="102"/>
      <c r="D27" s="102"/>
      <c r="E27" s="102"/>
      <c r="F27" s="102"/>
      <c r="G27" s="102"/>
      <c r="H27" s="102"/>
      <c r="I27" s="102"/>
      <c r="J27" s="102"/>
    </row>
    <row r="28" spans="2:10">
      <c r="B28" s="102"/>
      <c r="C28" s="102"/>
      <c r="D28" s="102"/>
      <c r="E28" s="102"/>
      <c r="F28" s="102"/>
      <c r="G28" s="102"/>
      <c r="H28" s="102"/>
      <c r="I28" s="102"/>
      <c r="J28" s="102"/>
    </row>
    <row r="29" spans="2:10">
      <c r="B29" s="102"/>
      <c r="C29" s="102"/>
      <c r="D29" s="102"/>
      <c r="E29" s="102"/>
      <c r="F29" s="102"/>
      <c r="G29" s="102"/>
      <c r="H29" s="102"/>
      <c r="I29" s="102"/>
      <c r="J29" s="102"/>
    </row>
    <row r="30" spans="2:10">
      <c r="B30" s="102"/>
      <c r="C30" s="102"/>
      <c r="D30" s="102"/>
      <c r="E30" s="102"/>
      <c r="F30" s="102"/>
      <c r="G30" s="102"/>
      <c r="H30" s="102"/>
      <c r="I30" s="102"/>
      <c r="J30" s="102"/>
    </row>
    <row r="31" spans="2:10">
      <c r="B31" s="102"/>
      <c r="C31" s="102"/>
      <c r="D31" s="102"/>
      <c r="E31" s="102"/>
      <c r="F31" s="102"/>
      <c r="G31" s="102"/>
      <c r="H31" s="102"/>
      <c r="I31" s="102"/>
      <c r="J31" s="102"/>
    </row>
    <row r="32" spans="2:10">
      <c r="B32" s="102"/>
      <c r="C32" s="102"/>
      <c r="D32" s="102"/>
      <c r="E32" s="102"/>
      <c r="F32" s="102"/>
      <c r="G32" s="102"/>
      <c r="H32" s="102"/>
      <c r="I32" s="102"/>
      <c r="J32" s="102"/>
    </row>
    <row r="33" spans="2:10">
      <c r="B33" s="102"/>
      <c r="C33" s="102"/>
      <c r="D33" s="102"/>
      <c r="E33" s="102"/>
      <c r="F33" s="102"/>
      <c r="G33" s="102"/>
      <c r="H33" s="102"/>
      <c r="I33" s="102"/>
      <c r="J33" s="102"/>
    </row>
    <row r="34" spans="2:10">
      <c r="B34" s="102"/>
      <c r="C34" s="102"/>
      <c r="D34" s="102"/>
      <c r="E34" s="102"/>
      <c r="F34" s="102"/>
      <c r="G34" s="102"/>
      <c r="H34" s="102"/>
      <c r="I34" s="102"/>
      <c r="J34" s="102"/>
    </row>
    <row r="35" spans="2:10">
      <c r="B35" s="102"/>
      <c r="C35" s="102"/>
      <c r="D35" s="102"/>
      <c r="E35" s="102"/>
      <c r="F35" s="102"/>
      <c r="G35" s="102"/>
      <c r="H35" s="102"/>
      <c r="I35" s="102"/>
      <c r="J35" s="102"/>
    </row>
    <row r="36" spans="2:10">
      <c r="B36" s="102"/>
      <c r="C36" s="102"/>
      <c r="D36" s="102"/>
      <c r="E36" s="102"/>
      <c r="F36" s="102"/>
      <c r="G36" s="102"/>
      <c r="H36" s="102"/>
      <c r="I36" s="102"/>
      <c r="J36" s="102"/>
    </row>
    <row r="37" spans="2:10">
      <c r="B37" s="102"/>
      <c r="C37" s="102"/>
      <c r="D37" s="102"/>
      <c r="E37" s="102"/>
      <c r="F37" s="102"/>
      <c r="G37" s="102"/>
      <c r="H37" s="102"/>
      <c r="I37" s="102"/>
      <c r="J37" s="102"/>
    </row>
    <row r="38" spans="2:10">
      <c r="B38" s="102"/>
      <c r="C38" s="102"/>
      <c r="D38" s="102"/>
      <c r="E38" s="102"/>
      <c r="F38" s="102"/>
      <c r="G38" s="102"/>
      <c r="H38" s="102"/>
      <c r="I38" s="102"/>
      <c r="J38" s="102"/>
    </row>
    <row r="39" spans="2:10">
      <c r="B39" s="102"/>
      <c r="C39" s="102"/>
      <c r="D39" s="102"/>
      <c r="E39" s="102"/>
      <c r="F39" s="102"/>
      <c r="G39" s="102"/>
      <c r="H39" s="102"/>
      <c r="I39" s="102"/>
      <c r="J39" s="102"/>
    </row>
    <row r="40" spans="2:10">
      <c r="B40" s="102"/>
      <c r="C40" s="102"/>
      <c r="D40" s="102"/>
      <c r="E40" s="102"/>
      <c r="F40" s="102"/>
      <c r="G40" s="102"/>
      <c r="H40" s="102"/>
      <c r="I40" s="102"/>
      <c r="J40" s="102"/>
    </row>
    <row r="41" spans="2:10">
      <c r="B41" s="102"/>
      <c r="C41" s="102"/>
      <c r="D41" s="102"/>
      <c r="E41" s="102"/>
      <c r="F41" s="102"/>
      <c r="G41" s="102"/>
      <c r="H41" s="102"/>
      <c r="I41" s="102"/>
      <c r="J41" s="102"/>
    </row>
    <row r="42" spans="2:10">
      <c r="B42" s="102"/>
      <c r="C42" s="102"/>
      <c r="D42" s="102"/>
      <c r="E42" s="102"/>
      <c r="F42" s="102"/>
      <c r="G42" s="102"/>
      <c r="H42" s="102"/>
      <c r="I42" s="102"/>
      <c r="J42" s="102"/>
    </row>
    <row r="43" spans="2:10">
      <c r="B43" s="102"/>
      <c r="C43" s="102"/>
      <c r="D43" s="102"/>
      <c r="E43" s="102"/>
      <c r="F43" s="102"/>
      <c r="G43" s="102"/>
      <c r="H43" s="102"/>
      <c r="I43" s="102"/>
      <c r="J43" s="102"/>
    </row>
    <row r="44" spans="2:10">
      <c r="B44" s="102"/>
      <c r="C44" s="102"/>
      <c r="D44" s="102"/>
      <c r="E44" s="102"/>
      <c r="F44" s="102"/>
      <c r="G44" s="102"/>
      <c r="H44" s="102"/>
      <c r="I44" s="102"/>
      <c r="J44" s="102"/>
    </row>
    <row r="45" spans="2:10">
      <c r="B45" s="102"/>
      <c r="C45" s="102"/>
      <c r="D45" s="102"/>
      <c r="E45" s="102"/>
      <c r="F45" s="102"/>
      <c r="G45" s="102"/>
      <c r="H45" s="102"/>
      <c r="I45" s="102"/>
      <c r="J45" s="102"/>
    </row>
    <row r="46" spans="2:10">
      <c r="B46" s="102"/>
      <c r="C46" s="102"/>
      <c r="D46" s="102"/>
      <c r="E46" s="102"/>
      <c r="F46" s="102"/>
      <c r="G46" s="102"/>
      <c r="H46" s="102"/>
      <c r="I46" s="102"/>
      <c r="J46" s="102"/>
    </row>
    <row r="47" spans="2:10">
      <c r="B47" s="102"/>
      <c r="C47" s="102"/>
      <c r="D47" s="102"/>
      <c r="E47" s="102"/>
      <c r="F47" s="102"/>
      <c r="G47" s="102"/>
      <c r="H47" s="102"/>
      <c r="I47" s="102"/>
      <c r="J47" s="102"/>
    </row>
    <row r="48" spans="2:10">
      <c r="B48" s="102"/>
      <c r="C48" s="102"/>
      <c r="D48" s="102"/>
      <c r="E48" s="102"/>
      <c r="F48" s="102"/>
      <c r="G48" s="102"/>
      <c r="H48" s="102"/>
      <c r="I48" s="102"/>
      <c r="J48" s="102"/>
    </row>
    <row r="49" spans="2:10">
      <c r="B49" s="102"/>
      <c r="C49" s="102"/>
      <c r="D49" s="102"/>
      <c r="E49" s="102"/>
      <c r="F49" s="102"/>
      <c r="G49" s="102"/>
      <c r="H49" s="102"/>
      <c r="I49" s="102"/>
      <c r="J49" s="102"/>
    </row>
    <row r="50" spans="2:10">
      <c r="B50" s="102"/>
      <c r="C50" s="102"/>
      <c r="D50" s="102"/>
      <c r="E50" s="102"/>
      <c r="F50" s="102"/>
      <c r="G50" s="102"/>
      <c r="H50" s="102"/>
      <c r="I50" s="102"/>
      <c r="J50" s="102"/>
    </row>
    <row r="51" spans="2:10">
      <c r="B51" s="102"/>
      <c r="C51" s="102"/>
      <c r="D51" s="102"/>
      <c r="E51" s="102"/>
      <c r="F51" s="102"/>
      <c r="G51" s="102"/>
      <c r="H51" s="102"/>
      <c r="I51" s="102"/>
      <c r="J51" s="102"/>
    </row>
    <row r="52" spans="2:10">
      <c r="B52" s="102"/>
      <c r="C52" s="102"/>
      <c r="D52" s="102"/>
      <c r="E52" s="102"/>
      <c r="F52" s="102"/>
      <c r="G52" s="102"/>
      <c r="H52" s="102"/>
      <c r="I52" s="102"/>
      <c r="J52" s="102"/>
    </row>
    <row r="53" spans="2:10">
      <c r="B53" s="102"/>
      <c r="C53" s="102"/>
      <c r="D53" s="102"/>
      <c r="E53" s="102"/>
      <c r="F53" s="102"/>
      <c r="G53" s="102"/>
      <c r="H53" s="102"/>
      <c r="I53" s="102"/>
      <c r="J53" s="102"/>
    </row>
    <row r="54" spans="2:10">
      <c r="B54" s="102"/>
      <c r="C54" s="102"/>
      <c r="D54" s="102"/>
      <c r="E54" s="102"/>
      <c r="F54" s="102"/>
      <c r="G54" s="102"/>
      <c r="H54" s="102"/>
      <c r="I54" s="102"/>
      <c r="J54" s="102"/>
    </row>
    <row r="55" spans="2:10">
      <c r="B55" s="102"/>
      <c r="C55" s="102"/>
      <c r="D55" s="102"/>
      <c r="E55" s="102"/>
      <c r="F55" s="102"/>
      <c r="G55" s="102"/>
      <c r="H55" s="102"/>
      <c r="I55" s="102"/>
      <c r="J55" s="102"/>
    </row>
    <row r="56" spans="2:10">
      <c r="B56" s="102"/>
      <c r="C56" s="102"/>
      <c r="D56" s="102"/>
      <c r="E56" s="102"/>
      <c r="F56" s="102"/>
      <c r="G56" s="102"/>
      <c r="H56" s="102"/>
      <c r="I56" s="102"/>
      <c r="J56" s="102"/>
    </row>
    <row r="57" spans="2:10">
      <c r="B57" s="102"/>
      <c r="C57" s="102"/>
      <c r="D57" s="102"/>
      <c r="E57" s="102"/>
      <c r="F57" s="102"/>
      <c r="G57" s="102"/>
      <c r="H57" s="102"/>
      <c r="I57" s="102"/>
      <c r="J57" s="102"/>
    </row>
    <row r="58" spans="2:10">
      <c r="B58" s="102"/>
      <c r="C58" s="102"/>
      <c r="D58" s="102"/>
      <c r="E58" s="102"/>
      <c r="F58" s="102"/>
      <c r="G58" s="102"/>
      <c r="H58" s="102"/>
      <c r="I58" s="102"/>
      <c r="J58" s="102"/>
    </row>
    <row r="59" spans="2:10">
      <c r="B59" s="102"/>
      <c r="C59" s="102"/>
      <c r="D59" s="102"/>
      <c r="E59" s="102"/>
      <c r="F59" s="102"/>
      <c r="G59" s="102"/>
      <c r="H59" s="102"/>
      <c r="I59" s="102"/>
      <c r="J59" s="102"/>
    </row>
    <row r="60" spans="2:10">
      <c r="B60" s="102"/>
      <c r="C60" s="102"/>
      <c r="D60" s="102"/>
      <c r="E60" s="102"/>
      <c r="F60" s="102"/>
      <c r="G60" s="102"/>
      <c r="H60" s="102"/>
      <c r="I60" s="102"/>
      <c r="J60" s="102"/>
    </row>
    <row r="61" spans="2:10">
      <c r="B61" s="102"/>
      <c r="C61" s="102"/>
      <c r="D61" s="102"/>
      <c r="E61" s="102"/>
      <c r="F61" s="102"/>
      <c r="G61" s="102"/>
      <c r="H61" s="102"/>
      <c r="I61" s="102"/>
      <c r="J61" s="102"/>
    </row>
    <row r="62" spans="2:10">
      <c r="B62" s="102"/>
      <c r="C62" s="102"/>
      <c r="D62" s="102"/>
      <c r="E62" s="102"/>
      <c r="F62" s="102"/>
      <c r="G62" s="102"/>
      <c r="H62" s="102"/>
      <c r="I62" s="102"/>
      <c r="J62" s="102"/>
    </row>
    <row r="63" spans="2:10">
      <c r="B63" s="102"/>
      <c r="C63" s="102"/>
      <c r="D63" s="102"/>
      <c r="E63" s="102"/>
      <c r="F63" s="102"/>
      <c r="G63" s="102"/>
      <c r="H63" s="102"/>
      <c r="I63" s="102"/>
      <c r="J63" s="102"/>
    </row>
    <row r="64" spans="2:10">
      <c r="B64" s="102"/>
      <c r="C64" s="102"/>
      <c r="D64" s="102"/>
      <c r="E64" s="102"/>
      <c r="F64" s="102"/>
      <c r="G64" s="102"/>
      <c r="H64" s="102"/>
      <c r="I64" s="102"/>
      <c r="J64" s="102"/>
    </row>
    <row r="65" spans="2:10">
      <c r="B65" s="102"/>
      <c r="C65" s="102"/>
      <c r="D65" s="102"/>
      <c r="E65" s="102"/>
      <c r="F65" s="102"/>
      <c r="G65" s="102"/>
      <c r="H65" s="102"/>
      <c r="I65" s="102"/>
      <c r="J65" s="102"/>
    </row>
    <row r="66" spans="2:10">
      <c r="B66" s="102"/>
      <c r="C66" s="102"/>
      <c r="D66" s="102"/>
      <c r="E66" s="102"/>
      <c r="F66" s="102"/>
      <c r="G66" s="102"/>
      <c r="H66" s="102"/>
      <c r="I66" s="102"/>
      <c r="J66" s="102"/>
    </row>
    <row r="67" spans="2:10">
      <c r="B67" s="102"/>
      <c r="C67" s="102"/>
      <c r="D67" s="102"/>
      <c r="E67" s="102"/>
      <c r="F67" s="102"/>
      <c r="G67" s="102"/>
      <c r="H67" s="102"/>
      <c r="I67" s="102"/>
      <c r="J67" s="102"/>
    </row>
    <row r="68" spans="2:10">
      <c r="B68" s="102"/>
      <c r="C68" s="102"/>
      <c r="D68" s="102"/>
      <c r="E68" s="102"/>
      <c r="F68" s="102"/>
      <c r="G68" s="102"/>
      <c r="H68" s="102"/>
      <c r="I68" s="102"/>
      <c r="J68" s="102"/>
    </row>
    <row r="69" spans="2:10">
      <c r="B69" s="102"/>
      <c r="C69" s="102"/>
      <c r="D69" s="102"/>
      <c r="E69" s="102"/>
      <c r="F69" s="102"/>
      <c r="G69" s="102"/>
      <c r="H69" s="102"/>
      <c r="I69" s="102"/>
      <c r="J69" s="102"/>
    </row>
    <row r="70" spans="2:10">
      <c r="B70" s="102"/>
      <c r="C70" s="102"/>
      <c r="D70" s="102"/>
      <c r="E70" s="102"/>
      <c r="F70" s="102"/>
      <c r="G70" s="102"/>
      <c r="H70" s="102"/>
      <c r="I70" s="102"/>
      <c r="J70" s="102"/>
    </row>
    <row r="71" spans="2:10">
      <c r="B71" s="102"/>
      <c r="C71" s="102"/>
      <c r="D71" s="102"/>
      <c r="E71" s="102"/>
      <c r="F71" s="102"/>
      <c r="G71" s="102"/>
      <c r="H71" s="102"/>
      <c r="I71" s="102"/>
      <c r="J71" s="102"/>
    </row>
    <row r="72" spans="2:10">
      <c r="B72" s="102"/>
      <c r="C72" s="102"/>
      <c r="D72" s="102"/>
      <c r="E72" s="102"/>
      <c r="F72" s="102"/>
      <c r="G72" s="102"/>
      <c r="H72" s="102"/>
      <c r="I72" s="102"/>
      <c r="J72" s="102"/>
    </row>
    <row r="73" spans="2:10">
      <c r="B73" s="102"/>
      <c r="C73" s="102"/>
      <c r="D73" s="102"/>
      <c r="E73" s="102"/>
      <c r="F73" s="102"/>
      <c r="G73" s="102"/>
      <c r="H73" s="102"/>
      <c r="I73" s="102"/>
      <c r="J73" s="102"/>
    </row>
    <row r="74" spans="2:10">
      <c r="B74" s="102"/>
      <c r="C74" s="102"/>
      <c r="D74" s="102"/>
      <c r="E74" s="102"/>
      <c r="F74" s="102"/>
      <c r="G74" s="102"/>
      <c r="H74" s="102"/>
      <c r="I74" s="102"/>
      <c r="J74" s="102"/>
    </row>
    <row r="75" spans="2:10">
      <c r="B75" s="102"/>
      <c r="C75" s="102"/>
      <c r="D75" s="102"/>
      <c r="E75" s="102"/>
      <c r="F75" s="102"/>
      <c r="G75" s="102"/>
      <c r="H75" s="102"/>
      <c r="I75" s="102"/>
      <c r="J75" s="102"/>
    </row>
    <row r="76" spans="2:10">
      <c r="B76" s="102"/>
      <c r="C76" s="102"/>
      <c r="D76" s="102"/>
      <c r="E76" s="102"/>
      <c r="F76" s="102"/>
      <c r="G76" s="102"/>
      <c r="H76" s="102"/>
      <c r="I76" s="102"/>
      <c r="J76" s="102"/>
    </row>
    <row r="77" spans="2:10">
      <c r="B77" s="102"/>
      <c r="C77" s="102"/>
      <c r="D77" s="102"/>
      <c r="E77" s="102"/>
      <c r="F77" s="102"/>
      <c r="G77" s="102"/>
      <c r="H77" s="102"/>
      <c r="I77" s="102"/>
      <c r="J77" s="102"/>
    </row>
    <row r="78" spans="2:10">
      <c r="B78" s="102"/>
      <c r="C78" s="102"/>
      <c r="D78" s="102"/>
      <c r="E78" s="102"/>
      <c r="F78" s="102"/>
      <c r="G78" s="102"/>
      <c r="H78" s="102"/>
      <c r="I78" s="102"/>
      <c r="J78" s="102"/>
    </row>
    <row r="79" spans="2:10">
      <c r="B79" s="102"/>
      <c r="C79" s="102"/>
      <c r="D79" s="102"/>
      <c r="E79" s="102"/>
      <c r="F79" s="102"/>
      <c r="G79" s="102"/>
      <c r="H79" s="102"/>
      <c r="I79" s="102"/>
      <c r="J79" s="102"/>
    </row>
    <row r="80" spans="2:10">
      <c r="B80" s="102"/>
      <c r="C80" s="102"/>
      <c r="D80" s="102"/>
      <c r="E80" s="102"/>
      <c r="F80" s="102"/>
      <c r="G80" s="102"/>
      <c r="H80" s="102"/>
      <c r="I80" s="102"/>
      <c r="J80" s="102"/>
    </row>
    <row r="81" spans="2:10">
      <c r="B81" s="102"/>
      <c r="C81" s="102"/>
      <c r="D81" s="102"/>
      <c r="E81" s="102"/>
      <c r="F81" s="102"/>
      <c r="G81" s="102"/>
      <c r="H81" s="102"/>
      <c r="I81" s="102"/>
      <c r="J81" s="102"/>
    </row>
    <row r="82" spans="2:10">
      <c r="B82" s="102"/>
      <c r="C82" s="102"/>
      <c r="D82" s="102"/>
      <c r="E82" s="102"/>
      <c r="F82" s="102"/>
      <c r="G82" s="102"/>
      <c r="H82" s="102"/>
      <c r="I82" s="102"/>
      <c r="J82" s="102"/>
    </row>
    <row r="83" spans="2:10">
      <c r="B83" s="102"/>
      <c r="C83" s="102"/>
      <c r="D83" s="102"/>
      <c r="E83" s="102"/>
      <c r="F83" s="102"/>
      <c r="G83" s="102"/>
      <c r="H83" s="102"/>
      <c r="I83" s="102"/>
      <c r="J83" s="102"/>
    </row>
    <row r="84" spans="2:10">
      <c r="B84" s="102"/>
      <c r="C84" s="102"/>
      <c r="D84" s="102"/>
      <c r="E84" s="102"/>
      <c r="F84" s="102"/>
      <c r="G84" s="102"/>
      <c r="H84" s="102"/>
      <c r="I84" s="102"/>
      <c r="J84" s="102"/>
    </row>
    <row r="85" spans="2:10">
      <c r="B85" s="102"/>
      <c r="C85" s="102"/>
      <c r="D85" s="102"/>
      <c r="E85" s="102"/>
      <c r="F85" s="102"/>
      <c r="G85" s="102"/>
      <c r="H85" s="102"/>
      <c r="I85" s="102"/>
      <c r="J85" s="102"/>
    </row>
    <row r="86" spans="2:10">
      <c r="B86" s="102"/>
      <c r="C86" s="102"/>
      <c r="D86" s="102"/>
      <c r="E86" s="102"/>
      <c r="F86" s="102"/>
      <c r="G86" s="102"/>
      <c r="H86" s="102"/>
      <c r="I86" s="102"/>
      <c r="J86" s="102"/>
    </row>
    <row r="87" spans="2:10">
      <c r="B87" s="102"/>
      <c r="C87" s="102"/>
      <c r="D87" s="102"/>
      <c r="E87" s="102"/>
      <c r="F87" s="102"/>
      <c r="G87" s="102"/>
      <c r="H87" s="102"/>
      <c r="I87" s="102"/>
      <c r="J87" s="102"/>
    </row>
    <row r="88" spans="2:10">
      <c r="B88" s="102"/>
      <c r="C88" s="102"/>
      <c r="D88" s="102"/>
      <c r="E88" s="102"/>
      <c r="F88" s="102"/>
      <c r="G88" s="102"/>
      <c r="H88" s="102"/>
      <c r="I88" s="102"/>
      <c r="J88" s="102"/>
    </row>
    <row r="89" spans="2:10">
      <c r="B89" s="102"/>
      <c r="C89" s="102"/>
      <c r="D89" s="102"/>
      <c r="E89" s="102"/>
      <c r="F89" s="102"/>
      <c r="G89" s="102"/>
      <c r="H89" s="102"/>
      <c r="I89" s="102"/>
      <c r="J89" s="102"/>
    </row>
    <row r="90" spans="2:10">
      <c r="B90" s="102"/>
      <c r="C90" s="102"/>
      <c r="D90" s="102"/>
      <c r="E90" s="102"/>
      <c r="F90" s="102"/>
      <c r="G90" s="102"/>
      <c r="H90" s="102"/>
      <c r="I90" s="102"/>
      <c r="J90" s="102"/>
    </row>
    <row r="91" spans="2:10">
      <c r="B91" s="102"/>
      <c r="C91" s="102"/>
      <c r="D91" s="102"/>
      <c r="E91" s="102"/>
      <c r="F91" s="102"/>
      <c r="G91" s="102"/>
      <c r="H91" s="102"/>
      <c r="I91" s="102"/>
      <c r="J91" s="102"/>
    </row>
    <row r="92" spans="2:10">
      <c r="B92" s="102"/>
      <c r="C92" s="102"/>
      <c r="D92" s="102"/>
      <c r="E92" s="102"/>
      <c r="F92" s="102"/>
      <c r="G92" s="102"/>
      <c r="H92" s="102"/>
      <c r="I92" s="102"/>
      <c r="J92" s="102"/>
    </row>
    <row r="93" spans="2:10">
      <c r="B93" s="102"/>
      <c r="C93" s="102"/>
      <c r="D93" s="102"/>
      <c r="E93" s="102"/>
      <c r="F93" s="102"/>
      <c r="G93" s="102"/>
      <c r="H93" s="102"/>
      <c r="I93" s="102"/>
      <c r="J93" s="102"/>
    </row>
    <row r="94" spans="2:10">
      <c r="B94" s="102"/>
      <c r="C94" s="102"/>
      <c r="D94" s="102"/>
      <c r="E94" s="102"/>
      <c r="F94" s="102"/>
      <c r="G94" s="102"/>
      <c r="H94" s="102"/>
      <c r="I94" s="102"/>
      <c r="J94" s="102"/>
    </row>
    <row r="95" spans="2:10">
      <c r="B95" s="102"/>
      <c r="C95" s="102"/>
      <c r="D95" s="102"/>
      <c r="E95" s="102"/>
      <c r="F95" s="102"/>
      <c r="G95" s="102"/>
      <c r="H95" s="102"/>
      <c r="I95" s="102"/>
      <c r="J95" s="102"/>
    </row>
    <row r="96" spans="2:10">
      <c r="B96" s="102"/>
      <c r="C96" s="102"/>
      <c r="D96" s="102"/>
      <c r="E96" s="102"/>
      <c r="F96" s="102"/>
      <c r="G96" s="102"/>
      <c r="H96" s="102"/>
      <c r="I96" s="102"/>
      <c r="J96" s="102"/>
    </row>
    <row r="97" spans="2:10">
      <c r="B97" s="102"/>
      <c r="C97" s="102"/>
      <c r="D97" s="102"/>
      <c r="E97" s="102"/>
      <c r="F97" s="102"/>
      <c r="G97" s="102"/>
      <c r="H97" s="102"/>
      <c r="I97" s="102"/>
      <c r="J97" s="102"/>
    </row>
    <row r="98" spans="2:10">
      <c r="B98" s="102"/>
      <c r="C98" s="102"/>
      <c r="D98" s="102"/>
      <c r="E98" s="102"/>
      <c r="F98" s="102"/>
      <c r="G98" s="102"/>
      <c r="H98" s="102"/>
      <c r="I98" s="102"/>
      <c r="J98" s="102"/>
    </row>
    <row r="99" spans="2:10">
      <c r="B99" s="102"/>
      <c r="C99" s="102"/>
      <c r="D99" s="102"/>
      <c r="E99" s="102"/>
      <c r="F99" s="102"/>
      <c r="G99" s="102"/>
      <c r="H99" s="102"/>
      <c r="I99" s="102"/>
      <c r="J99" s="102"/>
    </row>
    <row r="100" spans="2:10">
      <c r="B100" s="102"/>
      <c r="C100" s="102"/>
      <c r="D100" s="102"/>
      <c r="E100" s="102"/>
      <c r="F100" s="102"/>
      <c r="G100" s="102"/>
      <c r="H100" s="102"/>
      <c r="I100" s="102"/>
      <c r="J100" s="102"/>
    </row>
    <row r="101" spans="2:10">
      <c r="B101" s="102"/>
      <c r="C101" s="102"/>
      <c r="D101" s="102"/>
      <c r="E101" s="102"/>
      <c r="F101" s="102"/>
      <c r="G101" s="102"/>
      <c r="H101" s="102"/>
      <c r="I101" s="102"/>
      <c r="J101" s="102"/>
    </row>
    <row r="102" spans="2:10">
      <c r="B102" s="102"/>
      <c r="C102" s="102"/>
      <c r="D102" s="102"/>
      <c r="E102" s="102"/>
      <c r="F102" s="102"/>
      <c r="G102" s="102"/>
      <c r="H102" s="102"/>
      <c r="I102" s="102"/>
      <c r="J102" s="102"/>
    </row>
    <row r="103" spans="2:10">
      <c r="B103" s="102"/>
      <c r="C103" s="102"/>
      <c r="D103" s="102"/>
      <c r="E103" s="102"/>
      <c r="F103" s="102"/>
      <c r="G103" s="102"/>
      <c r="H103" s="102"/>
      <c r="I103" s="102"/>
      <c r="J103" s="102"/>
    </row>
    <row r="104" spans="2:10">
      <c r="B104" s="102"/>
      <c r="C104" s="102"/>
      <c r="D104" s="102"/>
      <c r="E104" s="102"/>
      <c r="F104" s="102"/>
      <c r="G104" s="102"/>
      <c r="H104" s="102"/>
      <c r="I104" s="102"/>
      <c r="J104" s="102"/>
    </row>
    <row r="105" spans="2:10">
      <c r="B105" s="102"/>
      <c r="C105" s="102"/>
      <c r="D105" s="102"/>
      <c r="E105" s="102"/>
      <c r="F105" s="102"/>
      <c r="G105" s="102"/>
      <c r="H105" s="102"/>
      <c r="I105" s="102"/>
      <c r="J105" s="102"/>
    </row>
    <row r="106" spans="2:10">
      <c r="B106" s="102"/>
      <c r="C106" s="102"/>
      <c r="D106" s="102"/>
      <c r="E106" s="102"/>
      <c r="F106" s="102"/>
      <c r="G106" s="102"/>
      <c r="H106" s="102"/>
      <c r="I106" s="102"/>
      <c r="J106" s="102"/>
    </row>
    <row r="107" spans="2:10">
      <c r="B107" s="102"/>
      <c r="C107" s="102"/>
      <c r="D107" s="102"/>
      <c r="E107" s="102"/>
      <c r="F107" s="102"/>
      <c r="G107" s="102"/>
      <c r="H107" s="102"/>
      <c r="I107" s="102"/>
      <c r="J107" s="102"/>
    </row>
    <row r="108" spans="2:10">
      <c r="B108" s="102"/>
      <c r="C108" s="102"/>
      <c r="D108" s="102"/>
      <c r="E108" s="102"/>
      <c r="F108" s="102"/>
      <c r="G108" s="102"/>
      <c r="H108" s="102"/>
      <c r="I108" s="102"/>
      <c r="J108" s="102"/>
    </row>
    <row r="109" spans="2:10">
      <c r="B109" s="102"/>
      <c r="C109" s="102"/>
      <c r="D109" s="102"/>
      <c r="E109" s="102"/>
      <c r="F109" s="102"/>
      <c r="G109" s="102"/>
      <c r="H109" s="102"/>
      <c r="I109" s="102"/>
      <c r="J109" s="102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9" t="s" vm="1">
        <v>263</v>
      </c>
    </row>
    <row r="2" spans="2:60">
      <c r="B2" s="57" t="s">
        <v>187</v>
      </c>
      <c r="C2" s="79" t="s">
        <v>264</v>
      </c>
    </row>
    <row r="3" spans="2:60">
      <c r="B3" s="57" t="s">
        <v>189</v>
      </c>
      <c r="C3" s="79" t="s">
        <v>265</v>
      </c>
    </row>
    <row r="4" spans="2:60">
      <c r="B4" s="57" t="s">
        <v>190</v>
      </c>
      <c r="C4" s="79">
        <v>2145</v>
      </c>
    </row>
    <row r="6" spans="2:60" ht="26.25" customHeight="1">
      <c r="B6" s="198" t="s">
        <v>223</v>
      </c>
      <c r="C6" s="199"/>
      <c r="D6" s="199"/>
      <c r="E6" s="199"/>
      <c r="F6" s="199"/>
      <c r="G6" s="199"/>
      <c r="H6" s="199"/>
      <c r="I6" s="199"/>
      <c r="J6" s="199"/>
      <c r="K6" s="200"/>
    </row>
    <row r="7" spans="2:60" s="3" customFormat="1" ht="66">
      <c r="B7" s="60" t="s">
        <v>125</v>
      </c>
      <c r="C7" s="60" t="s">
        <v>126</v>
      </c>
      <c r="D7" s="60" t="s">
        <v>15</v>
      </c>
      <c r="E7" s="60" t="s">
        <v>16</v>
      </c>
      <c r="F7" s="60" t="s">
        <v>61</v>
      </c>
      <c r="G7" s="60" t="s">
        <v>110</v>
      </c>
      <c r="H7" s="60" t="s">
        <v>57</v>
      </c>
      <c r="I7" s="60" t="s">
        <v>119</v>
      </c>
      <c r="J7" s="60" t="s">
        <v>191</v>
      </c>
      <c r="K7" s="60" t="s">
        <v>192</v>
      </c>
    </row>
    <row r="8" spans="2:60" s="3" customFormat="1" ht="21.75" customHeight="1">
      <c r="B8" s="15"/>
      <c r="C8" s="71"/>
      <c r="D8" s="16"/>
      <c r="E8" s="16"/>
      <c r="F8" s="16" t="s">
        <v>20</v>
      </c>
      <c r="G8" s="16"/>
      <c r="H8" s="16" t="s">
        <v>20</v>
      </c>
      <c r="I8" s="16" t="s">
        <v>250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3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13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F19" sqref="F19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9" t="s" vm="1">
        <v>263</v>
      </c>
    </row>
    <row r="2" spans="2:60">
      <c r="B2" s="57" t="s">
        <v>187</v>
      </c>
      <c r="C2" s="79" t="s">
        <v>264</v>
      </c>
    </row>
    <row r="3" spans="2:60">
      <c r="B3" s="57" t="s">
        <v>189</v>
      </c>
      <c r="C3" s="79" t="s">
        <v>265</v>
      </c>
    </row>
    <row r="4" spans="2:60">
      <c r="B4" s="57" t="s">
        <v>190</v>
      </c>
      <c r="C4" s="79">
        <v>2145</v>
      </c>
    </row>
    <row r="6" spans="2:60" ht="26.25" customHeight="1">
      <c r="B6" s="198" t="s">
        <v>224</v>
      </c>
      <c r="C6" s="199"/>
      <c r="D6" s="199"/>
      <c r="E6" s="199"/>
      <c r="F6" s="199"/>
      <c r="G6" s="199"/>
      <c r="H6" s="199"/>
      <c r="I6" s="199"/>
      <c r="J6" s="199"/>
      <c r="K6" s="200"/>
    </row>
    <row r="7" spans="2:60" s="3" customFormat="1" ht="63">
      <c r="B7" s="60" t="s">
        <v>125</v>
      </c>
      <c r="C7" s="62" t="s">
        <v>49</v>
      </c>
      <c r="D7" s="62" t="s">
        <v>15</v>
      </c>
      <c r="E7" s="62" t="s">
        <v>16</v>
      </c>
      <c r="F7" s="62" t="s">
        <v>61</v>
      </c>
      <c r="G7" s="62" t="s">
        <v>110</v>
      </c>
      <c r="H7" s="62" t="s">
        <v>57</v>
      </c>
      <c r="I7" s="62" t="s">
        <v>119</v>
      </c>
      <c r="J7" s="62" t="s">
        <v>191</v>
      </c>
      <c r="K7" s="64" t="s">
        <v>192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4" t="s">
        <v>60</v>
      </c>
      <c r="C10" s="119"/>
      <c r="D10" s="119"/>
      <c r="E10" s="119"/>
      <c r="F10" s="119"/>
      <c r="G10" s="119"/>
      <c r="H10" s="121">
        <v>0</v>
      </c>
      <c r="I10" s="120">
        <v>26.615028281000001</v>
      </c>
      <c r="J10" s="121">
        <v>1</v>
      </c>
      <c r="K10" s="121">
        <f>I10/'סכום נכסי הקרן'!$C$42</f>
        <v>4.0415108755436248E-5</v>
      </c>
      <c r="L10" s="140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1"/>
    </row>
    <row r="11" spans="2:60" s="101" customFormat="1" ht="21" customHeight="1">
      <c r="B11" s="125" t="s">
        <v>242</v>
      </c>
      <c r="C11" s="119"/>
      <c r="D11" s="119"/>
      <c r="E11" s="119"/>
      <c r="F11" s="119"/>
      <c r="G11" s="119"/>
      <c r="H11" s="121">
        <v>0</v>
      </c>
      <c r="I11" s="120">
        <v>26.615028281000001</v>
      </c>
      <c r="J11" s="121">
        <v>1</v>
      </c>
      <c r="K11" s="121">
        <f>I11/'סכום נכסי הקרן'!$C$42</f>
        <v>4.0415108755436248E-5</v>
      </c>
      <c r="L11" s="140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4" t="s">
        <v>1903</v>
      </c>
      <c r="C12" s="85" t="s">
        <v>1904</v>
      </c>
      <c r="D12" s="85" t="s">
        <v>724</v>
      </c>
      <c r="E12" s="85" t="s">
        <v>357</v>
      </c>
      <c r="F12" s="99">
        <v>0</v>
      </c>
      <c r="G12" s="98" t="s">
        <v>173</v>
      </c>
      <c r="H12" s="96">
        <v>0</v>
      </c>
      <c r="I12" s="95">
        <v>26.615028281000001</v>
      </c>
      <c r="J12" s="96">
        <v>1</v>
      </c>
      <c r="K12" s="96">
        <f>I12/'סכום נכסי הקרן'!$C$42</f>
        <v>4.0415108755436248E-5</v>
      </c>
      <c r="L12" s="14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6"/>
      <c r="C13" s="85"/>
      <c r="D13" s="85"/>
      <c r="E13" s="85"/>
      <c r="F13" s="85"/>
      <c r="G13" s="85"/>
      <c r="H13" s="96"/>
      <c r="I13" s="85"/>
      <c r="J13" s="96"/>
      <c r="K13" s="85"/>
      <c r="L13" s="14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40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4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3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3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Z108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" customWidth="1"/>
    <col min="2" max="2" width="36.85546875" style="2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11" width="5.7109375" style="1" customWidth="1"/>
    <col min="12" max="16384" width="9.140625" style="1"/>
  </cols>
  <sheetData>
    <row r="1" spans="2:26">
      <c r="B1" s="57" t="s">
        <v>188</v>
      </c>
      <c r="C1" s="79" t="s" vm="1">
        <v>263</v>
      </c>
    </row>
    <row r="2" spans="2:26">
      <c r="B2" s="57" t="s">
        <v>187</v>
      </c>
      <c r="C2" s="79" t="s">
        <v>264</v>
      </c>
    </row>
    <row r="3" spans="2:26">
      <c r="B3" s="57" t="s">
        <v>189</v>
      </c>
      <c r="C3" s="79" t="s">
        <v>265</v>
      </c>
    </row>
    <row r="4" spans="2:26">
      <c r="B4" s="57" t="s">
        <v>190</v>
      </c>
      <c r="C4" s="79">
        <v>2145</v>
      </c>
    </row>
    <row r="6" spans="2:26" ht="26.25" customHeight="1">
      <c r="B6" s="198" t="s">
        <v>225</v>
      </c>
      <c r="C6" s="199"/>
      <c r="D6" s="200"/>
    </row>
    <row r="7" spans="2:26" s="3" customFormat="1" ht="31.5">
      <c r="B7" s="60" t="s">
        <v>125</v>
      </c>
      <c r="C7" s="65" t="s">
        <v>116</v>
      </c>
      <c r="D7" s="66" t="s">
        <v>115</v>
      </c>
    </row>
    <row r="8" spans="2:26" s="3" customFormat="1">
      <c r="B8" s="15"/>
      <c r="C8" s="32" t="s">
        <v>250</v>
      </c>
      <c r="D8" s="17" t="s">
        <v>22</v>
      </c>
    </row>
    <row r="9" spans="2:26" s="4" customFormat="1" ht="18" customHeight="1">
      <c r="B9" s="18"/>
      <c r="C9" s="19" t="s">
        <v>1</v>
      </c>
      <c r="D9" s="20" t="s">
        <v>2</v>
      </c>
      <c r="E9" s="3"/>
      <c r="F9" s="3"/>
    </row>
    <row r="10" spans="2:26" s="4" customFormat="1" ht="18" customHeight="1">
      <c r="B10" s="126" t="s">
        <v>1948</v>
      </c>
      <c r="C10" s="127">
        <f>C11+C26</f>
        <v>41082.588343823569</v>
      </c>
      <c r="D10" s="102"/>
      <c r="E10" s="3"/>
      <c r="F10" s="3"/>
    </row>
    <row r="11" spans="2:26">
      <c r="B11" s="128" t="s">
        <v>28</v>
      </c>
      <c r="C11" s="127">
        <f>SUM(C12:C23)</f>
        <v>4858.0671135119765</v>
      </c>
      <c r="D11" s="102"/>
    </row>
    <row r="12" spans="2:26">
      <c r="B12" s="129" t="s">
        <v>1998</v>
      </c>
      <c r="C12" s="130">
        <v>458.80642999999998</v>
      </c>
      <c r="D12" s="131">
        <v>43830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2:26">
      <c r="B13" s="129" t="s">
        <v>1999</v>
      </c>
      <c r="C13" s="130">
        <v>369.74071999999995</v>
      </c>
      <c r="D13" s="131">
        <v>44246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2:26">
      <c r="B14" s="129" t="s">
        <v>2000</v>
      </c>
      <c r="C14" s="130">
        <v>1131.86267</v>
      </c>
      <c r="D14" s="131">
        <v>46100</v>
      </c>
    </row>
    <row r="15" spans="2:26">
      <c r="B15" s="129" t="s">
        <v>2001</v>
      </c>
      <c r="C15" s="130">
        <v>25.294499999999999</v>
      </c>
      <c r="D15" s="131">
        <v>43948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2:26">
      <c r="B16" s="129" t="s">
        <v>2002</v>
      </c>
      <c r="C16" s="130">
        <v>131.29642000000001</v>
      </c>
      <c r="D16" s="131">
        <v>44926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2:4">
      <c r="B17" s="129" t="s">
        <v>2003</v>
      </c>
      <c r="C17" s="130">
        <v>342.81599999999997</v>
      </c>
      <c r="D17" s="131">
        <v>43800</v>
      </c>
    </row>
    <row r="18" spans="2:4">
      <c r="B18" s="129" t="s">
        <v>2004</v>
      </c>
      <c r="C18" s="130">
        <v>385.60141999999996</v>
      </c>
      <c r="D18" s="131">
        <v>44739</v>
      </c>
    </row>
    <row r="19" spans="2:4">
      <c r="B19" s="129" t="s">
        <v>2005</v>
      </c>
      <c r="C19" s="130">
        <v>706.32758000000001</v>
      </c>
      <c r="D19" s="131">
        <v>44739</v>
      </c>
    </row>
    <row r="20" spans="2:4">
      <c r="B20" s="129" t="s">
        <v>1920</v>
      </c>
      <c r="C20" s="130">
        <v>102.0076063532557</v>
      </c>
      <c r="D20" s="131">
        <v>47467</v>
      </c>
    </row>
    <row r="21" spans="2:4">
      <c r="B21" s="129" t="s">
        <v>1905</v>
      </c>
      <c r="C21" s="130">
        <v>269.31286118935964</v>
      </c>
      <c r="D21" s="131">
        <v>46132</v>
      </c>
    </row>
    <row r="22" spans="2:4">
      <c r="B22" s="129" t="s">
        <v>1702</v>
      </c>
      <c r="C22" s="130">
        <v>464.901884359539</v>
      </c>
      <c r="D22" s="131">
        <v>46631</v>
      </c>
    </row>
    <row r="23" spans="2:4">
      <c r="B23" s="129" t="s">
        <v>1906</v>
      </c>
      <c r="C23" s="130">
        <v>470.0990216098225</v>
      </c>
      <c r="D23" s="131">
        <v>48214</v>
      </c>
    </row>
    <row r="24" spans="2:4">
      <c r="B24" s="102"/>
      <c r="C24" s="102"/>
      <c r="D24" s="102"/>
    </row>
    <row r="25" spans="2:4">
      <c r="B25" s="102"/>
      <c r="C25" s="102"/>
      <c r="D25" s="102"/>
    </row>
    <row r="26" spans="2:4">
      <c r="B26" s="132" t="s">
        <v>1949</v>
      </c>
      <c r="C26" s="127">
        <f>SUM(C27:C89)</f>
        <v>36224.521230311591</v>
      </c>
      <c r="D26" s="102"/>
    </row>
    <row r="27" spans="2:4">
      <c r="B27" s="129" t="s">
        <v>1907</v>
      </c>
      <c r="C27" s="130">
        <v>974.45795922230968</v>
      </c>
      <c r="D27" s="131">
        <v>45778</v>
      </c>
    </row>
    <row r="28" spans="2:4">
      <c r="B28" s="129" t="s">
        <v>1908</v>
      </c>
      <c r="C28" s="130">
        <v>1219.88971904</v>
      </c>
      <c r="D28" s="131">
        <v>46326</v>
      </c>
    </row>
    <row r="29" spans="2:4">
      <c r="B29" s="129" t="s">
        <v>1909</v>
      </c>
      <c r="C29" s="130">
        <v>635.25953123792385</v>
      </c>
      <c r="D29" s="131">
        <v>46326</v>
      </c>
    </row>
    <row r="30" spans="2:4">
      <c r="B30" s="129" t="s">
        <v>1715</v>
      </c>
      <c r="C30" s="130">
        <v>881.40442945677785</v>
      </c>
      <c r="D30" s="131">
        <v>46601</v>
      </c>
    </row>
    <row r="31" spans="2:4">
      <c r="B31" s="129" t="s">
        <v>1910</v>
      </c>
      <c r="C31" s="130">
        <v>401.00449283910262</v>
      </c>
      <c r="D31" s="131">
        <v>44429</v>
      </c>
    </row>
    <row r="32" spans="2:4">
      <c r="B32" s="129" t="s">
        <v>1911</v>
      </c>
      <c r="C32" s="130">
        <v>626.19072175086603</v>
      </c>
      <c r="D32" s="131">
        <v>45382</v>
      </c>
    </row>
    <row r="33" spans="2:4">
      <c r="B33" s="129" t="s">
        <v>1912</v>
      </c>
      <c r="C33" s="130">
        <v>1204.8426124906809</v>
      </c>
      <c r="D33" s="131">
        <v>47119</v>
      </c>
    </row>
    <row r="34" spans="2:4">
      <c r="B34" s="129" t="s">
        <v>1913</v>
      </c>
      <c r="C34" s="130">
        <v>1040.5268600695633</v>
      </c>
      <c r="D34" s="131">
        <v>47119</v>
      </c>
    </row>
    <row r="35" spans="2:4">
      <c r="B35" s="129" t="s">
        <v>1914</v>
      </c>
      <c r="C35" s="130">
        <v>492.04141392244054</v>
      </c>
      <c r="D35" s="131">
        <v>44722</v>
      </c>
    </row>
    <row r="36" spans="2:4">
      <c r="B36" s="129" t="s">
        <v>1915</v>
      </c>
      <c r="C36" s="130">
        <v>1715.7611436932043</v>
      </c>
      <c r="D36" s="131">
        <v>47119</v>
      </c>
    </row>
    <row r="37" spans="2:4">
      <c r="B37" s="129" t="s">
        <v>1916</v>
      </c>
      <c r="C37" s="130">
        <v>1275.4665037005927</v>
      </c>
      <c r="D37" s="131">
        <v>46742</v>
      </c>
    </row>
    <row r="38" spans="2:4">
      <c r="B38" s="129" t="s">
        <v>1717</v>
      </c>
      <c r="C38" s="130">
        <v>1317.90802848</v>
      </c>
      <c r="D38" s="131">
        <v>45557</v>
      </c>
    </row>
    <row r="39" spans="2:4">
      <c r="B39" s="129" t="s">
        <v>1720</v>
      </c>
      <c r="C39" s="130">
        <v>1898.27104487</v>
      </c>
      <c r="D39" s="131">
        <v>50041</v>
      </c>
    </row>
    <row r="40" spans="2:4">
      <c r="B40" s="129" t="s">
        <v>1917</v>
      </c>
      <c r="C40" s="130">
        <v>875.81580053378445</v>
      </c>
      <c r="D40" s="131">
        <v>46971</v>
      </c>
    </row>
    <row r="41" spans="2:4">
      <c r="B41" s="129" t="s">
        <v>1918</v>
      </c>
      <c r="C41" s="130">
        <v>646.06718223276982</v>
      </c>
      <c r="D41" s="131">
        <v>46012</v>
      </c>
    </row>
    <row r="42" spans="2:4">
      <c r="B42" s="129" t="s">
        <v>1919</v>
      </c>
      <c r="C42" s="130">
        <v>55.239959238080338</v>
      </c>
      <c r="D42" s="131">
        <v>46326</v>
      </c>
    </row>
    <row r="43" spans="2:4">
      <c r="B43" s="129" t="s">
        <v>1723</v>
      </c>
      <c r="C43" s="130">
        <v>44.595257994990405</v>
      </c>
      <c r="D43" s="131">
        <v>46199</v>
      </c>
    </row>
    <row r="44" spans="2:4">
      <c r="B44" s="129" t="s">
        <v>1921</v>
      </c>
      <c r="C44" s="130">
        <v>61.950297599999999</v>
      </c>
      <c r="D44" s="131">
        <v>46998</v>
      </c>
    </row>
    <row r="45" spans="2:4">
      <c r="B45" s="129" t="s">
        <v>1922</v>
      </c>
      <c r="C45" s="130">
        <v>12.911426146463205</v>
      </c>
      <c r="D45" s="131">
        <v>46938</v>
      </c>
    </row>
    <row r="46" spans="2:4">
      <c r="B46" s="129" t="s">
        <v>1923</v>
      </c>
      <c r="C46" s="130">
        <v>291.83084039816083</v>
      </c>
      <c r="D46" s="131">
        <v>47026</v>
      </c>
    </row>
    <row r="47" spans="2:4">
      <c r="B47" s="129" t="s">
        <v>1924</v>
      </c>
      <c r="C47" s="130">
        <v>132.01090594092156</v>
      </c>
      <c r="D47" s="131">
        <v>46201</v>
      </c>
    </row>
    <row r="48" spans="2:4">
      <c r="B48" s="129" t="s">
        <v>1729</v>
      </c>
      <c r="C48" s="130">
        <v>1.5302844968404981</v>
      </c>
      <c r="D48" s="131">
        <v>46938</v>
      </c>
    </row>
    <row r="49" spans="2:4">
      <c r="B49" s="129" t="s">
        <v>1925</v>
      </c>
      <c r="C49" s="130">
        <v>70.72178905489632</v>
      </c>
      <c r="D49" s="131">
        <v>46938</v>
      </c>
    </row>
    <row r="50" spans="2:4">
      <c r="B50" s="129" t="s">
        <v>1730</v>
      </c>
      <c r="C50" s="130">
        <v>162.04384112697389</v>
      </c>
      <c r="D50" s="131">
        <v>46201</v>
      </c>
    </row>
    <row r="51" spans="2:4">
      <c r="B51" s="129" t="s">
        <v>1704</v>
      </c>
      <c r="C51" s="130">
        <v>439.97205179427345</v>
      </c>
      <c r="D51" s="131">
        <v>47262</v>
      </c>
    </row>
    <row r="52" spans="2:4">
      <c r="B52" s="129" t="s">
        <v>1926</v>
      </c>
      <c r="C52" s="130">
        <v>833.13246013199989</v>
      </c>
      <c r="D52" s="131">
        <v>45485</v>
      </c>
    </row>
    <row r="53" spans="2:4">
      <c r="B53" s="129" t="s">
        <v>1731</v>
      </c>
      <c r="C53" s="130">
        <v>1162.1960822179999</v>
      </c>
      <c r="D53" s="131">
        <v>45777</v>
      </c>
    </row>
    <row r="54" spans="2:4">
      <c r="B54" s="129" t="s">
        <v>1927</v>
      </c>
      <c r="C54" s="130">
        <v>3554.0754400000001</v>
      </c>
      <c r="D54" s="131">
        <v>72686</v>
      </c>
    </row>
    <row r="55" spans="2:4">
      <c r="B55" s="129" t="s">
        <v>1732</v>
      </c>
      <c r="C55" s="130">
        <v>87.72043985554285</v>
      </c>
      <c r="D55" s="131">
        <v>46734</v>
      </c>
    </row>
    <row r="56" spans="2:4">
      <c r="B56" s="129" t="s">
        <v>1928</v>
      </c>
      <c r="C56" s="130">
        <v>31.038627991544285</v>
      </c>
      <c r="D56" s="131">
        <v>46663</v>
      </c>
    </row>
    <row r="57" spans="2:4">
      <c r="B57" s="129" t="s">
        <v>1734</v>
      </c>
      <c r="C57" s="130">
        <v>960.34144363268535</v>
      </c>
      <c r="D57" s="131">
        <v>47178</v>
      </c>
    </row>
    <row r="58" spans="2:4">
      <c r="B58" s="129" t="s">
        <v>1735</v>
      </c>
      <c r="C58" s="130">
        <v>88.121399999999994</v>
      </c>
      <c r="D58" s="131">
        <v>46201</v>
      </c>
    </row>
    <row r="59" spans="2:4">
      <c r="B59" s="129" t="s">
        <v>1929</v>
      </c>
      <c r="C59" s="130">
        <v>617.58450079199997</v>
      </c>
      <c r="D59" s="131">
        <v>45710</v>
      </c>
    </row>
    <row r="60" spans="2:4">
      <c r="B60" s="129" t="s">
        <v>1930</v>
      </c>
      <c r="C60" s="130">
        <v>159.11861008</v>
      </c>
      <c r="D60" s="131">
        <v>46734</v>
      </c>
    </row>
    <row r="61" spans="2:4">
      <c r="B61" s="129" t="s">
        <v>1739</v>
      </c>
      <c r="C61" s="130">
        <v>1264.5697236751644</v>
      </c>
      <c r="D61" s="131">
        <v>46844</v>
      </c>
    </row>
    <row r="62" spans="2:4">
      <c r="B62" s="129" t="s">
        <v>1740</v>
      </c>
      <c r="C62" s="130">
        <v>1.2562213440000001</v>
      </c>
      <c r="D62" s="131">
        <v>47009</v>
      </c>
    </row>
    <row r="63" spans="2:4">
      <c r="B63" s="129" t="s">
        <v>1745</v>
      </c>
      <c r="C63" s="130">
        <v>2.2167787031666532E-2</v>
      </c>
      <c r="D63" s="131">
        <v>46938</v>
      </c>
    </row>
    <row r="64" spans="2:4">
      <c r="B64" s="129" t="s">
        <v>1931</v>
      </c>
      <c r="C64" s="130">
        <v>16.28719067984532</v>
      </c>
      <c r="D64" s="131">
        <v>46938</v>
      </c>
    </row>
    <row r="65" spans="2:4">
      <c r="B65" s="129" t="s">
        <v>1932</v>
      </c>
      <c r="C65" s="130">
        <v>236.4261905609346</v>
      </c>
      <c r="D65" s="131">
        <v>46201</v>
      </c>
    </row>
    <row r="66" spans="2:4">
      <c r="B66" s="129" t="s">
        <v>1933</v>
      </c>
      <c r="C66" s="130">
        <v>0.48785023999999594</v>
      </c>
      <c r="D66" s="131">
        <v>46938</v>
      </c>
    </row>
    <row r="67" spans="2:4">
      <c r="B67" s="129" t="s">
        <v>1748</v>
      </c>
      <c r="C67" s="130">
        <v>1162.287</v>
      </c>
      <c r="D67" s="131">
        <v>45869</v>
      </c>
    </row>
    <row r="68" spans="2:4">
      <c r="B68" s="129" t="s">
        <v>1934</v>
      </c>
      <c r="C68" s="130">
        <v>320.46548847999992</v>
      </c>
      <c r="D68" s="131">
        <v>44258</v>
      </c>
    </row>
    <row r="69" spans="2:4">
      <c r="B69" s="129" t="s">
        <v>1750</v>
      </c>
      <c r="C69" s="130">
        <v>41.639645120000004</v>
      </c>
      <c r="D69" s="131">
        <v>46938</v>
      </c>
    </row>
    <row r="70" spans="2:4">
      <c r="B70" s="129" t="s">
        <v>1751</v>
      </c>
      <c r="C70" s="130">
        <v>847.0411657599999</v>
      </c>
      <c r="D70" s="131">
        <v>47992</v>
      </c>
    </row>
    <row r="71" spans="2:4">
      <c r="B71" s="129" t="s">
        <v>1935</v>
      </c>
      <c r="C71" s="130">
        <v>955.03546251637317</v>
      </c>
      <c r="D71" s="131">
        <v>44044</v>
      </c>
    </row>
    <row r="72" spans="2:4">
      <c r="B72" s="129" t="s">
        <v>1936</v>
      </c>
      <c r="C72" s="130">
        <v>93.734231909370891</v>
      </c>
      <c r="D72" s="131">
        <v>46722</v>
      </c>
    </row>
    <row r="73" spans="2:4">
      <c r="B73" s="129" t="s">
        <v>1937</v>
      </c>
      <c r="C73" s="130">
        <v>496.90638609787345</v>
      </c>
      <c r="D73" s="131">
        <v>48213</v>
      </c>
    </row>
    <row r="74" spans="2:4">
      <c r="B74" s="129" t="s">
        <v>1709</v>
      </c>
      <c r="C74" s="130">
        <v>43.712282239999993</v>
      </c>
      <c r="D74" s="131">
        <v>45939</v>
      </c>
    </row>
    <row r="75" spans="2:4">
      <c r="B75" s="129" t="s">
        <v>1754</v>
      </c>
      <c r="C75" s="130">
        <v>2.8710905697740965</v>
      </c>
      <c r="D75" s="131">
        <v>46938</v>
      </c>
    </row>
    <row r="76" spans="2:4">
      <c r="B76" s="129" t="s">
        <v>1938</v>
      </c>
      <c r="C76" s="130">
        <v>140.99424000000002</v>
      </c>
      <c r="D76" s="131">
        <v>46827</v>
      </c>
    </row>
    <row r="77" spans="2:4">
      <c r="B77" s="129" t="s">
        <v>1939</v>
      </c>
      <c r="C77" s="130">
        <v>260.7224130917719</v>
      </c>
      <c r="D77" s="131">
        <v>47031</v>
      </c>
    </row>
    <row r="78" spans="2:4">
      <c r="B78" s="129" t="s">
        <v>1940</v>
      </c>
      <c r="C78" s="130">
        <v>534.81765407717387</v>
      </c>
      <c r="D78" s="131">
        <v>48723</v>
      </c>
    </row>
    <row r="79" spans="2:4">
      <c r="B79" s="129" t="s">
        <v>1941</v>
      </c>
      <c r="C79" s="130">
        <v>783.65847012599988</v>
      </c>
      <c r="D79" s="131">
        <v>45869</v>
      </c>
    </row>
    <row r="80" spans="2:4">
      <c r="B80" s="129" t="s">
        <v>1942</v>
      </c>
      <c r="C80" s="130">
        <v>42.917933067992919</v>
      </c>
      <c r="D80" s="131">
        <v>46054</v>
      </c>
    </row>
    <row r="81" spans="2:4">
      <c r="B81" s="129" t="s">
        <v>1759</v>
      </c>
      <c r="C81" s="130">
        <v>1130.4824493636686</v>
      </c>
      <c r="D81" s="131">
        <v>47107</v>
      </c>
    </row>
    <row r="82" spans="2:4">
      <c r="B82" s="129" t="s">
        <v>1760</v>
      </c>
      <c r="C82" s="130">
        <v>121.70058383999999</v>
      </c>
      <c r="D82" s="131">
        <v>46734</v>
      </c>
    </row>
    <row r="83" spans="2:4">
      <c r="B83" s="129" t="s">
        <v>1943</v>
      </c>
      <c r="C83" s="130">
        <v>594.42023872000004</v>
      </c>
      <c r="D83" s="131">
        <v>46637</v>
      </c>
    </row>
    <row r="84" spans="2:4">
      <c r="B84" s="129" t="s">
        <v>1944</v>
      </c>
      <c r="C84" s="130">
        <v>678.91166294256004</v>
      </c>
      <c r="D84" s="131">
        <v>48069</v>
      </c>
    </row>
    <row r="85" spans="2:4">
      <c r="B85" s="129" t="s">
        <v>1945</v>
      </c>
      <c r="C85" s="130">
        <v>155.92679646865344</v>
      </c>
      <c r="D85" s="131">
        <v>47102</v>
      </c>
    </row>
    <row r="86" spans="2:4">
      <c r="B86" s="129" t="s">
        <v>1946</v>
      </c>
      <c r="C86" s="130">
        <v>443.47021456000004</v>
      </c>
      <c r="D86" s="131">
        <v>46482</v>
      </c>
    </row>
    <row r="87" spans="2:4">
      <c r="B87" s="129" t="s">
        <v>1764</v>
      </c>
      <c r="C87" s="130">
        <v>43.506783680000005</v>
      </c>
      <c r="D87" s="131">
        <v>47009</v>
      </c>
    </row>
    <row r="88" spans="2:4">
      <c r="B88" s="129" t="s">
        <v>1765</v>
      </c>
      <c r="C88" s="130">
        <v>60.812319359999996</v>
      </c>
      <c r="D88" s="131">
        <v>46933</v>
      </c>
    </row>
    <row r="89" spans="2:4">
      <c r="B89" s="129" t="s">
        <v>1947</v>
      </c>
      <c r="C89" s="130">
        <v>1778.394272</v>
      </c>
      <c r="D89" s="131">
        <v>46643</v>
      </c>
    </row>
    <row r="90" spans="2:4">
      <c r="B90" s="102"/>
      <c r="C90" s="102"/>
      <c r="D90" s="102"/>
    </row>
    <row r="91" spans="2:4">
      <c r="B91" s="102"/>
      <c r="C91" s="102"/>
      <c r="D91" s="102"/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  <row r="108" spans="2:4">
      <c r="B108" s="102"/>
      <c r="C108" s="102"/>
      <c r="D108" s="102"/>
    </row>
  </sheetData>
  <sheetProtection sheet="1" objects="1" scenarios="1"/>
  <mergeCells count="1">
    <mergeCell ref="B6:D6"/>
  </mergeCells>
  <phoneticPr fontId="4" type="noConversion"/>
  <conditionalFormatting sqref="B10:B11 B20 B27:B89">
    <cfRule type="cellIs" dxfId="4" priority="11" operator="equal">
      <formula>"NR3"</formula>
    </cfRule>
  </conditionalFormatting>
  <conditionalFormatting sqref="B26">
    <cfRule type="cellIs" dxfId="3" priority="8" operator="equal">
      <formula>"NR3"</formula>
    </cfRule>
  </conditionalFormatting>
  <conditionalFormatting sqref="B21:B23">
    <cfRule type="cellIs" dxfId="2" priority="9" operator="equal">
      <formula>"NR3"</formula>
    </cfRule>
  </conditionalFormatting>
  <conditionalFormatting sqref="B12:B18">
    <cfRule type="cellIs" dxfId="1" priority="2" operator="equal">
      <formula>"NR3"</formula>
    </cfRule>
  </conditionalFormatting>
  <conditionalFormatting sqref="B19">
    <cfRule type="cellIs" dxfId="0" priority="1" operator="equal">
      <formula>"NR3"</formula>
    </cfRule>
  </conditionalFormatting>
  <dataValidations count="1">
    <dataValidation allowBlank="1" showInputMessage="1" showErrorMessage="1" sqref="M28:XFD29 A1:A1048576 C5:C42 B1:B42 D1:D42 B43:D1048576 E30:XFD1048576 E1:XFD27 E28:K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9" t="s" vm="1">
        <v>263</v>
      </c>
    </row>
    <row r="2" spans="2:18">
      <c r="B2" s="57" t="s">
        <v>187</v>
      </c>
      <c r="C2" s="79" t="s">
        <v>264</v>
      </c>
    </row>
    <row r="3" spans="2:18">
      <c r="B3" s="57" t="s">
        <v>189</v>
      </c>
      <c r="C3" s="79" t="s">
        <v>265</v>
      </c>
    </row>
    <row r="4" spans="2:18">
      <c r="B4" s="57" t="s">
        <v>190</v>
      </c>
      <c r="C4" s="79">
        <v>2145</v>
      </c>
    </row>
    <row r="6" spans="2:18" ht="26.25" customHeight="1">
      <c r="B6" s="198" t="s">
        <v>228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200"/>
    </row>
    <row r="7" spans="2:18" s="3" customFormat="1" ht="78.75">
      <c r="B7" s="22" t="s">
        <v>125</v>
      </c>
      <c r="C7" s="30" t="s">
        <v>49</v>
      </c>
      <c r="D7" s="30" t="s">
        <v>69</v>
      </c>
      <c r="E7" s="30" t="s">
        <v>15</v>
      </c>
      <c r="F7" s="30" t="s">
        <v>70</v>
      </c>
      <c r="G7" s="30" t="s">
        <v>111</v>
      </c>
      <c r="H7" s="30" t="s">
        <v>18</v>
      </c>
      <c r="I7" s="30" t="s">
        <v>110</v>
      </c>
      <c r="J7" s="30" t="s">
        <v>17</v>
      </c>
      <c r="K7" s="30" t="s">
        <v>226</v>
      </c>
      <c r="L7" s="30" t="s">
        <v>252</v>
      </c>
      <c r="M7" s="30" t="s">
        <v>227</v>
      </c>
      <c r="N7" s="30" t="s">
        <v>63</v>
      </c>
      <c r="O7" s="30" t="s">
        <v>191</v>
      </c>
      <c r="P7" s="31" t="s">
        <v>193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254</v>
      </c>
      <c r="M8" s="32" t="s">
        <v>250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262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121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253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C517"/>
  <sheetViews>
    <sheetView rightToLeft="1" zoomScale="90" zoomScaleNormal="90" workbookViewId="0">
      <selection activeCell="J41" sqref="J4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6.140625" style="1" customWidth="1"/>
    <col min="15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12.140625" style="1" bestFit="1" customWidth="1"/>
    <col min="21" max="27" width="5.7109375" style="1" customWidth="1"/>
    <col min="28" max="28" width="3.42578125" style="1" customWidth="1"/>
    <col min="29" max="29" width="5.7109375" style="1" hidden="1" customWidth="1"/>
    <col min="30" max="30" width="10.140625" style="1" customWidth="1"/>
    <col min="31" max="31" width="13.85546875" style="1" customWidth="1"/>
    <col min="32" max="32" width="5.7109375" style="1" customWidth="1"/>
    <col min="33" max="16384" width="9.140625" style="1"/>
  </cols>
  <sheetData>
    <row r="1" spans="2:20">
      <c r="B1" s="156" t="s">
        <v>188</v>
      </c>
      <c r="C1" s="157" t="s" vm="1">
        <v>263</v>
      </c>
      <c r="D1" s="145"/>
      <c r="E1" s="145"/>
      <c r="F1" s="145"/>
      <c r="G1" s="145"/>
      <c r="H1" s="145"/>
      <c r="I1" s="145"/>
      <c r="J1" s="145"/>
      <c r="K1" s="145"/>
      <c r="L1" s="145"/>
      <c r="M1" s="145"/>
    </row>
    <row r="2" spans="2:20">
      <c r="B2" s="156" t="s">
        <v>187</v>
      </c>
      <c r="C2" s="157" t="s">
        <v>264</v>
      </c>
      <c r="D2" s="145"/>
      <c r="E2" s="145"/>
      <c r="F2" s="145"/>
      <c r="G2" s="145"/>
      <c r="H2" s="145"/>
      <c r="I2" s="145"/>
      <c r="J2" s="145"/>
      <c r="K2" s="145"/>
      <c r="L2" s="145"/>
      <c r="M2" s="145"/>
    </row>
    <row r="3" spans="2:20">
      <c r="B3" s="156" t="s">
        <v>189</v>
      </c>
      <c r="C3" s="157" t="s">
        <v>265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</row>
    <row r="4" spans="2:20">
      <c r="B4" s="156" t="s">
        <v>190</v>
      </c>
      <c r="C4" s="157">
        <v>2145</v>
      </c>
      <c r="D4" s="145"/>
      <c r="E4" s="145"/>
      <c r="F4" s="145"/>
      <c r="G4" s="145"/>
      <c r="H4" s="145"/>
      <c r="I4" s="145"/>
      <c r="J4" s="183"/>
      <c r="K4" s="145"/>
      <c r="L4" s="145"/>
      <c r="M4" s="145"/>
    </row>
    <row r="6" spans="2:20" ht="26.25" customHeight="1">
      <c r="B6" s="187" t="s">
        <v>217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45"/>
    </row>
    <row r="7" spans="2:20" s="3" customFormat="1" ht="63">
      <c r="B7" s="150" t="s">
        <v>124</v>
      </c>
      <c r="C7" s="151" t="s">
        <v>49</v>
      </c>
      <c r="D7" s="151" t="s">
        <v>126</v>
      </c>
      <c r="E7" s="151" t="s">
        <v>15</v>
      </c>
      <c r="F7" s="151" t="s">
        <v>70</v>
      </c>
      <c r="G7" s="151" t="s">
        <v>110</v>
      </c>
      <c r="H7" s="151" t="s">
        <v>17</v>
      </c>
      <c r="I7" s="151" t="s">
        <v>19</v>
      </c>
      <c r="J7" s="151" t="s">
        <v>66</v>
      </c>
      <c r="K7" s="151" t="s">
        <v>191</v>
      </c>
      <c r="L7" s="151" t="s">
        <v>192</v>
      </c>
      <c r="M7" s="146"/>
    </row>
    <row r="8" spans="2:20" s="3" customFormat="1" ht="28.5" customHeight="1">
      <c r="B8" s="152"/>
      <c r="C8" s="153"/>
      <c r="D8" s="153"/>
      <c r="E8" s="153"/>
      <c r="F8" s="153"/>
      <c r="G8" s="153"/>
      <c r="H8" s="153" t="s">
        <v>20</v>
      </c>
      <c r="I8" s="153" t="s">
        <v>20</v>
      </c>
      <c r="J8" s="153" t="s">
        <v>250</v>
      </c>
      <c r="K8" s="153" t="s">
        <v>20</v>
      </c>
      <c r="L8" s="153" t="s">
        <v>20</v>
      </c>
      <c r="M8" s="148"/>
    </row>
    <row r="9" spans="2:20" s="4" customFormat="1" ht="18" customHeight="1">
      <c r="B9" s="154"/>
      <c r="C9" s="155" t="s">
        <v>1</v>
      </c>
      <c r="D9" s="155" t="s">
        <v>2</v>
      </c>
      <c r="E9" s="155" t="s">
        <v>3</v>
      </c>
      <c r="F9" s="155" t="s">
        <v>4</v>
      </c>
      <c r="G9" s="155" t="s">
        <v>5</v>
      </c>
      <c r="H9" s="155" t="s">
        <v>6</v>
      </c>
      <c r="I9" s="155" t="s">
        <v>7</v>
      </c>
      <c r="J9" s="155" t="s">
        <v>8</v>
      </c>
      <c r="K9" s="155" t="s">
        <v>9</v>
      </c>
      <c r="L9" s="155" t="s">
        <v>10</v>
      </c>
      <c r="M9" s="149"/>
    </row>
    <row r="10" spans="2:20" s="134" customFormat="1" ht="18" customHeight="1">
      <c r="B10" s="158" t="s">
        <v>48</v>
      </c>
      <c r="C10" s="159"/>
      <c r="D10" s="159"/>
      <c r="E10" s="159"/>
      <c r="F10" s="159"/>
      <c r="G10" s="159"/>
      <c r="H10" s="159"/>
      <c r="I10" s="159"/>
      <c r="J10" s="165">
        <f>J11+J40</f>
        <v>106082.66786330999</v>
      </c>
      <c r="K10" s="166">
        <v>1</v>
      </c>
      <c r="L10" s="166">
        <v>0.1633996660496039</v>
      </c>
      <c r="M10" s="178"/>
    </row>
    <row r="11" spans="2:20" s="135" customFormat="1">
      <c r="B11" s="160" t="s">
        <v>242</v>
      </c>
      <c r="C11" s="161"/>
      <c r="D11" s="161"/>
      <c r="E11" s="161"/>
      <c r="F11" s="161"/>
      <c r="G11" s="161"/>
      <c r="H11" s="161"/>
      <c r="I11" s="161"/>
      <c r="J11" s="167">
        <f>J12+J21</f>
        <v>101408.82278331</v>
      </c>
      <c r="K11" s="168">
        <v>0.95668471029957225</v>
      </c>
      <c r="L11" s="168">
        <v>0.15632196217771219</v>
      </c>
      <c r="M11" s="179"/>
    </row>
    <row r="12" spans="2:20" s="135" customFormat="1">
      <c r="B12" s="173" t="s">
        <v>45</v>
      </c>
      <c r="C12" s="161"/>
      <c r="D12" s="161"/>
      <c r="E12" s="161"/>
      <c r="F12" s="161"/>
      <c r="G12" s="161"/>
      <c r="H12" s="161"/>
      <c r="I12" s="161"/>
      <c r="J12" s="167">
        <f>SUM(J13:J19)</f>
        <v>89054.709556364003</v>
      </c>
      <c r="K12" s="168">
        <v>0.84219548551141721</v>
      </c>
      <c r="L12" s="168">
        <v>0.1376144610810496</v>
      </c>
      <c r="M12" s="179"/>
      <c r="T12" s="144"/>
    </row>
    <row r="13" spans="2:20" s="135" customFormat="1">
      <c r="B13" s="164" t="s">
        <v>1850</v>
      </c>
      <c r="C13" s="163" t="s">
        <v>1849</v>
      </c>
      <c r="D13" s="163">
        <v>12</v>
      </c>
      <c r="E13" s="163" t="s">
        <v>356</v>
      </c>
      <c r="F13" s="163" t="s">
        <v>357</v>
      </c>
      <c r="G13" s="171" t="s">
        <v>173</v>
      </c>
      <c r="H13" s="172">
        <v>0</v>
      </c>
      <c r="I13" s="172">
        <v>0</v>
      </c>
      <c r="J13" s="169">
        <v>248.08</v>
      </c>
      <c r="K13" s="170">
        <v>2.2991042460658775E-3</v>
      </c>
      <c r="L13" s="170">
        <v>3.7567286602039078E-4</v>
      </c>
      <c r="M13" s="179"/>
    </row>
    <row r="14" spans="2:20" s="135" customFormat="1">
      <c r="B14" s="164" t="s">
        <v>1850</v>
      </c>
      <c r="C14" s="163" t="s">
        <v>1851</v>
      </c>
      <c r="D14" s="163">
        <v>12</v>
      </c>
      <c r="E14" s="163" t="s">
        <v>356</v>
      </c>
      <c r="F14" s="163" t="s">
        <v>357</v>
      </c>
      <c r="G14" s="171" t="s">
        <v>173</v>
      </c>
      <c r="H14" s="172">
        <v>0</v>
      </c>
      <c r="I14" s="172">
        <v>0</v>
      </c>
      <c r="J14" s="169">
        <v>40466.06</v>
      </c>
      <c r="K14" s="170">
        <v>0.37502608861254522</v>
      </c>
      <c r="L14" s="170">
        <v>6.1279137639179054E-2</v>
      </c>
      <c r="M14" s="179"/>
    </row>
    <row r="15" spans="2:20" s="135" customFormat="1">
      <c r="B15" s="164" t="s">
        <v>1852</v>
      </c>
      <c r="C15" s="163" t="s">
        <v>1853</v>
      </c>
      <c r="D15" s="163">
        <v>10</v>
      </c>
      <c r="E15" s="163" t="s">
        <v>356</v>
      </c>
      <c r="F15" s="163" t="s">
        <v>357</v>
      </c>
      <c r="G15" s="171" t="s">
        <v>173</v>
      </c>
      <c r="H15" s="172">
        <v>0</v>
      </c>
      <c r="I15" s="172">
        <v>0</v>
      </c>
      <c r="J15" s="169">
        <v>3038.0557018980003</v>
      </c>
      <c r="K15" s="170">
        <v>2.8155460996526691E-2</v>
      </c>
      <c r="L15" s="170">
        <v>4.6005929243051096E-3</v>
      </c>
      <c r="M15" s="179"/>
    </row>
    <row r="16" spans="2:20" s="135" customFormat="1">
      <c r="B16" s="164" t="s">
        <v>1852</v>
      </c>
      <c r="C16" s="163" t="s">
        <v>1854</v>
      </c>
      <c r="D16" s="163">
        <v>10</v>
      </c>
      <c r="E16" s="163" t="s">
        <v>356</v>
      </c>
      <c r="F16" s="163" t="s">
        <v>357</v>
      </c>
      <c r="G16" s="171" t="s">
        <v>173</v>
      </c>
      <c r="H16" s="172">
        <v>0</v>
      </c>
      <c r="I16" s="172">
        <v>0</v>
      </c>
      <c r="J16" s="169">
        <v>45871.18</v>
      </c>
      <c r="K16" s="170">
        <v>0.42511538499698548</v>
      </c>
      <c r="L16" s="170">
        <v>6.9463711941056216E-2</v>
      </c>
      <c r="M16" s="179"/>
    </row>
    <row r="17" spans="2:12" s="135" customFormat="1">
      <c r="B17" s="164" t="s">
        <v>1855</v>
      </c>
      <c r="C17" s="163" t="s">
        <v>1856</v>
      </c>
      <c r="D17" s="163">
        <v>20</v>
      </c>
      <c r="E17" s="163" t="s">
        <v>356</v>
      </c>
      <c r="F17" s="163" t="s">
        <v>357</v>
      </c>
      <c r="G17" s="171" t="s">
        <v>173</v>
      </c>
      <c r="H17" s="172">
        <v>0</v>
      </c>
      <c r="I17" s="172">
        <v>0</v>
      </c>
      <c r="J17" s="169">
        <v>682.25552449599991</v>
      </c>
      <c r="K17" s="170">
        <v>6.322865903219347E-3</v>
      </c>
      <c r="L17" s="170">
        <v>1.0331541770624685E-3</v>
      </c>
    </row>
    <row r="18" spans="2:12" s="135" customFormat="1">
      <c r="B18" s="164" t="s">
        <v>1848</v>
      </c>
      <c r="C18" s="163" t="s">
        <v>1857</v>
      </c>
      <c r="D18" s="163">
        <v>11</v>
      </c>
      <c r="E18" s="163" t="s">
        <v>393</v>
      </c>
      <c r="F18" s="163" t="s">
        <v>357</v>
      </c>
      <c r="G18" s="171" t="s">
        <v>173</v>
      </c>
      <c r="H18" s="172">
        <v>0</v>
      </c>
      <c r="I18" s="172">
        <v>0</v>
      </c>
      <c r="J18" s="169">
        <v>463.68832997000004</v>
      </c>
      <c r="K18" s="170">
        <v>4.2972742997630714E-3</v>
      </c>
      <c r="L18" s="170">
        <v>7.0217318550483139E-4</v>
      </c>
    </row>
    <row r="19" spans="2:12" s="135" customFormat="1">
      <c r="B19" s="164" t="s">
        <v>1858</v>
      </c>
      <c r="C19" s="163" t="s">
        <v>1859</v>
      </c>
      <c r="D19" s="163">
        <v>26</v>
      </c>
      <c r="E19" s="163" t="s">
        <v>393</v>
      </c>
      <c r="F19" s="163" t="s">
        <v>357</v>
      </c>
      <c r="G19" s="171" t="s">
        <v>173</v>
      </c>
      <c r="H19" s="172">
        <v>0</v>
      </c>
      <c r="I19" s="172">
        <v>0</v>
      </c>
      <c r="J19" s="169">
        <v>-1714.61</v>
      </c>
      <c r="K19" s="170">
        <v>9.793064563115982E-4</v>
      </c>
      <c r="L19" s="170">
        <v>1.6001834792153617E-4</v>
      </c>
    </row>
    <row r="20" spans="2:12" s="135" customFormat="1">
      <c r="B20" s="162"/>
      <c r="C20" s="163"/>
      <c r="D20" s="163"/>
      <c r="E20" s="163"/>
      <c r="F20" s="163"/>
      <c r="G20" s="163"/>
      <c r="H20" s="163"/>
      <c r="I20" s="163"/>
      <c r="J20" s="163"/>
      <c r="K20" s="170"/>
      <c r="L20" s="163"/>
    </row>
    <row r="21" spans="2:12" s="135" customFormat="1">
      <c r="B21" s="173" t="s">
        <v>46</v>
      </c>
      <c r="C21" s="161"/>
      <c r="D21" s="161"/>
      <c r="E21" s="161"/>
      <c r="F21" s="161"/>
      <c r="G21" s="161">
        <v>2303.92</v>
      </c>
      <c r="H21" s="161"/>
      <c r="I21" s="161"/>
      <c r="J21" s="167">
        <f>SUM(J22:J38)</f>
        <v>12354.113226945999</v>
      </c>
      <c r="K21" s="168">
        <v>0.11448922478815499</v>
      </c>
      <c r="L21" s="168">
        <v>1.8707501096662561E-2</v>
      </c>
    </row>
    <row r="22" spans="2:12" s="135" customFormat="1">
      <c r="B22" s="164" t="s">
        <v>1850</v>
      </c>
      <c r="C22" s="163" t="s">
        <v>1860</v>
      </c>
      <c r="D22" s="163">
        <v>12</v>
      </c>
      <c r="E22" s="163" t="s">
        <v>356</v>
      </c>
      <c r="F22" s="163" t="s">
        <v>357</v>
      </c>
      <c r="G22" s="171" t="s">
        <v>180</v>
      </c>
      <c r="H22" s="172">
        <v>0</v>
      </c>
      <c r="I22" s="172">
        <v>0</v>
      </c>
      <c r="J22" s="169">
        <v>0.42255999999999999</v>
      </c>
      <c r="K22" s="170">
        <v>3.9161137141954089E-6</v>
      </c>
      <c r="L22" s="170">
        <v>6.3989167311180388E-7</v>
      </c>
    </row>
    <row r="23" spans="2:12" s="135" customFormat="1">
      <c r="B23" s="164" t="s">
        <v>1850</v>
      </c>
      <c r="C23" s="163" t="s">
        <v>1861</v>
      </c>
      <c r="D23" s="163">
        <v>12</v>
      </c>
      <c r="E23" s="163" t="s">
        <v>356</v>
      </c>
      <c r="F23" s="163" t="s">
        <v>357</v>
      </c>
      <c r="G23" s="171" t="s">
        <v>175</v>
      </c>
      <c r="H23" s="172">
        <v>0</v>
      </c>
      <c r="I23" s="172">
        <v>0</v>
      </c>
      <c r="J23" s="169">
        <v>0.68869000000000002</v>
      </c>
      <c r="K23" s="170">
        <v>6.3824979975133389E-6</v>
      </c>
      <c r="L23" s="170">
        <v>1.0428980413559453E-6</v>
      </c>
    </row>
    <row r="24" spans="2:12" s="135" customFormat="1">
      <c r="B24" s="164" t="s">
        <v>1850</v>
      </c>
      <c r="C24" s="163" t="s">
        <v>1862</v>
      </c>
      <c r="D24" s="163">
        <v>12</v>
      </c>
      <c r="E24" s="163" t="s">
        <v>356</v>
      </c>
      <c r="F24" s="163" t="s">
        <v>357</v>
      </c>
      <c r="G24" s="171" t="s">
        <v>174</v>
      </c>
      <c r="H24" s="172">
        <v>0</v>
      </c>
      <c r="I24" s="172">
        <v>0</v>
      </c>
      <c r="J24" s="169">
        <v>231.16343000000001</v>
      </c>
      <c r="K24" s="170">
        <v>2.1423283757181239E-3</v>
      </c>
      <c r="L24" s="170">
        <v>3.5005574116093188E-4</v>
      </c>
    </row>
    <row r="25" spans="2:12" s="135" customFormat="1">
      <c r="B25" s="164" t="s">
        <v>1850</v>
      </c>
      <c r="C25" s="163" t="s">
        <v>1863</v>
      </c>
      <c r="D25" s="163">
        <v>12</v>
      </c>
      <c r="E25" s="163" t="s">
        <v>356</v>
      </c>
      <c r="F25" s="163" t="s">
        <v>357</v>
      </c>
      <c r="G25" s="171" t="s">
        <v>172</v>
      </c>
      <c r="H25" s="172">
        <v>0</v>
      </c>
      <c r="I25" s="172">
        <v>0</v>
      </c>
      <c r="J25" s="169">
        <v>2303.92</v>
      </c>
      <c r="K25" s="170">
        <v>2.1351827349972693E-2</v>
      </c>
      <c r="L25" s="170">
        <v>3.4888814585343373E-3</v>
      </c>
    </row>
    <row r="26" spans="2:12" s="135" customFormat="1">
      <c r="B26" s="164" t="s">
        <v>1852</v>
      </c>
      <c r="C26" s="163" t="s">
        <v>1864</v>
      </c>
      <c r="D26" s="163">
        <v>10</v>
      </c>
      <c r="E26" s="163" t="s">
        <v>356</v>
      </c>
      <c r="F26" s="163" t="s">
        <v>357</v>
      </c>
      <c r="G26" s="171" t="s">
        <v>172</v>
      </c>
      <c r="H26" s="172">
        <v>0</v>
      </c>
      <c r="I26" s="172">
        <v>0</v>
      </c>
      <c r="J26" s="169">
        <v>408.63193405699997</v>
      </c>
      <c r="K26" s="170">
        <v>3.7870340804118034E-3</v>
      </c>
      <c r="L26" s="170">
        <v>6.1880010405775761E-4</v>
      </c>
    </row>
    <row r="27" spans="2:12" s="135" customFormat="1">
      <c r="B27" s="164" t="s">
        <v>1852</v>
      </c>
      <c r="C27" s="163" t="s">
        <v>1865</v>
      </c>
      <c r="D27" s="163">
        <v>10</v>
      </c>
      <c r="E27" s="163" t="s">
        <v>356</v>
      </c>
      <c r="F27" s="163" t="s">
        <v>357</v>
      </c>
      <c r="G27" s="171" t="s">
        <v>174</v>
      </c>
      <c r="H27" s="172">
        <v>0</v>
      </c>
      <c r="I27" s="172">
        <v>0</v>
      </c>
      <c r="J27" s="169">
        <v>-2.21</v>
      </c>
      <c r="K27" s="170">
        <v>-2.0481378522273417E-5</v>
      </c>
      <c r="L27" s="170">
        <v>-3.3466504107750063E-6</v>
      </c>
    </row>
    <row r="28" spans="2:12" s="135" customFormat="1">
      <c r="B28" s="164" t="s">
        <v>1852</v>
      </c>
      <c r="C28" s="163" t="s">
        <v>1866</v>
      </c>
      <c r="D28" s="163">
        <v>10</v>
      </c>
      <c r="E28" s="163" t="s">
        <v>356</v>
      </c>
      <c r="F28" s="163" t="s">
        <v>357</v>
      </c>
      <c r="G28" s="171" t="s">
        <v>175</v>
      </c>
      <c r="H28" s="172">
        <v>0</v>
      </c>
      <c r="I28" s="172">
        <v>0</v>
      </c>
      <c r="J28" s="169">
        <v>63.73</v>
      </c>
      <c r="K28" s="170">
        <v>5.9062364399297947E-4</v>
      </c>
      <c r="L28" s="170">
        <v>9.6507706189453E-5</v>
      </c>
    </row>
    <row r="29" spans="2:12" s="135" customFormat="1">
      <c r="B29" s="164" t="s">
        <v>1852</v>
      </c>
      <c r="C29" s="163" t="s">
        <v>1867</v>
      </c>
      <c r="D29" s="163">
        <v>10</v>
      </c>
      <c r="E29" s="163" t="s">
        <v>356</v>
      </c>
      <c r="F29" s="163" t="s">
        <v>357</v>
      </c>
      <c r="G29" s="171" t="s">
        <v>172</v>
      </c>
      <c r="H29" s="172">
        <v>0</v>
      </c>
      <c r="I29" s="172">
        <v>0</v>
      </c>
      <c r="J29" s="169">
        <v>9242.82</v>
      </c>
      <c r="K29" s="170">
        <v>8.5658685535402332E-2</v>
      </c>
      <c r="L29" s="170">
        <v>1.399660061073278E-2</v>
      </c>
    </row>
    <row r="30" spans="2:12" s="135" customFormat="1">
      <c r="B30" s="164" t="s">
        <v>1852</v>
      </c>
      <c r="C30" s="163" t="s">
        <v>1868</v>
      </c>
      <c r="D30" s="163">
        <v>10</v>
      </c>
      <c r="E30" s="163" t="s">
        <v>356</v>
      </c>
      <c r="F30" s="163" t="s">
        <v>357</v>
      </c>
      <c r="G30" s="171" t="s">
        <v>182</v>
      </c>
      <c r="H30" s="172">
        <v>0</v>
      </c>
      <c r="I30" s="172">
        <v>0</v>
      </c>
      <c r="J30" s="169">
        <v>10.33304</v>
      </c>
      <c r="K30" s="170">
        <v>9.576239978542629E-5</v>
      </c>
      <c r="L30" s="170">
        <v>1.5647544145047317E-5</v>
      </c>
    </row>
    <row r="31" spans="2:12" s="135" customFormat="1">
      <c r="B31" s="164" t="s">
        <v>1852</v>
      </c>
      <c r="C31" s="163" t="s">
        <v>1869</v>
      </c>
      <c r="D31" s="163">
        <v>10</v>
      </c>
      <c r="E31" s="163" t="s">
        <v>356</v>
      </c>
      <c r="F31" s="163" t="s">
        <v>357</v>
      </c>
      <c r="G31" s="171" t="s">
        <v>181</v>
      </c>
      <c r="H31" s="172">
        <v>0</v>
      </c>
      <c r="I31" s="172">
        <v>0</v>
      </c>
      <c r="J31" s="169">
        <v>1.2880799999999999</v>
      </c>
      <c r="K31" s="170">
        <v>1.1937400021253366E-5</v>
      </c>
      <c r="L31" s="170">
        <v>1.9505671769733348E-6</v>
      </c>
    </row>
    <row r="32" spans="2:12" s="135" customFormat="1">
      <c r="B32" s="164" t="s">
        <v>1852</v>
      </c>
      <c r="C32" s="163" t="s">
        <v>1870</v>
      </c>
      <c r="D32" s="163">
        <v>10</v>
      </c>
      <c r="E32" s="163" t="s">
        <v>356</v>
      </c>
      <c r="F32" s="163" t="s">
        <v>357</v>
      </c>
      <c r="G32" s="171" t="s">
        <v>176</v>
      </c>
      <c r="H32" s="172">
        <v>0</v>
      </c>
      <c r="I32" s="172">
        <v>0</v>
      </c>
      <c r="J32" s="169">
        <v>89.376109999999997</v>
      </c>
      <c r="K32" s="170">
        <v>8.2830133020739651E-4</v>
      </c>
      <c r="L32" s="170">
        <v>1.3534416074433128E-4</v>
      </c>
    </row>
    <row r="33" spans="2:12" s="135" customFormat="1">
      <c r="B33" s="164" t="s">
        <v>1855</v>
      </c>
      <c r="C33" s="163" t="s">
        <v>1871</v>
      </c>
      <c r="D33" s="163">
        <v>20</v>
      </c>
      <c r="E33" s="163" t="s">
        <v>356</v>
      </c>
      <c r="F33" s="163" t="s">
        <v>357</v>
      </c>
      <c r="G33" s="171" t="s">
        <v>172</v>
      </c>
      <c r="H33" s="172">
        <v>0</v>
      </c>
      <c r="I33" s="172">
        <v>0</v>
      </c>
      <c r="J33" s="169">
        <v>0.26</v>
      </c>
      <c r="K33" s="170">
        <v>2.4434473357923087E-6</v>
      </c>
      <c r="L33" s="170">
        <v>3.9925847867825764E-7</v>
      </c>
    </row>
    <row r="34" spans="2:12" s="135" customFormat="1">
      <c r="B34" s="164" t="s">
        <v>1848</v>
      </c>
      <c r="C34" s="163" t="s">
        <v>1872</v>
      </c>
      <c r="D34" s="163">
        <v>11</v>
      </c>
      <c r="E34" s="163" t="s">
        <v>393</v>
      </c>
      <c r="F34" s="163" t="s">
        <v>357</v>
      </c>
      <c r="G34" s="171" t="s">
        <v>172</v>
      </c>
      <c r="H34" s="172">
        <v>0</v>
      </c>
      <c r="I34" s="172">
        <v>0</v>
      </c>
      <c r="J34" s="169">
        <v>0.40481288900000001</v>
      </c>
      <c r="K34" s="170">
        <v>3.7516407286443678E-6</v>
      </c>
      <c r="L34" s="170">
        <v>6.1301684219858232E-7</v>
      </c>
    </row>
    <row r="35" spans="2:12" s="135" customFormat="1">
      <c r="B35" s="164" t="s">
        <v>1858</v>
      </c>
      <c r="C35" s="163" t="s">
        <v>1873</v>
      </c>
      <c r="D35" s="163">
        <v>26</v>
      </c>
      <c r="E35" s="163" t="s">
        <v>393</v>
      </c>
      <c r="F35" s="163" t="s">
        <v>357</v>
      </c>
      <c r="G35" s="171" t="s">
        <v>172</v>
      </c>
      <c r="H35" s="172">
        <v>0</v>
      </c>
      <c r="I35" s="172">
        <v>0</v>
      </c>
      <c r="J35" s="169">
        <v>0.18</v>
      </c>
      <c r="K35" s="170">
        <v>1.6681665764747578E-6</v>
      </c>
      <c r="L35" s="170">
        <v>2.7257786151108649E-7</v>
      </c>
    </row>
    <row r="36" spans="2:12" s="135" customFormat="1">
      <c r="B36" s="164" t="s">
        <v>1858</v>
      </c>
      <c r="C36" s="163" t="s">
        <v>1874</v>
      </c>
      <c r="D36" s="163">
        <v>26</v>
      </c>
      <c r="E36" s="163" t="s">
        <v>393</v>
      </c>
      <c r="F36" s="163" t="s">
        <v>357</v>
      </c>
      <c r="G36" s="171" t="s">
        <v>174</v>
      </c>
      <c r="H36" s="172">
        <v>0</v>
      </c>
      <c r="I36" s="172">
        <v>0</v>
      </c>
      <c r="J36" s="169">
        <v>1.06</v>
      </c>
      <c r="K36" s="170">
        <v>6.0959440500433408E-6</v>
      </c>
      <c r="L36" s="170">
        <v>9.9607522203415193E-7</v>
      </c>
    </row>
    <row r="37" spans="2:12" s="135" customFormat="1">
      <c r="B37" s="164" t="s">
        <v>1858</v>
      </c>
      <c r="C37" s="163" t="s">
        <v>1875</v>
      </c>
      <c r="D37" s="163">
        <v>26</v>
      </c>
      <c r="E37" s="163" t="s">
        <v>393</v>
      </c>
      <c r="F37" s="163" t="s">
        <v>357</v>
      </c>
      <c r="G37" s="171" t="s">
        <v>182</v>
      </c>
      <c r="H37" s="172">
        <v>0</v>
      </c>
      <c r="I37" s="172">
        <v>0</v>
      </c>
      <c r="J37" s="169">
        <v>0.39455000000000001</v>
      </c>
      <c r="K37" s="170">
        <v>3.6565284597117542E-6</v>
      </c>
      <c r="L37" s="170">
        <v>5.9747552921777318E-7</v>
      </c>
    </row>
    <row r="38" spans="2:12" s="135" customFormat="1">
      <c r="B38" s="164" t="s">
        <v>1858</v>
      </c>
      <c r="C38" s="163" t="s">
        <v>1876</v>
      </c>
      <c r="D38" s="163">
        <v>26</v>
      </c>
      <c r="E38" s="163" t="s">
        <v>393</v>
      </c>
      <c r="F38" s="163" t="s">
        <v>357</v>
      </c>
      <c r="G38" s="171" t="s">
        <v>175</v>
      </c>
      <c r="H38" s="172">
        <v>0</v>
      </c>
      <c r="I38" s="172">
        <v>0</v>
      </c>
      <c r="J38" s="169">
        <v>1.65002</v>
      </c>
      <c r="K38" s="170">
        <v>1.5291712302860446E-5</v>
      </c>
      <c r="L38" s="170">
        <v>2.4986606836140164E-6</v>
      </c>
    </row>
    <row r="39" spans="2:12" s="135" customFormat="1">
      <c r="B39" s="162"/>
      <c r="C39" s="163"/>
      <c r="D39" s="163"/>
      <c r="E39" s="163"/>
      <c r="F39" s="163"/>
      <c r="G39" s="163"/>
      <c r="H39" s="163"/>
      <c r="I39" s="163"/>
      <c r="J39" s="163"/>
      <c r="K39" s="170"/>
      <c r="L39" s="163"/>
    </row>
    <row r="40" spans="2:12" s="135" customFormat="1">
      <c r="B40" s="160" t="s">
        <v>241</v>
      </c>
      <c r="C40" s="161"/>
      <c r="D40" s="161"/>
      <c r="E40" s="161"/>
      <c r="F40" s="161"/>
      <c r="G40" s="161"/>
      <c r="H40" s="161"/>
      <c r="I40" s="161"/>
      <c r="J40" s="167">
        <f>J41+J54</f>
        <v>4673.8450800000001</v>
      </c>
      <c r="K40" s="168">
        <v>4.331528970042773E-2</v>
      </c>
      <c r="L40" s="168">
        <v>7.0777038718917388E-3</v>
      </c>
    </row>
    <row r="41" spans="2:12" s="135" customFormat="1">
      <c r="B41" s="173" t="s">
        <v>46</v>
      </c>
      <c r="C41" s="161"/>
      <c r="D41" s="161"/>
      <c r="E41" s="161"/>
      <c r="F41" s="161"/>
      <c r="G41" s="161"/>
      <c r="H41" s="161"/>
      <c r="I41" s="161"/>
      <c r="J41" s="167">
        <v>2271.5059000000001</v>
      </c>
      <c r="K41" s="168">
        <v>2.1051390114695631E-2</v>
      </c>
      <c r="L41" s="168">
        <v>3.4397901146211995E-3</v>
      </c>
    </row>
    <row r="42" spans="2:12" s="135" customFormat="1">
      <c r="B42" s="164" t="s">
        <v>1877</v>
      </c>
      <c r="C42" s="163" t="s">
        <v>1878</v>
      </c>
      <c r="D42" s="163">
        <v>91</v>
      </c>
      <c r="E42" s="163" t="s">
        <v>1879</v>
      </c>
      <c r="F42" s="163" t="s">
        <v>1880</v>
      </c>
      <c r="G42" s="171" t="s">
        <v>180</v>
      </c>
      <c r="H42" s="172">
        <v>0</v>
      </c>
      <c r="I42" s="172">
        <v>0</v>
      </c>
      <c r="J42" s="169">
        <v>2.9860900000000004</v>
      </c>
      <c r="K42" s="170">
        <v>2.767386406858617E-5</v>
      </c>
      <c r="L42" s="170">
        <v>4.5219001471091127E-6</v>
      </c>
    </row>
    <row r="43" spans="2:12" s="135" customFormat="1">
      <c r="B43" s="164" t="s">
        <v>1877</v>
      </c>
      <c r="C43" s="163" t="s">
        <v>1881</v>
      </c>
      <c r="D43" s="163">
        <v>91</v>
      </c>
      <c r="E43" s="163" t="s">
        <v>1879</v>
      </c>
      <c r="F43" s="163" t="s">
        <v>1880</v>
      </c>
      <c r="G43" s="171" t="s">
        <v>181</v>
      </c>
      <c r="H43" s="172">
        <v>0</v>
      </c>
      <c r="I43" s="172">
        <v>0</v>
      </c>
      <c r="J43" s="169">
        <v>1.1311500000000001</v>
      </c>
      <c r="K43" s="170">
        <v>1.0483036794330125E-5</v>
      </c>
      <c r="L43" s="170">
        <v>1.7129247113792528E-6</v>
      </c>
    </row>
    <row r="44" spans="2:12" s="135" customFormat="1">
      <c r="B44" s="164" t="s">
        <v>1877</v>
      </c>
      <c r="C44" s="163" t="s">
        <v>1882</v>
      </c>
      <c r="D44" s="163">
        <v>91</v>
      </c>
      <c r="E44" s="163" t="s">
        <v>1879</v>
      </c>
      <c r="F44" s="163" t="s">
        <v>1880</v>
      </c>
      <c r="G44" s="171" t="s">
        <v>1844</v>
      </c>
      <c r="H44" s="172">
        <v>0</v>
      </c>
      <c r="I44" s="172">
        <v>0</v>
      </c>
      <c r="J44" s="169">
        <v>5.8766699999999998</v>
      </c>
      <c r="K44" s="170">
        <v>5.4462580416510638E-5</v>
      </c>
      <c r="L44" s="170">
        <v>8.8991674522575357E-6</v>
      </c>
    </row>
    <row r="45" spans="2:12" s="135" customFormat="1">
      <c r="B45" s="164" t="s">
        <v>1877</v>
      </c>
      <c r="C45" s="163" t="s">
        <v>1883</v>
      </c>
      <c r="D45" s="163">
        <v>91</v>
      </c>
      <c r="E45" s="163" t="s">
        <v>1879</v>
      </c>
      <c r="F45" s="163" t="s">
        <v>1880</v>
      </c>
      <c r="G45" s="171" t="s">
        <v>176</v>
      </c>
      <c r="H45" s="172">
        <v>0</v>
      </c>
      <c r="I45" s="172">
        <v>0</v>
      </c>
      <c r="J45" s="169">
        <v>29.4206</v>
      </c>
      <c r="K45" s="170">
        <v>2.7265811988796257E-4</v>
      </c>
      <c r="L45" s="170">
        <v>4.4552245735405951E-5</v>
      </c>
    </row>
    <row r="46" spans="2:12" s="135" customFormat="1">
      <c r="B46" s="164" t="s">
        <v>1877</v>
      </c>
      <c r="C46" s="163" t="s">
        <v>1884</v>
      </c>
      <c r="D46" s="163">
        <v>91</v>
      </c>
      <c r="E46" s="163" t="s">
        <v>1879</v>
      </c>
      <c r="F46" s="163" t="s">
        <v>1880</v>
      </c>
      <c r="G46" s="171" t="s">
        <v>174</v>
      </c>
      <c r="H46" s="172">
        <v>0</v>
      </c>
      <c r="I46" s="172">
        <v>0</v>
      </c>
      <c r="J46" s="169">
        <v>5.9925500000000005</v>
      </c>
      <c r="K46" s="170">
        <v>5.5536508988076728E-5</v>
      </c>
      <c r="L46" s="170">
        <v>9.0746470222125629E-6</v>
      </c>
    </row>
    <row r="47" spans="2:12" s="135" customFormat="1">
      <c r="B47" s="164" t="s">
        <v>1877</v>
      </c>
      <c r="C47" s="163" t="s">
        <v>1885</v>
      </c>
      <c r="D47" s="163">
        <v>91</v>
      </c>
      <c r="E47" s="163" t="s">
        <v>1879</v>
      </c>
      <c r="F47" s="163" t="s">
        <v>1880</v>
      </c>
      <c r="G47" s="171" t="s">
        <v>172</v>
      </c>
      <c r="H47" s="172">
        <v>0</v>
      </c>
      <c r="I47" s="172">
        <v>0</v>
      </c>
      <c r="J47" s="169">
        <v>962.99629000000004</v>
      </c>
      <c r="K47" s="170">
        <v>8.9246568013732954E-3</v>
      </c>
      <c r="L47" s="170">
        <v>1.4582859409517227E-3</v>
      </c>
    </row>
    <row r="48" spans="2:12" s="135" customFormat="1">
      <c r="B48" s="164" t="s">
        <v>1877</v>
      </c>
      <c r="C48" s="163" t="s">
        <v>1886</v>
      </c>
      <c r="D48" s="163">
        <v>91</v>
      </c>
      <c r="E48" s="163" t="s">
        <v>1879</v>
      </c>
      <c r="F48" s="163" t="s">
        <v>1880</v>
      </c>
      <c r="G48" s="171" t="s">
        <v>177</v>
      </c>
      <c r="H48" s="172">
        <v>0</v>
      </c>
      <c r="I48" s="172">
        <v>0</v>
      </c>
      <c r="J48" s="169">
        <v>4.3349500000000001</v>
      </c>
      <c r="K48" s="170">
        <v>4.0174548337162513E-5</v>
      </c>
      <c r="L48" s="170">
        <v>6.564507781986024E-6</v>
      </c>
    </row>
    <row r="49" spans="2:12" s="135" customFormat="1">
      <c r="B49" s="164" t="s">
        <v>1877</v>
      </c>
      <c r="C49" s="163" t="s">
        <v>1887</v>
      </c>
      <c r="D49" s="163">
        <v>91</v>
      </c>
      <c r="E49" s="163" t="s">
        <v>1879</v>
      </c>
      <c r="F49" s="163" t="s">
        <v>1880</v>
      </c>
      <c r="G49" s="171" t="s">
        <v>179</v>
      </c>
      <c r="H49" s="172">
        <v>0</v>
      </c>
      <c r="I49" s="172">
        <v>0</v>
      </c>
      <c r="J49" s="169">
        <v>2.2216499999999999</v>
      </c>
      <c r="K49" s="170">
        <v>2.0589345970139699E-5</v>
      </c>
      <c r="L49" s="170">
        <v>3.3642922557005849E-6</v>
      </c>
    </row>
    <row r="50" spans="2:12" s="135" customFormat="1">
      <c r="B50" s="164" t="s">
        <v>1877</v>
      </c>
      <c r="C50" s="163" t="s">
        <v>1888</v>
      </c>
      <c r="D50" s="163">
        <v>91</v>
      </c>
      <c r="E50" s="163" t="s">
        <v>1879</v>
      </c>
      <c r="F50" s="163" t="s">
        <v>1880</v>
      </c>
      <c r="G50" s="171" t="s">
        <v>182</v>
      </c>
      <c r="H50" s="172">
        <v>0</v>
      </c>
      <c r="I50" s="172">
        <v>0</v>
      </c>
      <c r="J50" s="169">
        <v>1236.856</v>
      </c>
      <c r="K50" s="170">
        <v>1.1462676883957017E-2</v>
      </c>
      <c r="L50" s="170">
        <v>1.8729975748730909E-3</v>
      </c>
    </row>
    <row r="51" spans="2:12" s="135" customFormat="1">
      <c r="B51" s="164" t="s">
        <v>1877</v>
      </c>
      <c r="C51" s="163" t="s">
        <v>1889</v>
      </c>
      <c r="D51" s="163">
        <v>91</v>
      </c>
      <c r="E51" s="163" t="s">
        <v>1879</v>
      </c>
      <c r="F51" s="163" t="s">
        <v>1880</v>
      </c>
      <c r="G51" s="171" t="s">
        <v>175</v>
      </c>
      <c r="H51" s="172">
        <v>0</v>
      </c>
      <c r="I51" s="172">
        <v>0</v>
      </c>
      <c r="J51" s="169">
        <v>19.68984</v>
      </c>
      <c r="K51" s="170">
        <v>1.8247740546742082E-4</v>
      </c>
      <c r="L51" s="170">
        <v>2.9816747114974728E-5</v>
      </c>
    </row>
    <row r="52" spans="2:12" s="135" customFormat="1">
      <c r="B52" s="164" t="s">
        <v>1890</v>
      </c>
      <c r="C52" s="163" t="s">
        <v>1891</v>
      </c>
      <c r="D52" s="163"/>
      <c r="E52" s="163" t="s">
        <v>268</v>
      </c>
      <c r="F52" s="163" t="s">
        <v>1892</v>
      </c>
      <c r="G52" s="171" t="s">
        <v>172</v>
      </c>
      <c r="H52" s="163"/>
      <c r="I52" s="172">
        <v>0</v>
      </c>
      <c r="J52" s="169">
        <v>1.1E-4</v>
      </c>
      <c r="K52" s="170">
        <v>1.0194351300679076E-9</v>
      </c>
      <c r="L52" s="170">
        <v>1.6657535981233062E-10</v>
      </c>
    </row>
    <row r="53" spans="2:12" s="135" customFormat="1">
      <c r="B53" s="162"/>
      <c r="C53" s="163"/>
      <c r="D53" s="163"/>
      <c r="E53" s="163"/>
      <c r="F53" s="163"/>
      <c r="G53" s="163"/>
      <c r="H53" s="163"/>
      <c r="I53" s="163"/>
      <c r="J53" s="163"/>
      <c r="K53" s="170"/>
      <c r="L53" s="163"/>
    </row>
    <row r="54" spans="2:12" s="135" customFormat="1">
      <c r="B54" s="174" t="s">
        <v>47</v>
      </c>
      <c r="C54" s="175"/>
      <c r="D54" s="175"/>
      <c r="E54" s="175"/>
      <c r="F54" s="175"/>
      <c r="G54" s="175"/>
      <c r="H54" s="175"/>
      <c r="I54" s="175"/>
      <c r="J54" s="176">
        <v>2402.3391799999999</v>
      </c>
      <c r="K54" s="177">
        <v>2.2263899585732095E-2</v>
      </c>
      <c r="L54" s="177">
        <v>3.6379137572705392E-3</v>
      </c>
    </row>
    <row r="55" spans="2:12" s="135" customFormat="1">
      <c r="B55" s="164" t="s">
        <v>1893</v>
      </c>
      <c r="C55" s="163" t="s">
        <v>1894</v>
      </c>
      <c r="D55" s="163"/>
      <c r="E55" s="163" t="s">
        <v>268</v>
      </c>
      <c r="F55" s="163"/>
      <c r="G55" s="171"/>
      <c r="H55" s="172">
        <v>0</v>
      </c>
      <c r="I55" s="172">
        <v>0</v>
      </c>
      <c r="J55" s="169">
        <v>2402.3391799999999</v>
      </c>
      <c r="K55" s="170">
        <v>2.2263899585732095E-2</v>
      </c>
      <c r="L55" s="170">
        <v>3.6379137572705392E-3</v>
      </c>
    </row>
    <row r="56" spans="2:12" s="136" customFormat="1">
      <c r="B56" s="180"/>
      <c r="C56" s="180"/>
      <c r="D56" s="179"/>
      <c r="E56" s="179"/>
      <c r="F56" s="179"/>
      <c r="G56" s="179"/>
      <c r="H56" s="179"/>
      <c r="I56" s="179"/>
      <c r="J56" s="179"/>
      <c r="K56" s="179"/>
      <c r="L56" s="179"/>
    </row>
    <row r="57" spans="2:12" s="135" customFormat="1">
      <c r="B57" s="180"/>
      <c r="C57" s="180"/>
      <c r="D57" s="179"/>
      <c r="E57" s="179"/>
      <c r="F57" s="179"/>
      <c r="G57" s="179"/>
      <c r="H57" s="179"/>
      <c r="I57" s="179"/>
      <c r="J57" s="179"/>
      <c r="K57" s="179"/>
      <c r="L57" s="179"/>
    </row>
    <row r="58" spans="2:12" s="135" customFormat="1">
      <c r="B58" s="180"/>
      <c r="C58" s="180"/>
      <c r="D58" s="179"/>
      <c r="E58" s="179"/>
      <c r="F58" s="179"/>
      <c r="G58" s="179"/>
      <c r="H58" s="179"/>
      <c r="I58" s="179"/>
      <c r="J58" s="179"/>
      <c r="K58" s="179"/>
      <c r="L58" s="179"/>
    </row>
    <row r="59" spans="2:12" s="135" customFormat="1">
      <c r="B59" s="181" t="s">
        <v>262</v>
      </c>
      <c r="C59" s="180"/>
      <c r="D59" s="179"/>
      <c r="E59" s="179"/>
      <c r="F59" s="179"/>
      <c r="G59" s="179"/>
      <c r="H59" s="179"/>
      <c r="I59" s="179"/>
      <c r="J59" s="179"/>
      <c r="K59" s="179"/>
      <c r="L59" s="179"/>
    </row>
    <row r="60" spans="2:12" s="135" customFormat="1">
      <c r="B60" s="182"/>
      <c r="C60" s="180"/>
      <c r="D60" s="179"/>
      <c r="E60" s="179"/>
      <c r="F60" s="179"/>
      <c r="G60" s="179"/>
      <c r="H60" s="179"/>
      <c r="I60" s="179"/>
      <c r="J60" s="179"/>
      <c r="K60" s="179"/>
      <c r="L60" s="179"/>
    </row>
    <row r="61" spans="2:12" s="135" customFormat="1">
      <c r="B61" s="180"/>
      <c r="C61" s="180"/>
      <c r="D61" s="179"/>
      <c r="E61" s="179"/>
      <c r="F61" s="179"/>
      <c r="G61" s="179"/>
      <c r="H61" s="179"/>
      <c r="I61" s="179"/>
      <c r="J61" s="179"/>
      <c r="K61" s="179"/>
      <c r="L61" s="179"/>
    </row>
    <row r="62" spans="2:12" s="135" customFormat="1">
      <c r="B62" s="145"/>
      <c r="C62" s="145"/>
      <c r="D62" s="146"/>
      <c r="E62" s="145"/>
      <c r="F62" s="145"/>
      <c r="G62" s="145"/>
      <c r="H62" s="145"/>
      <c r="I62" s="145"/>
      <c r="J62" s="145"/>
      <c r="K62" s="145"/>
      <c r="L62" s="145"/>
    </row>
    <row r="63" spans="2:12" s="135" customFormat="1">
      <c r="B63" s="145"/>
      <c r="C63" s="145"/>
      <c r="D63" s="146"/>
      <c r="E63" s="145"/>
      <c r="F63" s="145"/>
      <c r="G63" s="145"/>
      <c r="H63" s="145"/>
      <c r="I63" s="145"/>
      <c r="J63" s="145"/>
      <c r="K63" s="145"/>
      <c r="L63" s="145"/>
    </row>
    <row r="64" spans="2:12">
      <c r="B64" s="145"/>
      <c r="C64" s="145"/>
      <c r="D64" s="146"/>
      <c r="E64" s="145"/>
      <c r="F64" s="145"/>
      <c r="G64" s="145"/>
      <c r="H64" s="145"/>
      <c r="I64" s="145"/>
      <c r="J64" s="145"/>
      <c r="K64" s="145"/>
      <c r="L64" s="145"/>
    </row>
    <row r="65" spans="4:4">
      <c r="D65" s="146"/>
    </row>
    <row r="66" spans="4:4">
      <c r="D66" s="146"/>
    </row>
    <row r="67" spans="4:4">
      <c r="D67" s="146"/>
    </row>
    <row r="68" spans="4:4">
      <c r="D68" s="146"/>
    </row>
    <row r="69" spans="4:4">
      <c r="D69" s="146"/>
    </row>
    <row r="70" spans="4:4">
      <c r="D70" s="146"/>
    </row>
    <row r="71" spans="4:4">
      <c r="D71" s="146"/>
    </row>
    <row r="72" spans="4:4">
      <c r="D72" s="146"/>
    </row>
    <row r="73" spans="4:4">
      <c r="D73" s="146"/>
    </row>
    <row r="74" spans="4:4">
      <c r="D74" s="146"/>
    </row>
    <row r="75" spans="4:4">
      <c r="D75" s="146"/>
    </row>
    <row r="76" spans="4:4">
      <c r="D76" s="146"/>
    </row>
    <row r="77" spans="4:4">
      <c r="D77" s="146"/>
    </row>
    <row r="78" spans="4:4">
      <c r="D78" s="146"/>
    </row>
    <row r="79" spans="4:4">
      <c r="D79" s="146"/>
    </row>
    <row r="80" spans="4:4">
      <c r="D80" s="146"/>
    </row>
    <row r="81" spans="4:4">
      <c r="D81" s="146"/>
    </row>
    <row r="82" spans="4:4">
      <c r="D82" s="146"/>
    </row>
    <row r="83" spans="4:4">
      <c r="D83" s="146"/>
    </row>
    <row r="84" spans="4:4">
      <c r="D84" s="146"/>
    </row>
    <row r="85" spans="4:4">
      <c r="D85" s="146"/>
    </row>
    <row r="86" spans="4:4">
      <c r="D86" s="146"/>
    </row>
    <row r="87" spans="4:4">
      <c r="D87" s="146"/>
    </row>
    <row r="88" spans="4:4">
      <c r="D88" s="146"/>
    </row>
    <row r="89" spans="4:4">
      <c r="D89" s="146"/>
    </row>
    <row r="90" spans="4:4">
      <c r="D90" s="146"/>
    </row>
    <row r="91" spans="4:4">
      <c r="D91" s="146"/>
    </row>
    <row r="92" spans="4:4">
      <c r="D92" s="146"/>
    </row>
    <row r="93" spans="4:4">
      <c r="D93" s="146"/>
    </row>
    <row r="94" spans="4:4">
      <c r="D94" s="146"/>
    </row>
    <row r="95" spans="4:4">
      <c r="D95" s="146"/>
    </row>
    <row r="96" spans="4:4">
      <c r="D96" s="146"/>
    </row>
    <row r="97" spans="4:4">
      <c r="D97" s="146"/>
    </row>
    <row r="98" spans="4:4">
      <c r="D98" s="146"/>
    </row>
    <row r="99" spans="4:4">
      <c r="D99" s="146"/>
    </row>
    <row r="100" spans="4:4">
      <c r="D100" s="146"/>
    </row>
    <row r="101" spans="4:4">
      <c r="D101" s="146"/>
    </row>
    <row r="102" spans="4:4">
      <c r="D102" s="146"/>
    </row>
    <row r="103" spans="4:4">
      <c r="D103" s="146"/>
    </row>
    <row r="104" spans="4:4">
      <c r="D104" s="146"/>
    </row>
    <row r="105" spans="4:4">
      <c r="D105" s="146"/>
    </row>
    <row r="106" spans="4:4">
      <c r="D106" s="146"/>
    </row>
    <row r="107" spans="4:4">
      <c r="D107" s="146"/>
    </row>
    <row r="108" spans="4:4">
      <c r="D108" s="146"/>
    </row>
    <row r="109" spans="4:4">
      <c r="D109" s="146"/>
    </row>
    <row r="110" spans="4:4">
      <c r="D110" s="146"/>
    </row>
    <row r="111" spans="4:4">
      <c r="D111" s="146"/>
    </row>
    <row r="112" spans="4:4">
      <c r="D112" s="146"/>
    </row>
    <row r="113" spans="4:4">
      <c r="D113" s="146"/>
    </row>
    <row r="114" spans="4:4">
      <c r="D114" s="146"/>
    </row>
    <row r="115" spans="4:4">
      <c r="D115" s="146"/>
    </row>
    <row r="116" spans="4:4">
      <c r="D116" s="146"/>
    </row>
    <row r="117" spans="4:4">
      <c r="D117" s="146"/>
    </row>
    <row r="118" spans="4:4">
      <c r="D118" s="146"/>
    </row>
    <row r="119" spans="4:4">
      <c r="D119" s="146"/>
    </row>
    <row r="120" spans="4:4">
      <c r="D120" s="146"/>
    </row>
    <row r="121" spans="4:4">
      <c r="D121" s="146"/>
    </row>
    <row r="122" spans="4:4">
      <c r="D122" s="146"/>
    </row>
    <row r="123" spans="4:4">
      <c r="D123" s="146"/>
    </row>
    <row r="124" spans="4:4">
      <c r="D124" s="146"/>
    </row>
    <row r="125" spans="4:4">
      <c r="D125" s="146"/>
    </row>
    <row r="126" spans="4:4">
      <c r="D126" s="146"/>
    </row>
    <row r="127" spans="4:4">
      <c r="D127" s="146"/>
    </row>
    <row r="128" spans="4:4">
      <c r="D128" s="146"/>
    </row>
    <row r="129" spans="4:4">
      <c r="D129" s="146"/>
    </row>
    <row r="130" spans="4:4">
      <c r="D130" s="146"/>
    </row>
    <row r="131" spans="4:4">
      <c r="D131" s="146"/>
    </row>
    <row r="132" spans="4:4">
      <c r="D132" s="146"/>
    </row>
    <row r="133" spans="4:4">
      <c r="D133" s="146"/>
    </row>
    <row r="134" spans="4:4">
      <c r="D134" s="146"/>
    </row>
    <row r="135" spans="4:4">
      <c r="D135" s="146"/>
    </row>
    <row r="136" spans="4:4">
      <c r="D136" s="146"/>
    </row>
    <row r="137" spans="4:4">
      <c r="D137" s="146"/>
    </row>
    <row r="138" spans="4:4">
      <c r="D138" s="146"/>
    </row>
    <row r="139" spans="4:4">
      <c r="D139" s="146"/>
    </row>
    <row r="140" spans="4:4">
      <c r="D140" s="146"/>
    </row>
    <row r="141" spans="4:4">
      <c r="D141" s="146"/>
    </row>
    <row r="142" spans="4:4">
      <c r="D142" s="146"/>
    </row>
    <row r="143" spans="4:4">
      <c r="D143" s="146"/>
    </row>
    <row r="144" spans="4:4">
      <c r="D144" s="146"/>
    </row>
    <row r="145" spans="4:4">
      <c r="D145" s="146"/>
    </row>
    <row r="146" spans="4:4">
      <c r="D146" s="146"/>
    </row>
    <row r="147" spans="4:4">
      <c r="D147" s="146"/>
    </row>
    <row r="148" spans="4:4">
      <c r="D148" s="146"/>
    </row>
    <row r="149" spans="4:4">
      <c r="D149" s="146"/>
    </row>
    <row r="150" spans="4:4">
      <c r="D150" s="146"/>
    </row>
    <row r="151" spans="4:4">
      <c r="D151" s="146"/>
    </row>
    <row r="152" spans="4:4">
      <c r="D152" s="146"/>
    </row>
    <row r="153" spans="4:4">
      <c r="D153" s="146"/>
    </row>
    <row r="154" spans="4:4">
      <c r="D154" s="146"/>
    </row>
    <row r="155" spans="4:4">
      <c r="D155" s="146"/>
    </row>
    <row r="156" spans="4:4">
      <c r="D156" s="146"/>
    </row>
    <row r="157" spans="4:4">
      <c r="D157" s="146"/>
    </row>
    <row r="158" spans="4:4">
      <c r="D158" s="146"/>
    </row>
    <row r="159" spans="4:4">
      <c r="D159" s="146"/>
    </row>
    <row r="160" spans="4:4">
      <c r="D160" s="146"/>
    </row>
    <row r="161" spans="4:4">
      <c r="D161" s="146"/>
    </row>
    <row r="162" spans="4:4">
      <c r="D162" s="146"/>
    </row>
    <row r="163" spans="4:4">
      <c r="D163" s="146"/>
    </row>
    <row r="164" spans="4:4">
      <c r="D164" s="146"/>
    </row>
    <row r="165" spans="4:4">
      <c r="D165" s="146"/>
    </row>
    <row r="166" spans="4:4">
      <c r="D166" s="146"/>
    </row>
    <row r="167" spans="4:4">
      <c r="D167" s="146"/>
    </row>
    <row r="168" spans="4:4">
      <c r="D168" s="146"/>
    </row>
    <row r="169" spans="4:4">
      <c r="D169" s="146"/>
    </row>
    <row r="170" spans="4:4">
      <c r="D170" s="146"/>
    </row>
    <row r="171" spans="4:4">
      <c r="D171" s="146"/>
    </row>
    <row r="172" spans="4:4">
      <c r="D172" s="146"/>
    </row>
    <row r="173" spans="4:4">
      <c r="D173" s="146"/>
    </row>
    <row r="174" spans="4:4">
      <c r="D174" s="146"/>
    </row>
    <row r="175" spans="4:4">
      <c r="D175" s="146"/>
    </row>
    <row r="176" spans="4:4">
      <c r="D176" s="146"/>
    </row>
    <row r="177" spans="4:4">
      <c r="D177" s="146"/>
    </row>
    <row r="178" spans="4:4">
      <c r="D178" s="146"/>
    </row>
    <row r="179" spans="4:4">
      <c r="D179" s="146"/>
    </row>
    <row r="180" spans="4:4">
      <c r="D180" s="146"/>
    </row>
    <row r="181" spans="4:4">
      <c r="D181" s="146"/>
    </row>
    <row r="182" spans="4:4">
      <c r="D182" s="146"/>
    </row>
    <row r="183" spans="4:4">
      <c r="D183" s="146"/>
    </row>
    <row r="184" spans="4:4">
      <c r="D184" s="146"/>
    </row>
    <row r="185" spans="4:4">
      <c r="D185" s="146"/>
    </row>
    <row r="186" spans="4:4">
      <c r="D186" s="146"/>
    </row>
    <row r="187" spans="4:4">
      <c r="D187" s="146"/>
    </row>
    <row r="188" spans="4:4">
      <c r="D188" s="146"/>
    </row>
    <row r="189" spans="4:4">
      <c r="D189" s="146"/>
    </row>
    <row r="190" spans="4:4">
      <c r="D190" s="146"/>
    </row>
    <row r="191" spans="4:4">
      <c r="D191" s="146"/>
    </row>
    <row r="192" spans="4:4">
      <c r="D192" s="146"/>
    </row>
    <row r="193" spans="4:4">
      <c r="D193" s="146"/>
    </row>
    <row r="194" spans="4:4">
      <c r="D194" s="146"/>
    </row>
    <row r="195" spans="4:4">
      <c r="D195" s="146"/>
    </row>
    <row r="196" spans="4:4">
      <c r="D196" s="146"/>
    </row>
    <row r="197" spans="4:4">
      <c r="D197" s="146"/>
    </row>
    <row r="198" spans="4:4">
      <c r="D198" s="146"/>
    </row>
    <row r="199" spans="4:4">
      <c r="D199" s="146"/>
    </row>
    <row r="200" spans="4:4">
      <c r="D200" s="146"/>
    </row>
    <row r="201" spans="4:4">
      <c r="D201" s="146"/>
    </row>
    <row r="202" spans="4:4">
      <c r="D202" s="146"/>
    </row>
    <row r="203" spans="4:4">
      <c r="D203" s="146"/>
    </row>
    <row r="204" spans="4:4">
      <c r="D204" s="146"/>
    </row>
    <row r="205" spans="4:4">
      <c r="D205" s="146"/>
    </row>
    <row r="206" spans="4:4">
      <c r="D206" s="146"/>
    </row>
    <row r="207" spans="4:4">
      <c r="D207" s="146"/>
    </row>
    <row r="208" spans="4:4">
      <c r="D208" s="146"/>
    </row>
    <row r="209" spans="4:4">
      <c r="D209" s="146"/>
    </row>
    <row r="210" spans="4:4">
      <c r="D210" s="146"/>
    </row>
    <row r="211" spans="4:4">
      <c r="D211" s="146"/>
    </row>
    <row r="212" spans="4:4">
      <c r="D212" s="146"/>
    </row>
    <row r="213" spans="4:4">
      <c r="D213" s="146"/>
    </row>
    <row r="214" spans="4:4">
      <c r="D214" s="146"/>
    </row>
    <row r="215" spans="4:4">
      <c r="D215" s="146"/>
    </row>
    <row r="216" spans="4:4">
      <c r="D216" s="146"/>
    </row>
    <row r="217" spans="4:4">
      <c r="D217" s="146"/>
    </row>
    <row r="218" spans="4:4">
      <c r="D218" s="146"/>
    </row>
    <row r="219" spans="4:4">
      <c r="D219" s="146"/>
    </row>
    <row r="220" spans="4:4">
      <c r="D220" s="146"/>
    </row>
    <row r="221" spans="4:4">
      <c r="D221" s="146"/>
    </row>
    <row r="222" spans="4:4">
      <c r="D222" s="146"/>
    </row>
    <row r="223" spans="4:4">
      <c r="D223" s="146"/>
    </row>
    <row r="224" spans="4:4">
      <c r="D224" s="146"/>
    </row>
    <row r="225" spans="4:4">
      <c r="D225" s="146"/>
    </row>
    <row r="226" spans="4:4">
      <c r="D226" s="146"/>
    </row>
    <row r="227" spans="4:4">
      <c r="D227" s="146"/>
    </row>
    <row r="228" spans="4:4">
      <c r="D228" s="146"/>
    </row>
    <row r="229" spans="4:4">
      <c r="D229" s="146"/>
    </row>
    <row r="230" spans="4:4">
      <c r="D230" s="146"/>
    </row>
    <row r="231" spans="4:4">
      <c r="D231" s="146"/>
    </row>
    <row r="232" spans="4:4">
      <c r="D232" s="146"/>
    </row>
    <row r="233" spans="4:4">
      <c r="D233" s="146"/>
    </row>
    <row r="234" spans="4:4">
      <c r="D234" s="146"/>
    </row>
    <row r="235" spans="4:4">
      <c r="D235" s="146"/>
    </row>
    <row r="236" spans="4:4">
      <c r="D236" s="146"/>
    </row>
    <row r="237" spans="4:4">
      <c r="D237" s="146"/>
    </row>
    <row r="238" spans="4:4">
      <c r="D238" s="146"/>
    </row>
    <row r="239" spans="4:4">
      <c r="D239" s="146"/>
    </row>
    <row r="240" spans="4:4">
      <c r="D240" s="146"/>
    </row>
    <row r="241" spans="4:4">
      <c r="D241" s="146"/>
    </row>
    <row r="242" spans="4:4">
      <c r="D242" s="146"/>
    </row>
    <row r="243" spans="4:4">
      <c r="D243" s="146"/>
    </row>
    <row r="244" spans="4:4">
      <c r="D244" s="146"/>
    </row>
    <row r="245" spans="4:4">
      <c r="D245" s="146"/>
    </row>
    <row r="246" spans="4:4">
      <c r="D246" s="146"/>
    </row>
    <row r="247" spans="4:4">
      <c r="D247" s="146"/>
    </row>
    <row r="248" spans="4:4">
      <c r="D248" s="146"/>
    </row>
    <row r="249" spans="4:4">
      <c r="D249" s="146"/>
    </row>
    <row r="250" spans="4:4">
      <c r="D250" s="146"/>
    </row>
    <row r="251" spans="4:4">
      <c r="D251" s="146"/>
    </row>
    <row r="252" spans="4:4">
      <c r="D252" s="146"/>
    </row>
    <row r="253" spans="4:4">
      <c r="D253" s="146"/>
    </row>
    <row r="254" spans="4:4">
      <c r="D254" s="146"/>
    </row>
    <row r="255" spans="4:4">
      <c r="D255" s="146"/>
    </row>
    <row r="256" spans="4:4">
      <c r="D256" s="146"/>
    </row>
    <row r="257" spans="4:4">
      <c r="D257" s="146"/>
    </row>
    <row r="258" spans="4:4">
      <c r="D258" s="146"/>
    </row>
    <row r="259" spans="4:4">
      <c r="D259" s="146"/>
    </row>
    <row r="260" spans="4:4">
      <c r="D260" s="146"/>
    </row>
    <row r="261" spans="4:4">
      <c r="D261" s="146"/>
    </row>
    <row r="262" spans="4:4">
      <c r="D262" s="146"/>
    </row>
    <row r="263" spans="4:4">
      <c r="D263" s="146"/>
    </row>
    <row r="264" spans="4:4">
      <c r="D264" s="146"/>
    </row>
    <row r="265" spans="4:4">
      <c r="D265" s="146"/>
    </row>
    <row r="266" spans="4:4">
      <c r="D266" s="146"/>
    </row>
    <row r="267" spans="4:4">
      <c r="D267" s="146"/>
    </row>
    <row r="268" spans="4:4">
      <c r="D268" s="146"/>
    </row>
    <row r="269" spans="4:4">
      <c r="D269" s="146"/>
    </row>
    <row r="270" spans="4:4">
      <c r="D270" s="146"/>
    </row>
    <row r="271" spans="4:4">
      <c r="D271" s="146"/>
    </row>
    <row r="272" spans="4:4">
      <c r="D272" s="146"/>
    </row>
    <row r="273" spans="4:4">
      <c r="D273" s="146"/>
    </row>
    <row r="274" spans="4:4">
      <c r="D274" s="146"/>
    </row>
    <row r="275" spans="4:4">
      <c r="D275" s="146"/>
    </row>
    <row r="276" spans="4:4">
      <c r="D276" s="146"/>
    </row>
    <row r="277" spans="4:4">
      <c r="D277" s="146"/>
    </row>
    <row r="278" spans="4:4">
      <c r="D278" s="146"/>
    </row>
    <row r="279" spans="4:4">
      <c r="D279" s="146"/>
    </row>
    <row r="280" spans="4:4">
      <c r="D280" s="146"/>
    </row>
    <row r="281" spans="4:4">
      <c r="D281" s="146"/>
    </row>
    <row r="282" spans="4:4">
      <c r="D282" s="146"/>
    </row>
    <row r="283" spans="4:4">
      <c r="D283" s="146"/>
    </row>
    <row r="284" spans="4:4">
      <c r="D284" s="146"/>
    </row>
    <row r="285" spans="4:4">
      <c r="D285" s="146"/>
    </row>
    <row r="286" spans="4:4">
      <c r="D286" s="146"/>
    </row>
    <row r="287" spans="4:4">
      <c r="D287" s="146"/>
    </row>
    <row r="288" spans="4:4">
      <c r="D288" s="146"/>
    </row>
    <row r="289" spans="4:4">
      <c r="D289" s="146"/>
    </row>
    <row r="290" spans="4:4">
      <c r="D290" s="146"/>
    </row>
    <row r="291" spans="4:4">
      <c r="D291" s="146"/>
    </row>
    <row r="292" spans="4:4">
      <c r="D292" s="146"/>
    </row>
    <row r="293" spans="4:4">
      <c r="D293" s="146"/>
    </row>
    <row r="294" spans="4:4">
      <c r="D294" s="146"/>
    </row>
    <row r="295" spans="4:4">
      <c r="D295" s="146"/>
    </row>
    <row r="296" spans="4:4">
      <c r="D296" s="146"/>
    </row>
    <row r="297" spans="4:4">
      <c r="D297" s="146"/>
    </row>
    <row r="298" spans="4:4">
      <c r="D298" s="146"/>
    </row>
    <row r="299" spans="4:4">
      <c r="D299" s="146"/>
    </row>
    <row r="300" spans="4:4">
      <c r="D300" s="146"/>
    </row>
    <row r="301" spans="4:4">
      <c r="D301" s="146"/>
    </row>
    <row r="302" spans="4:4">
      <c r="D302" s="146"/>
    </row>
    <row r="303" spans="4:4">
      <c r="D303" s="146"/>
    </row>
    <row r="304" spans="4:4">
      <c r="D304" s="146"/>
    </row>
    <row r="305" spans="4:4">
      <c r="D305" s="146"/>
    </row>
    <row r="306" spans="4:4">
      <c r="D306" s="146"/>
    </row>
    <row r="307" spans="4:4">
      <c r="D307" s="146"/>
    </row>
    <row r="308" spans="4:4">
      <c r="D308" s="146"/>
    </row>
    <row r="309" spans="4:4">
      <c r="D309" s="146"/>
    </row>
    <row r="310" spans="4:4">
      <c r="D310" s="146"/>
    </row>
    <row r="311" spans="4:4">
      <c r="D311" s="146"/>
    </row>
    <row r="312" spans="4:4">
      <c r="D312" s="146"/>
    </row>
    <row r="313" spans="4:4">
      <c r="D313" s="146"/>
    </row>
    <row r="314" spans="4:4">
      <c r="D314" s="146"/>
    </row>
    <row r="315" spans="4:4">
      <c r="D315" s="146"/>
    </row>
    <row r="316" spans="4:4">
      <c r="D316" s="146"/>
    </row>
    <row r="317" spans="4:4">
      <c r="D317" s="146"/>
    </row>
    <row r="318" spans="4:4">
      <c r="D318" s="146"/>
    </row>
    <row r="319" spans="4:4">
      <c r="D319" s="146"/>
    </row>
    <row r="320" spans="4:4">
      <c r="D320" s="146"/>
    </row>
    <row r="321" spans="4:4">
      <c r="D321" s="146"/>
    </row>
    <row r="322" spans="4:4">
      <c r="D322" s="146"/>
    </row>
    <row r="323" spans="4:4">
      <c r="D323" s="146"/>
    </row>
    <row r="324" spans="4:4">
      <c r="D324" s="146"/>
    </row>
    <row r="325" spans="4:4">
      <c r="D325" s="146"/>
    </row>
    <row r="326" spans="4:4">
      <c r="D326" s="146"/>
    </row>
    <row r="327" spans="4:4">
      <c r="D327" s="146"/>
    </row>
    <row r="328" spans="4:4">
      <c r="D328" s="146"/>
    </row>
    <row r="329" spans="4:4">
      <c r="D329" s="146"/>
    </row>
    <row r="330" spans="4:4">
      <c r="D330" s="146"/>
    </row>
    <row r="331" spans="4:4">
      <c r="D331" s="146"/>
    </row>
    <row r="332" spans="4:4">
      <c r="D332" s="146"/>
    </row>
    <row r="333" spans="4:4">
      <c r="D333" s="146"/>
    </row>
    <row r="334" spans="4:4">
      <c r="D334" s="146"/>
    </row>
    <row r="335" spans="4:4">
      <c r="D335" s="146"/>
    </row>
    <row r="336" spans="4:4">
      <c r="D336" s="146"/>
    </row>
    <row r="337" spans="4:4">
      <c r="D337" s="146"/>
    </row>
    <row r="338" spans="4:4">
      <c r="D338" s="146"/>
    </row>
    <row r="339" spans="4:4">
      <c r="D339" s="146"/>
    </row>
    <row r="340" spans="4:4">
      <c r="D340" s="146"/>
    </row>
    <row r="341" spans="4:4">
      <c r="D341" s="146"/>
    </row>
    <row r="342" spans="4:4">
      <c r="D342" s="146"/>
    </row>
    <row r="343" spans="4:4">
      <c r="D343" s="146"/>
    </row>
    <row r="344" spans="4:4">
      <c r="D344" s="146"/>
    </row>
    <row r="345" spans="4:4">
      <c r="D345" s="146"/>
    </row>
    <row r="346" spans="4:4">
      <c r="D346" s="146"/>
    </row>
    <row r="347" spans="4:4">
      <c r="D347" s="146"/>
    </row>
    <row r="348" spans="4:4">
      <c r="D348" s="146"/>
    </row>
    <row r="349" spans="4:4">
      <c r="D349" s="146"/>
    </row>
    <row r="350" spans="4:4">
      <c r="D350" s="146"/>
    </row>
    <row r="351" spans="4:4">
      <c r="D351" s="146"/>
    </row>
    <row r="352" spans="4:4">
      <c r="D352" s="146"/>
    </row>
    <row r="353" spans="4:4">
      <c r="D353" s="146"/>
    </row>
    <row r="354" spans="4:4">
      <c r="D354" s="146"/>
    </row>
    <row r="355" spans="4:4">
      <c r="D355" s="146"/>
    </row>
    <row r="356" spans="4:4">
      <c r="D356" s="146"/>
    </row>
    <row r="357" spans="4:4">
      <c r="D357" s="146"/>
    </row>
    <row r="358" spans="4:4">
      <c r="D358" s="146"/>
    </row>
    <row r="359" spans="4:4">
      <c r="D359" s="146"/>
    </row>
    <row r="360" spans="4:4">
      <c r="D360" s="146"/>
    </row>
    <row r="361" spans="4:4">
      <c r="D361" s="146"/>
    </row>
    <row r="362" spans="4:4">
      <c r="D362" s="146"/>
    </row>
    <row r="363" spans="4:4">
      <c r="D363" s="146"/>
    </row>
    <row r="364" spans="4:4">
      <c r="D364" s="146"/>
    </row>
    <row r="365" spans="4:4">
      <c r="D365" s="146"/>
    </row>
    <row r="366" spans="4:4">
      <c r="D366" s="146"/>
    </row>
    <row r="367" spans="4:4">
      <c r="D367" s="146"/>
    </row>
    <row r="368" spans="4:4">
      <c r="D368" s="146"/>
    </row>
    <row r="369" spans="4:4">
      <c r="D369" s="146"/>
    </row>
    <row r="370" spans="4:4">
      <c r="D370" s="146"/>
    </row>
    <row r="371" spans="4:4">
      <c r="D371" s="146"/>
    </row>
    <row r="372" spans="4:4">
      <c r="D372" s="146"/>
    </row>
    <row r="373" spans="4:4">
      <c r="D373" s="146"/>
    </row>
    <row r="374" spans="4:4">
      <c r="D374" s="146"/>
    </row>
    <row r="375" spans="4:4">
      <c r="D375" s="146"/>
    </row>
    <row r="376" spans="4:4">
      <c r="D376" s="146"/>
    </row>
    <row r="377" spans="4:4">
      <c r="D377" s="146"/>
    </row>
    <row r="378" spans="4:4">
      <c r="D378" s="146"/>
    </row>
    <row r="379" spans="4:4">
      <c r="D379" s="146"/>
    </row>
    <row r="380" spans="4:4">
      <c r="D380" s="146"/>
    </row>
    <row r="381" spans="4:4">
      <c r="D381" s="146"/>
    </row>
    <row r="382" spans="4:4">
      <c r="D382" s="146"/>
    </row>
    <row r="383" spans="4:4">
      <c r="D383" s="146"/>
    </row>
    <row r="384" spans="4:4">
      <c r="D384" s="146"/>
    </row>
    <row r="385" spans="4:4">
      <c r="D385" s="146"/>
    </row>
    <row r="386" spans="4:4">
      <c r="D386" s="146"/>
    </row>
    <row r="387" spans="4:4">
      <c r="D387" s="146"/>
    </row>
    <row r="388" spans="4:4">
      <c r="D388" s="146"/>
    </row>
    <row r="389" spans="4:4">
      <c r="D389" s="146"/>
    </row>
    <row r="390" spans="4:4">
      <c r="D390" s="146"/>
    </row>
    <row r="391" spans="4:4">
      <c r="D391" s="146"/>
    </row>
    <row r="392" spans="4:4">
      <c r="D392" s="146"/>
    </row>
    <row r="393" spans="4:4">
      <c r="D393" s="146"/>
    </row>
    <row r="394" spans="4:4">
      <c r="D394" s="146"/>
    </row>
    <row r="395" spans="4:4">
      <c r="D395" s="146"/>
    </row>
    <row r="396" spans="4:4">
      <c r="D396" s="146"/>
    </row>
    <row r="397" spans="4:4">
      <c r="D397" s="146"/>
    </row>
    <row r="398" spans="4:4">
      <c r="D398" s="146"/>
    </row>
    <row r="399" spans="4:4">
      <c r="D399" s="146"/>
    </row>
    <row r="400" spans="4:4">
      <c r="D400" s="146"/>
    </row>
    <row r="401" spans="4:4">
      <c r="D401" s="146"/>
    </row>
    <row r="402" spans="4:4">
      <c r="D402" s="146"/>
    </row>
    <row r="403" spans="4:4">
      <c r="D403" s="146"/>
    </row>
    <row r="404" spans="4:4">
      <c r="D404" s="146"/>
    </row>
    <row r="405" spans="4:4">
      <c r="D405" s="146"/>
    </row>
    <row r="406" spans="4:4">
      <c r="D406" s="146"/>
    </row>
    <row r="407" spans="4:4">
      <c r="D407" s="146"/>
    </row>
    <row r="408" spans="4:4">
      <c r="D408" s="146"/>
    </row>
    <row r="409" spans="4:4">
      <c r="D409" s="146"/>
    </row>
    <row r="410" spans="4:4">
      <c r="D410" s="146"/>
    </row>
    <row r="411" spans="4:4">
      <c r="D411" s="146"/>
    </row>
    <row r="412" spans="4:4">
      <c r="D412" s="146"/>
    </row>
    <row r="413" spans="4:4">
      <c r="D413" s="146"/>
    </row>
    <row r="414" spans="4:4">
      <c r="D414" s="146"/>
    </row>
    <row r="415" spans="4:4">
      <c r="D415" s="146"/>
    </row>
    <row r="416" spans="4:4">
      <c r="D416" s="146"/>
    </row>
    <row r="417" spans="4:4">
      <c r="D417" s="146"/>
    </row>
    <row r="418" spans="4:4">
      <c r="D418" s="146"/>
    </row>
    <row r="419" spans="4:4">
      <c r="D419" s="146"/>
    </row>
    <row r="420" spans="4:4">
      <c r="D420" s="146"/>
    </row>
    <row r="421" spans="4:4">
      <c r="D421" s="146"/>
    </row>
    <row r="422" spans="4:4">
      <c r="D422" s="146"/>
    </row>
    <row r="423" spans="4:4">
      <c r="D423" s="146"/>
    </row>
    <row r="424" spans="4:4">
      <c r="D424" s="146"/>
    </row>
    <row r="425" spans="4:4">
      <c r="D425" s="146"/>
    </row>
    <row r="426" spans="4:4">
      <c r="D426" s="146"/>
    </row>
    <row r="427" spans="4:4">
      <c r="D427" s="146"/>
    </row>
    <row r="428" spans="4:4">
      <c r="D428" s="146"/>
    </row>
    <row r="429" spans="4:4">
      <c r="D429" s="146"/>
    </row>
    <row r="430" spans="4:4">
      <c r="D430" s="146"/>
    </row>
    <row r="431" spans="4:4">
      <c r="D431" s="146"/>
    </row>
    <row r="432" spans="4:4">
      <c r="D432" s="146"/>
    </row>
    <row r="433" spans="4:4">
      <c r="D433" s="146"/>
    </row>
    <row r="434" spans="4:4">
      <c r="D434" s="146"/>
    </row>
    <row r="435" spans="4:4">
      <c r="D435" s="146"/>
    </row>
    <row r="436" spans="4:4">
      <c r="D436" s="146"/>
    </row>
    <row r="437" spans="4:4">
      <c r="D437" s="146"/>
    </row>
    <row r="438" spans="4:4">
      <c r="D438" s="146"/>
    </row>
    <row r="439" spans="4:4">
      <c r="D439" s="146"/>
    </row>
    <row r="440" spans="4:4">
      <c r="D440" s="146"/>
    </row>
    <row r="441" spans="4:4">
      <c r="D441" s="146"/>
    </row>
    <row r="442" spans="4:4">
      <c r="D442" s="146"/>
    </row>
    <row r="443" spans="4:4">
      <c r="D443" s="146"/>
    </row>
    <row r="444" spans="4:4">
      <c r="D444" s="146"/>
    </row>
    <row r="445" spans="4:4">
      <c r="D445" s="146"/>
    </row>
    <row r="446" spans="4:4">
      <c r="D446" s="146"/>
    </row>
    <row r="447" spans="4:4">
      <c r="D447" s="146"/>
    </row>
    <row r="448" spans="4:4">
      <c r="D448" s="146"/>
    </row>
    <row r="449" spans="4:4">
      <c r="D449" s="146"/>
    </row>
    <row r="450" spans="4:4">
      <c r="D450" s="146"/>
    </row>
    <row r="451" spans="4:4">
      <c r="D451" s="146"/>
    </row>
    <row r="452" spans="4:4">
      <c r="D452" s="146"/>
    </row>
    <row r="453" spans="4:4">
      <c r="D453" s="146"/>
    </row>
    <row r="454" spans="4:4">
      <c r="D454" s="146"/>
    </row>
    <row r="455" spans="4:4">
      <c r="D455" s="146"/>
    </row>
    <row r="456" spans="4:4">
      <c r="D456" s="146"/>
    </row>
    <row r="457" spans="4:4">
      <c r="D457" s="146"/>
    </row>
    <row r="458" spans="4:4">
      <c r="D458" s="146"/>
    </row>
    <row r="459" spans="4:4">
      <c r="D459" s="146"/>
    </row>
    <row r="460" spans="4:4">
      <c r="D460" s="146"/>
    </row>
    <row r="461" spans="4:4">
      <c r="D461" s="146"/>
    </row>
    <row r="462" spans="4:4">
      <c r="D462" s="146"/>
    </row>
    <row r="463" spans="4:4">
      <c r="D463" s="146"/>
    </row>
    <row r="464" spans="4:4">
      <c r="D464" s="146"/>
    </row>
    <row r="465" spans="4:4">
      <c r="D465" s="146"/>
    </row>
    <row r="466" spans="4:4">
      <c r="D466" s="146"/>
    </row>
    <row r="467" spans="4:4">
      <c r="D467" s="146"/>
    </row>
    <row r="468" spans="4:4">
      <c r="D468" s="146"/>
    </row>
    <row r="469" spans="4:4">
      <c r="D469" s="146"/>
    </row>
    <row r="470" spans="4:4">
      <c r="D470" s="146"/>
    </row>
    <row r="471" spans="4:4">
      <c r="D471" s="146"/>
    </row>
    <row r="472" spans="4:4">
      <c r="D472" s="146"/>
    </row>
    <row r="473" spans="4:4">
      <c r="D473" s="146"/>
    </row>
    <row r="474" spans="4:4">
      <c r="D474" s="146"/>
    </row>
    <row r="475" spans="4:4">
      <c r="D475" s="146"/>
    </row>
    <row r="476" spans="4:4">
      <c r="D476" s="146"/>
    </row>
    <row r="477" spans="4:4">
      <c r="D477" s="146"/>
    </row>
    <row r="478" spans="4:4">
      <c r="D478" s="146"/>
    </row>
    <row r="479" spans="4:4">
      <c r="D479" s="146"/>
    </row>
    <row r="480" spans="4:4">
      <c r="D480" s="146"/>
    </row>
    <row r="481" spans="4:4">
      <c r="D481" s="146"/>
    </row>
    <row r="482" spans="4:4">
      <c r="D482" s="146"/>
    </row>
    <row r="483" spans="4:4">
      <c r="D483" s="146"/>
    </row>
    <row r="484" spans="4:4">
      <c r="D484" s="146"/>
    </row>
    <row r="485" spans="4:4">
      <c r="D485" s="146"/>
    </row>
    <row r="486" spans="4:4">
      <c r="D486" s="146"/>
    </row>
    <row r="487" spans="4:4">
      <c r="D487" s="146"/>
    </row>
    <row r="488" spans="4:4">
      <c r="D488" s="146"/>
    </row>
    <row r="489" spans="4:4">
      <c r="D489" s="146"/>
    </row>
    <row r="490" spans="4:4">
      <c r="D490" s="146"/>
    </row>
    <row r="491" spans="4:4">
      <c r="D491" s="146"/>
    </row>
    <row r="492" spans="4:4">
      <c r="D492" s="146"/>
    </row>
    <row r="493" spans="4:4">
      <c r="D493" s="146"/>
    </row>
    <row r="494" spans="4:4">
      <c r="D494" s="146"/>
    </row>
    <row r="495" spans="4:4">
      <c r="D495" s="146"/>
    </row>
    <row r="496" spans="4:4">
      <c r="D496" s="146"/>
    </row>
    <row r="497" spans="4:4">
      <c r="D497" s="146"/>
    </row>
    <row r="498" spans="4:4">
      <c r="D498" s="146"/>
    </row>
    <row r="499" spans="4:4">
      <c r="D499" s="146"/>
    </row>
    <row r="500" spans="4:4">
      <c r="D500" s="146"/>
    </row>
    <row r="501" spans="4:4">
      <c r="D501" s="146"/>
    </row>
    <row r="502" spans="4:4">
      <c r="D502" s="146"/>
    </row>
    <row r="503" spans="4:4">
      <c r="D503" s="146"/>
    </row>
    <row r="504" spans="4:4">
      <c r="D504" s="146"/>
    </row>
    <row r="505" spans="4:4">
      <c r="D505" s="146"/>
    </row>
    <row r="506" spans="4:4">
      <c r="D506" s="146"/>
    </row>
    <row r="507" spans="4:4">
      <c r="D507" s="146"/>
    </row>
    <row r="508" spans="4:4">
      <c r="D508" s="146"/>
    </row>
    <row r="509" spans="4:4">
      <c r="D509" s="146"/>
    </row>
    <row r="510" spans="4:4">
      <c r="D510" s="146"/>
    </row>
    <row r="511" spans="4:4">
      <c r="D511" s="146"/>
    </row>
    <row r="512" spans="4:4">
      <c r="D512" s="146"/>
    </row>
    <row r="513" spans="4:5">
      <c r="D513" s="146"/>
      <c r="E513" s="145"/>
    </row>
    <row r="514" spans="4:5">
      <c r="D514" s="146"/>
      <c r="E514" s="145"/>
    </row>
    <row r="515" spans="4:5">
      <c r="D515" s="145"/>
      <c r="E515" s="147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9" t="s" vm="1">
        <v>263</v>
      </c>
    </row>
    <row r="2" spans="2:18">
      <c r="B2" s="57" t="s">
        <v>187</v>
      </c>
      <c r="C2" s="79" t="s">
        <v>264</v>
      </c>
    </row>
    <row r="3" spans="2:18">
      <c r="B3" s="57" t="s">
        <v>189</v>
      </c>
      <c r="C3" s="79" t="s">
        <v>265</v>
      </c>
    </row>
    <row r="4" spans="2:18">
      <c r="B4" s="57" t="s">
        <v>190</v>
      </c>
      <c r="C4" s="79">
        <v>2145</v>
      </c>
    </row>
    <row r="6" spans="2:18" ht="26.25" customHeight="1">
      <c r="B6" s="198" t="s">
        <v>229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200"/>
    </row>
    <row r="7" spans="2:18" s="3" customFormat="1" ht="78.75">
      <c r="B7" s="22" t="s">
        <v>125</v>
      </c>
      <c r="C7" s="30" t="s">
        <v>49</v>
      </c>
      <c r="D7" s="30" t="s">
        <v>69</v>
      </c>
      <c r="E7" s="30" t="s">
        <v>15</v>
      </c>
      <c r="F7" s="30" t="s">
        <v>70</v>
      </c>
      <c r="G7" s="30" t="s">
        <v>111</v>
      </c>
      <c r="H7" s="30" t="s">
        <v>18</v>
      </c>
      <c r="I7" s="30" t="s">
        <v>110</v>
      </c>
      <c r="J7" s="30" t="s">
        <v>17</v>
      </c>
      <c r="K7" s="30" t="s">
        <v>226</v>
      </c>
      <c r="L7" s="30" t="s">
        <v>247</v>
      </c>
      <c r="M7" s="30" t="s">
        <v>227</v>
      </c>
      <c r="N7" s="30" t="s">
        <v>63</v>
      </c>
      <c r="O7" s="30" t="s">
        <v>191</v>
      </c>
      <c r="P7" s="31" t="s">
        <v>193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254</v>
      </c>
      <c r="M8" s="32" t="s">
        <v>250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262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121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253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9" t="s" vm="1">
        <v>263</v>
      </c>
    </row>
    <row r="2" spans="2:18">
      <c r="B2" s="57" t="s">
        <v>187</v>
      </c>
      <c r="C2" s="79" t="s">
        <v>264</v>
      </c>
    </row>
    <row r="3" spans="2:18">
      <c r="B3" s="57" t="s">
        <v>189</v>
      </c>
      <c r="C3" s="79" t="s">
        <v>265</v>
      </c>
    </row>
    <row r="4" spans="2:18">
      <c r="B4" s="57" t="s">
        <v>190</v>
      </c>
      <c r="C4" s="79">
        <v>2145</v>
      </c>
    </row>
    <row r="6" spans="2:18" ht="26.25" customHeight="1">
      <c r="B6" s="198" t="s">
        <v>231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200"/>
    </row>
    <row r="7" spans="2:18" s="3" customFormat="1" ht="78.75">
      <c r="B7" s="22" t="s">
        <v>125</v>
      </c>
      <c r="C7" s="30" t="s">
        <v>49</v>
      </c>
      <c r="D7" s="30" t="s">
        <v>69</v>
      </c>
      <c r="E7" s="30" t="s">
        <v>15</v>
      </c>
      <c r="F7" s="30" t="s">
        <v>70</v>
      </c>
      <c r="G7" s="30" t="s">
        <v>111</v>
      </c>
      <c r="H7" s="30" t="s">
        <v>18</v>
      </c>
      <c r="I7" s="30" t="s">
        <v>110</v>
      </c>
      <c r="J7" s="30" t="s">
        <v>17</v>
      </c>
      <c r="K7" s="30" t="s">
        <v>226</v>
      </c>
      <c r="L7" s="30" t="s">
        <v>247</v>
      </c>
      <c r="M7" s="30" t="s">
        <v>227</v>
      </c>
      <c r="N7" s="30" t="s">
        <v>63</v>
      </c>
      <c r="O7" s="30" t="s">
        <v>191</v>
      </c>
      <c r="P7" s="31" t="s">
        <v>193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254</v>
      </c>
      <c r="M8" s="32" t="s">
        <v>250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262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121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253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2"/>
      <c r="R36" s="2"/>
      <c r="S36" s="2"/>
      <c r="T36" s="2"/>
      <c r="U36" s="2"/>
      <c r="V36" s="2"/>
      <c r="W36" s="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2"/>
      <c r="R37" s="2"/>
      <c r="S37" s="2"/>
      <c r="T37" s="2"/>
      <c r="U37" s="2"/>
      <c r="V37" s="2"/>
      <c r="W37" s="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2"/>
      <c r="R38" s="2"/>
      <c r="S38" s="2"/>
      <c r="T38" s="2"/>
      <c r="U38" s="2"/>
      <c r="V38" s="2"/>
      <c r="W38" s="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2"/>
      <c r="R39" s="2"/>
      <c r="S39" s="2"/>
      <c r="T39" s="2"/>
      <c r="U39" s="2"/>
      <c r="V39" s="2"/>
      <c r="W39" s="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2"/>
      <c r="R40" s="2"/>
      <c r="S40" s="2"/>
      <c r="T40" s="2"/>
      <c r="U40" s="2"/>
      <c r="V40" s="2"/>
      <c r="W40" s="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2"/>
      <c r="R41" s="2"/>
      <c r="S41" s="2"/>
      <c r="T41" s="2"/>
      <c r="U41" s="2"/>
      <c r="V41" s="2"/>
      <c r="W41" s="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2"/>
      <c r="R42" s="2"/>
      <c r="S42" s="2"/>
      <c r="T42" s="2"/>
      <c r="U42" s="2"/>
      <c r="V42" s="2"/>
      <c r="W42" s="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188</v>
      </c>
      <c r="C1" s="79" t="s" vm="1">
        <v>263</v>
      </c>
    </row>
    <row r="2" spans="2:53">
      <c r="B2" s="57" t="s">
        <v>187</v>
      </c>
      <c r="C2" s="79" t="s">
        <v>264</v>
      </c>
    </row>
    <row r="3" spans="2:53">
      <c r="B3" s="57" t="s">
        <v>189</v>
      </c>
      <c r="C3" s="79" t="s">
        <v>265</v>
      </c>
    </row>
    <row r="4" spans="2:53">
      <c r="B4" s="57" t="s">
        <v>190</v>
      </c>
      <c r="C4" s="79">
        <v>2145</v>
      </c>
    </row>
    <row r="6" spans="2:53" ht="21.75" customHeight="1">
      <c r="B6" s="189" t="s">
        <v>218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1"/>
    </row>
    <row r="7" spans="2:53" ht="27.75" customHeight="1">
      <c r="B7" s="192" t="s">
        <v>95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4"/>
      <c r="AU7" s="3"/>
      <c r="AV7" s="3"/>
    </row>
    <row r="8" spans="2:53" s="3" customFormat="1" ht="66" customHeight="1">
      <c r="B8" s="22" t="s">
        <v>124</v>
      </c>
      <c r="C8" s="30" t="s">
        <v>49</v>
      </c>
      <c r="D8" s="30" t="s">
        <v>128</v>
      </c>
      <c r="E8" s="30" t="s">
        <v>15</v>
      </c>
      <c r="F8" s="30" t="s">
        <v>70</v>
      </c>
      <c r="G8" s="30" t="s">
        <v>111</v>
      </c>
      <c r="H8" s="30" t="s">
        <v>18</v>
      </c>
      <c r="I8" s="30" t="s">
        <v>110</v>
      </c>
      <c r="J8" s="30" t="s">
        <v>17</v>
      </c>
      <c r="K8" s="30" t="s">
        <v>19</v>
      </c>
      <c r="L8" s="30" t="s">
        <v>247</v>
      </c>
      <c r="M8" s="30" t="s">
        <v>246</v>
      </c>
      <c r="N8" s="30" t="s">
        <v>261</v>
      </c>
      <c r="O8" s="30" t="s">
        <v>66</v>
      </c>
      <c r="P8" s="30" t="s">
        <v>249</v>
      </c>
      <c r="Q8" s="30" t="s">
        <v>191</v>
      </c>
      <c r="R8" s="73" t="s">
        <v>193</v>
      </c>
      <c r="AM8" s="1"/>
      <c r="AU8" s="1"/>
      <c r="AV8" s="1"/>
      <c r="AW8" s="1"/>
    </row>
    <row r="9" spans="2:53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254</v>
      </c>
      <c r="M9" s="32"/>
      <c r="N9" s="16" t="s">
        <v>250</v>
      </c>
      <c r="O9" s="32" t="s">
        <v>255</v>
      </c>
      <c r="P9" s="32" t="s">
        <v>20</v>
      </c>
      <c r="Q9" s="32" t="s">
        <v>20</v>
      </c>
      <c r="R9" s="33" t="s">
        <v>20</v>
      </c>
      <c r="AU9" s="1"/>
      <c r="AV9" s="1"/>
    </row>
    <row r="10" spans="2:53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122</v>
      </c>
      <c r="R10" s="20" t="s">
        <v>123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4" customFormat="1" ht="18" customHeight="1">
      <c r="B11" s="80" t="s">
        <v>29</v>
      </c>
      <c r="C11" s="81"/>
      <c r="D11" s="81"/>
      <c r="E11" s="81"/>
      <c r="F11" s="81"/>
      <c r="G11" s="81"/>
      <c r="H11" s="89">
        <v>5.4246917258589074</v>
      </c>
      <c r="I11" s="81"/>
      <c r="J11" s="81"/>
      <c r="K11" s="90">
        <v>4.7355755983545115E-3</v>
      </c>
      <c r="L11" s="89"/>
      <c r="M11" s="91"/>
      <c r="N11" s="81"/>
      <c r="O11" s="89">
        <v>120574.59179017099</v>
      </c>
      <c r="P11" s="81"/>
      <c r="Q11" s="90">
        <v>1</v>
      </c>
      <c r="R11" s="90">
        <f>O11/'סכום נכסי הקרן'!$C$42</f>
        <v>0.18309337074125392</v>
      </c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U11" s="135"/>
      <c r="AV11" s="135"/>
      <c r="AW11" s="140"/>
      <c r="BA11" s="135"/>
    </row>
    <row r="12" spans="2:53" s="135" customFormat="1" ht="22.5" customHeight="1">
      <c r="B12" s="82" t="s">
        <v>242</v>
      </c>
      <c r="C12" s="83"/>
      <c r="D12" s="83"/>
      <c r="E12" s="83"/>
      <c r="F12" s="83"/>
      <c r="G12" s="83"/>
      <c r="H12" s="92">
        <v>5.42469172585891</v>
      </c>
      <c r="I12" s="83"/>
      <c r="J12" s="83"/>
      <c r="K12" s="93">
        <v>4.7355755983545123E-3</v>
      </c>
      <c r="L12" s="92"/>
      <c r="M12" s="94"/>
      <c r="N12" s="83"/>
      <c r="O12" s="92">
        <v>120574.59179017096</v>
      </c>
      <c r="P12" s="83"/>
      <c r="Q12" s="93">
        <v>0.99999999999999978</v>
      </c>
      <c r="R12" s="93">
        <f>O12/'סכום נכסי הקרן'!$C$42</f>
        <v>0.1830933707412539</v>
      </c>
      <c r="AW12" s="134"/>
    </row>
    <row r="13" spans="2:53" s="136" customFormat="1">
      <c r="B13" s="118" t="s">
        <v>27</v>
      </c>
      <c r="C13" s="119"/>
      <c r="D13" s="119"/>
      <c r="E13" s="119"/>
      <c r="F13" s="119"/>
      <c r="G13" s="119"/>
      <c r="H13" s="120">
        <v>5.7861130952197781</v>
      </c>
      <c r="I13" s="119"/>
      <c r="J13" s="119"/>
      <c r="K13" s="121">
        <v>-5.1186871813861026E-3</v>
      </c>
      <c r="L13" s="120"/>
      <c r="M13" s="122"/>
      <c r="N13" s="119"/>
      <c r="O13" s="120">
        <v>46950.121482432995</v>
      </c>
      <c r="P13" s="119"/>
      <c r="Q13" s="121">
        <v>0.38938652650914701</v>
      </c>
      <c r="R13" s="121">
        <f>O13/'סכום נכסי הקרן'!$C$42</f>
        <v>7.1294091659788353E-2</v>
      </c>
    </row>
    <row r="14" spans="2:53" s="135" customFormat="1">
      <c r="B14" s="86" t="s">
        <v>26</v>
      </c>
      <c r="C14" s="83"/>
      <c r="D14" s="83"/>
      <c r="E14" s="83"/>
      <c r="F14" s="83"/>
      <c r="G14" s="83"/>
      <c r="H14" s="92">
        <v>5.7861130952197781</v>
      </c>
      <c r="I14" s="83"/>
      <c r="J14" s="83"/>
      <c r="K14" s="93">
        <v>-5.1186871813861026E-3</v>
      </c>
      <c r="L14" s="92"/>
      <c r="M14" s="94"/>
      <c r="N14" s="83"/>
      <c r="O14" s="92">
        <v>46950.121482432995</v>
      </c>
      <c r="P14" s="83"/>
      <c r="Q14" s="93">
        <v>0.38938652650914701</v>
      </c>
      <c r="R14" s="93">
        <f>O14/'סכום נכסי הקרן'!$C$42</f>
        <v>7.1294091659788353E-2</v>
      </c>
    </row>
    <row r="15" spans="2:53" s="135" customFormat="1">
      <c r="B15" s="87" t="s">
        <v>266</v>
      </c>
      <c r="C15" s="85" t="s">
        <v>267</v>
      </c>
      <c r="D15" s="98" t="s">
        <v>129</v>
      </c>
      <c r="E15" s="85" t="s">
        <v>268</v>
      </c>
      <c r="F15" s="85"/>
      <c r="G15" s="85"/>
      <c r="H15" s="95">
        <v>2.2299999999999409</v>
      </c>
      <c r="I15" s="98" t="s">
        <v>173</v>
      </c>
      <c r="J15" s="99">
        <v>0.04</v>
      </c>
      <c r="K15" s="96">
        <v>-1.1700000000000597E-2</v>
      </c>
      <c r="L15" s="95">
        <v>3923647.5474049998</v>
      </c>
      <c r="M15" s="97">
        <v>150.09</v>
      </c>
      <c r="N15" s="85"/>
      <c r="O15" s="95">
        <v>5889.0025455449995</v>
      </c>
      <c r="P15" s="96">
        <v>2.5236019120928113E-4</v>
      </c>
      <c r="Q15" s="96">
        <v>4.8841156815138058E-2</v>
      </c>
      <c r="R15" s="96">
        <f>O15/'סכום נכסי הקרן'!$C$42</f>
        <v>8.9424920321857938E-3</v>
      </c>
    </row>
    <row r="16" spans="2:53" s="135" customFormat="1" ht="20.25">
      <c r="B16" s="87" t="s">
        <v>269</v>
      </c>
      <c r="C16" s="85" t="s">
        <v>270</v>
      </c>
      <c r="D16" s="98" t="s">
        <v>129</v>
      </c>
      <c r="E16" s="85" t="s">
        <v>268</v>
      </c>
      <c r="F16" s="85"/>
      <c r="G16" s="85"/>
      <c r="H16" s="95">
        <v>4.8600000000001984</v>
      </c>
      <c r="I16" s="98" t="s">
        <v>173</v>
      </c>
      <c r="J16" s="99">
        <v>0.04</v>
      </c>
      <c r="K16" s="96">
        <v>-4.6999999999990079E-3</v>
      </c>
      <c r="L16" s="95">
        <v>1607183.1570220001</v>
      </c>
      <c r="M16" s="97">
        <v>156.80000000000001</v>
      </c>
      <c r="N16" s="85"/>
      <c r="O16" s="95">
        <v>2520.0632672749998</v>
      </c>
      <c r="P16" s="96">
        <v>1.3833687560086192E-4</v>
      </c>
      <c r="Q16" s="96">
        <v>2.0900450334184174E-2</v>
      </c>
      <c r="R16" s="96">
        <f>O16/'סכום נכסי הקרן'!$C$42</f>
        <v>3.8267339016959481E-3</v>
      </c>
      <c r="AU16" s="134"/>
    </row>
    <row r="17" spans="2:48" s="135" customFormat="1" ht="20.25">
      <c r="B17" s="87" t="s">
        <v>271</v>
      </c>
      <c r="C17" s="85" t="s">
        <v>272</v>
      </c>
      <c r="D17" s="98" t="s">
        <v>129</v>
      </c>
      <c r="E17" s="85" t="s">
        <v>268</v>
      </c>
      <c r="F17" s="85"/>
      <c r="G17" s="85"/>
      <c r="H17" s="95">
        <v>7.9199999999999013</v>
      </c>
      <c r="I17" s="98" t="s">
        <v>173</v>
      </c>
      <c r="J17" s="99">
        <v>7.4999999999999997E-3</v>
      </c>
      <c r="K17" s="96">
        <v>-4.0000000000049301E-4</v>
      </c>
      <c r="L17" s="95">
        <v>6742495.3457239997</v>
      </c>
      <c r="M17" s="97">
        <v>108.29</v>
      </c>
      <c r="N17" s="85"/>
      <c r="O17" s="95">
        <v>7301.4483290910002</v>
      </c>
      <c r="P17" s="96">
        <v>4.8373653166790042E-4</v>
      </c>
      <c r="Q17" s="96">
        <v>6.0555447218907363E-2</v>
      </c>
      <c r="R17" s="96">
        <f>O17/'סכום נכסי הקרן'!$C$42</f>
        <v>1.108730094805384E-2</v>
      </c>
      <c r="AV17" s="134"/>
    </row>
    <row r="18" spans="2:48" s="135" customFormat="1">
      <c r="B18" s="87" t="s">
        <v>273</v>
      </c>
      <c r="C18" s="85" t="s">
        <v>274</v>
      </c>
      <c r="D18" s="98" t="s">
        <v>129</v>
      </c>
      <c r="E18" s="85" t="s">
        <v>268</v>
      </c>
      <c r="F18" s="85"/>
      <c r="G18" s="85"/>
      <c r="H18" s="95">
        <v>13.359999999999408</v>
      </c>
      <c r="I18" s="98" t="s">
        <v>173</v>
      </c>
      <c r="J18" s="99">
        <v>0.04</v>
      </c>
      <c r="K18" s="96">
        <v>8.6999999999993038E-3</v>
      </c>
      <c r="L18" s="95">
        <v>3233714.2543599997</v>
      </c>
      <c r="M18" s="97">
        <v>182.1</v>
      </c>
      <c r="N18" s="85"/>
      <c r="O18" s="95">
        <v>5888.5935011430001</v>
      </c>
      <c r="P18" s="96">
        <v>1.9934615921496783E-4</v>
      </c>
      <c r="Q18" s="96">
        <v>4.8837764355782187E-2</v>
      </c>
      <c r="R18" s="96">
        <f>O18/'סכום נכסי הקרן'!$C$42</f>
        <v>8.9418708953672241E-3</v>
      </c>
      <c r="AU18" s="140"/>
    </row>
    <row r="19" spans="2:48" s="135" customFormat="1">
      <c r="B19" s="87" t="s">
        <v>275</v>
      </c>
      <c r="C19" s="85" t="s">
        <v>276</v>
      </c>
      <c r="D19" s="98" t="s">
        <v>129</v>
      </c>
      <c r="E19" s="85" t="s">
        <v>268</v>
      </c>
      <c r="F19" s="85"/>
      <c r="G19" s="85"/>
      <c r="H19" s="95">
        <v>17.589999999997207</v>
      </c>
      <c r="I19" s="98" t="s">
        <v>173</v>
      </c>
      <c r="J19" s="99">
        <v>2.75E-2</v>
      </c>
      <c r="K19" s="96">
        <v>1.1999999999995401E-2</v>
      </c>
      <c r="L19" s="95">
        <v>615858.25194700004</v>
      </c>
      <c r="M19" s="97">
        <v>141.22999999999999</v>
      </c>
      <c r="N19" s="85"/>
      <c r="O19" s="95">
        <v>869.77665807699998</v>
      </c>
      <c r="P19" s="96">
        <v>3.4843333377293563E-5</v>
      </c>
      <c r="Q19" s="96">
        <v>7.2135981981230517E-3</v>
      </c>
      <c r="R19" s="96">
        <f>O19/'סכום נכסי הקרן'!$C$42</f>
        <v>1.3207620092673853E-3</v>
      </c>
      <c r="AV19" s="140"/>
    </row>
    <row r="20" spans="2:48" s="135" customFormat="1">
      <c r="B20" s="87" t="s">
        <v>277</v>
      </c>
      <c r="C20" s="85" t="s">
        <v>278</v>
      </c>
      <c r="D20" s="98" t="s">
        <v>129</v>
      </c>
      <c r="E20" s="85" t="s">
        <v>268</v>
      </c>
      <c r="F20" s="85"/>
      <c r="G20" s="85"/>
      <c r="H20" s="95">
        <v>4.3400000000005292</v>
      </c>
      <c r="I20" s="98" t="s">
        <v>173</v>
      </c>
      <c r="J20" s="99">
        <v>1.7500000000000002E-2</v>
      </c>
      <c r="K20" s="96">
        <v>-6.3000000000002941E-3</v>
      </c>
      <c r="L20" s="95">
        <v>2690209.0977280005</v>
      </c>
      <c r="M20" s="97">
        <v>113.75</v>
      </c>
      <c r="N20" s="85"/>
      <c r="O20" s="95">
        <v>3060.1128826569998</v>
      </c>
      <c r="P20" s="96">
        <v>1.8784959638016132E-4</v>
      </c>
      <c r="Q20" s="96">
        <v>2.5379417315236179E-2</v>
      </c>
      <c r="R20" s="96">
        <f>O20/'סכום נכסי הקרן'!$C$42</f>
        <v>4.6468030636955373E-3</v>
      </c>
    </row>
    <row r="21" spans="2:48" s="135" customFormat="1">
      <c r="B21" s="87" t="s">
        <v>279</v>
      </c>
      <c r="C21" s="85" t="s">
        <v>280</v>
      </c>
      <c r="D21" s="98" t="s">
        <v>129</v>
      </c>
      <c r="E21" s="85" t="s">
        <v>268</v>
      </c>
      <c r="F21" s="85"/>
      <c r="G21" s="85"/>
      <c r="H21" s="95">
        <v>0.58000000000016283</v>
      </c>
      <c r="I21" s="98" t="s">
        <v>173</v>
      </c>
      <c r="J21" s="99">
        <v>0.03</v>
      </c>
      <c r="K21" s="96">
        <v>-2.0599999999998873E-2</v>
      </c>
      <c r="L21" s="95">
        <v>1389068.023332</v>
      </c>
      <c r="M21" s="97">
        <v>114.9</v>
      </c>
      <c r="N21" s="85"/>
      <c r="O21" s="95">
        <v>1596.0390671530001</v>
      </c>
      <c r="P21" s="96">
        <v>9.0609560042788579E-5</v>
      </c>
      <c r="Q21" s="96">
        <v>1.3236943567103216E-2</v>
      </c>
      <c r="R21" s="96">
        <f>O21/'סכום נכסי הקרן'!$C$42</f>
        <v>2.4235966160126854E-3</v>
      </c>
    </row>
    <row r="22" spans="2:48" s="135" customFormat="1">
      <c r="B22" s="87" t="s">
        <v>281</v>
      </c>
      <c r="C22" s="85" t="s">
        <v>282</v>
      </c>
      <c r="D22" s="98" t="s">
        <v>129</v>
      </c>
      <c r="E22" s="85" t="s">
        <v>268</v>
      </c>
      <c r="F22" s="85"/>
      <c r="G22" s="85"/>
      <c r="H22" s="95">
        <v>1.5800000000000312</v>
      </c>
      <c r="I22" s="98" t="s">
        <v>173</v>
      </c>
      <c r="J22" s="99">
        <v>1E-3</v>
      </c>
      <c r="K22" s="96">
        <v>-1.3500000000001046E-2</v>
      </c>
      <c r="L22" s="95">
        <v>7404593.6001899997</v>
      </c>
      <c r="M22" s="97">
        <v>103.3</v>
      </c>
      <c r="N22" s="85"/>
      <c r="O22" s="95">
        <v>7648.9451559720001</v>
      </c>
      <c r="P22" s="96">
        <v>4.8857664896345134E-4</v>
      </c>
      <c r="Q22" s="96">
        <v>6.3437454296200471E-2</v>
      </c>
      <c r="R22" s="96">
        <f>O22/'סכום נכסי הקרן'!$C$42</f>
        <v>1.1614977338335584E-2</v>
      </c>
    </row>
    <row r="23" spans="2:48" s="135" customFormat="1">
      <c r="B23" s="87" t="s">
        <v>283</v>
      </c>
      <c r="C23" s="85" t="s">
        <v>284</v>
      </c>
      <c r="D23" s="98" t="s">
        <v>129</v>
      </c>
      <c r="E23" s="85" t="s">
        <v>268</v>
      </c>
      <c r="F23" s="85"/>
      <c r="G23" s="85"/>
      <c r="H23" s="95">
        <v>6.4400000000007749</v>
      </c>
      <c r="I23" s="98" t="s">
        <v>173</v>
      </c>
      <c r="J23" s="99">
        <v>7.4999999999999997E-3</v>
      </c>
      <c r="K23" s="96">
        <v>-2.7000000000014517E-3</v>
      </c>
      <c r="L23" s="95">
        <v>1921220.413827</v>
      </c>
      <c r="M23" s="97">
        <v>107.6</v>
      </c>
      <c r="N23" s="85"/>
      <c r="O23" s="95">
        <v>2067.2332872099996</v>
      </c>
      <c r="P23" s="96">
        <v>1.3879223590633241E-4</v>
      </c>
      <c r="Q23" s="96">
        <v>1.7144849976415317E-2</v>
      </c>
      <c r="R23" s="96">
        <f>O23/'סכום נכסי הקרן'!$C$42</f>
        <v>3.1391083730349886E-3</v>
      </c>
    </row>
    <row r="24" spans="2:48" s="135" customFormat="1">
      <c r="B24" s="87" t="s">
        <v>285</v>
      </c>
      <c r="C24" s="85" t="s">
        <v>286</v>
      </c>
      <c r="D24" s="98" t="s">
        <v>129</v>
      </c>
      <c r="E24" s="85" t="s">
        <v>268</v>
      </c>
      <c r="F24" s="85"/>
      <c r="G24" s="85"/>
      <c r="H24" s="95">
        <v>9.9399999999992072</v>
      </c>
      <c r="I24" s="98" t="s">
        <v>173</v>
      </c>
      <c r="J24" s="99">
        <v>5.0000000000000001E-3</v>
      </c>
      <c r="K24" s="96">
        <v>2.6000000000019393E-3</v>
      </c>
      <c r="L24" s="95">
        <v>1307586.3669070001</v>
      </c>
      <c r="M24" s="97">
        <v>102.54</v>
      </c>
      <c r="N24" s="85"/>
      <c r="O24" s="95">
        <v>1340.798955899</v>
      </c>
      <c r="P24" s="96">
        <v>6.2738829239161417E-4</v>
      </c>
      <c r="Q24" s="96">
        <v>1.1120078749528882E-2</v>
      </c>
      <c r="R24" s="96">
        <f>O24/'סכום נכסי הקרן'!$C$42</f>
        <v>2.0360127011594311E-3</v>
      </c>
    </row>
    <row r="25" spans="2:48" s="135" customFormat="1">
      <c r="B25" s="87" t="s">
        <v>287</v>
      </c>
      <c r="C25" s="85" t="s">
        <v>288</v>
      </c>
      <c r="D25" s="98" t="s">
        <v>129</v>
      </c>
      <c r="E25" s="85" t="s">
        <v>268</v>
      </c>
      <c r="F25" s="85"/>
      <c r="G25" s="85"/>
      <c r="H25" s="95">
        <v>22.740000000011289</v>
      </c>
      <c r="I25" s="98" t="s">
        <v>173</v>
      </c>
      <c r="J25" s="99">
        <v>0.01</v>
      </c>
      <c r="K25" s="96">
        <v>1.4800000000001283E-2</v>
      </c>
      <c r="L25" s="95">
        <v>682740.54623199999</v>
      </c>
      <c r="M25" s="97">
        <v>91.35</v>
      </c>
      <c r="N25" s="85"/>
      <c r="O25" s="95">
        <v>623.68348785399996</v>
      </c>
      <c r="P25" s="96">
        <v>5.7343437752216979E-5</v>
      </c>
      <c r="Q25" s="96">
        <v>5.1725946453076979E-3</v>
      </c>
      <c r="R25" s="96">
        <f>O25/'סכום נכסי הקרן'!$C$42</f>
        <v>9.4706778908754715E-4</v>
      </c>
    </row>
    <row r="26" spans="2:48" s="135" customFormat="1">
      <c r="B26" s="87" t="s">
        <v>289</v>
      </c>
      <c r="C26" s="85" t="s">
        <v>290</v>
      </c>
      <c r="D26" s="98" t="s">
        <v>129</v>
      </c>
      <c r="E26" s="85" t="s">
        <v>268</v>
      </c>
      <c r="F26" s="85"/>
      <c r="G26" s="85"/>
      <c r="H26" s="95">
        <v>3.3599999999998129</v>
      </c>
      <c r="I26" s="98" t="s">
        <v>173</v>
      </c>
      <c r="J26" s="99">
        <v>2.75E-2</v>
      </c>
      <c r="K26" s="96">
        <v>-8.599999999999974E-3</v>
      </c>
      <c r="L26" s="95">
        <v>6874092.1343750004</v>
      </c>
      <c r="M26" s="97">
        <v>118.48</v>
      </c>
      <c r="N26" s="85"/>
      <c r="O26" s="95">
        <v>8144.424344557</v>
      </c>
      <c r="P26" s="96">
        <v>4.1457045036287997E-4</v>
      </c>
      <c r="Q26" s="96">
        <v>6.7546771037220441E-2</v>
      </c>
      <c r="R26" s="96">
        <f>O26/'סכום נכסי הקרן'!$C$42</f>
        <v>1.2367365991892396E-2</v>
      </c>
    </row>
    <row r="27" spans="2:48" s="135" customFormat="1">
      <c r="B27" s="88"/>
      <c r="C27" s="85"/>
      <c r="D27" s="85"/>
      <c r="E27" s="85"/>
      <c r="F27" s="85"/>
      <c r="G27" s="85"/>
      <c r="H27" s="85"/>
      <c r="I27" s="85"/>
      <c r="J27" s="85"/>
      <c r="K27" s="96"/>
      <c r="L27" s="95"/>
      <c r="M27" s="97"/>
      <c r="N27" s="85"/>
      <c r="O27" s="85"/>
      <c r="P27" s="85"/>
      <c r="Q27" s="96"/>
      <c r="R27" s="85"/>
    </row>
    <row r="28" spans="2:48" s="136" customFormat="1">
      <c r="B28" s="118" t="s">
        <v>50</v>
      </c>
      <c r="C28" s="119"/>
      <c r="D28" s="119"/>
      <c r="E28" s="119"/>
      <c r="F28" s="119"/>
      <c r="G28" s="119"/>
      <c r="H28" s="120">
        <v>5.194214316284163</v>
      </c>
      <c r="I28" s="119"/>
      <c r="J28" s="119"/>
      <c r="K28" s="121">
        <v>1.1019611771311723E-2</v>
      </c>
      <c r="L28" s="120"/>
      <c r="M28" s="122"/>
      <c r="N28" s="119"/>
      <c r="O28" s="120">
        <v>73624.470307738011</v>
      </c>
      <c r="P28" s="119"/>
      <c r="Q28" s="121">
        <v>0.61061347349085315</v>
      </c>
      <c r="R28" s="121">
        <f>O28/'סכום נכסי הקרן'!$C$42</f>
        <v>0.1117992790814656</v>
      </c>
    </row>
    <row r="29" spans="2:48" s="135" customFormat="1">
      <c r="B29" s="86" t="s">
        <v>23</v>
      </c>
      <c r="C29" s="83"/>
      <c r="D29" s="83"/>
      <c r="E29" s="83"/>
      <c r="F29" s="83"/>
      <c r="G29" s="83"/>
      <c r="H29" s="92">
        <v>0.61322269818808717</v>
      </c>
      <c r="I29" s="83"/>
      <c r="J29" s="83"/>
      <c r="K29" s="93">
        <v>2.9819387718242885E-3</v>
      </c>
      <c r="L29" s="92"/>
      <c r="M29" s="94"/>
      <c r="N29" s="83"/>
      <c r="O29" s="92">
        <v>9517.2598707409979</v>
      </c>
      <c r="P29" s="83"/>
      <c r="Q29" s="93">
        <v>7.8932548967723948E-2</v>
      </c>
      <c r="R29" s="93">
        <f>O29/'סכום נכסי הקרן'!$C$42</f>
        <v>1.4452026451699662E-2</v>
      </c>
    </row>
    <row r="30" spans="2:48" s="135" customFormat="1">
      <c r="B30" s="87" t="s">
        <v>291</v>
      </c>
      <c r="C30" s="85" t="s">
        <v>292</v>
      </c>
      <c r="D30" s="98" t="s">
        <v>129</v>
      </c>
      <c r="E30" s="85" t="s">
        <v>268</v>
      </c>
      <c r="F30" s="85"/>
      <c r="G30" s="85"/>
      <c r="H30" s="95">
        <v>0.50999999999980361</v>
      </c>
      <c r="I30" s="98" t="s">
        <v>173</v>
      </c>
      <c r="J30" s="99">
        <v>0</v>
      </c>
      <c r="K30" s="96">
        <v>2.8000000000002454E-3</v>
      </c>
      <c r="L30" s="95">
        <v>1631780.6373119997</v>
      </c>
      <c r="M30" s="97">
        <v>99.86</v>
      </c>
      <c r="N30" s="85"/>
      <c r="O30" s="95">
        <v>1629.4961444319999</v>
      </c>
      <c r="P30" s="96">
        <v>1.813089597013333E-4</v>
      </c>
      <c r="Q30" s="96">
        <v>1.3514423895108168E-2</v>
      </c>
      <c r="R30" s="96">
        <f>O30/'סכום נכסי הקרן'!$C$42</f>
        <v>2.4744014245815008E-3</v>
      </c>
    </row>
    <row r="31" spans="2:48" s="135" customFormat="1">
      <c r="B31" s="87" t="s">
        <v>293</v>
      </c>
      <c r="C31" s="85" t="s">
        <v>294</v>
      </c>
      <c r="D31" s="98" t="s">
        <v>129</v>
      </c>
      <c r="E31" s="85" t="s">
        <v>268</v>
      </c>
      <c r="F31" s="85"/>
      <c r="G31" s="85"/>
      <c r="H31" s="95">
        <v>0.5999999999805814</v>
      </c>
      <c r="I31" s="98" t="s">
        <v>173</v>
      </c>
      <c r="J31" s="99">
        <v>0</v>
      </c>
      <c r="K31" s="96">
        <v>2.699999999766976E-3</v>
      </c>
      <c r="L31" s="95">
        <v>20631.797699999999</v>
      </c>
      <c r="M31" s="97">
        <v>99.84</v>
      </c>
      <c r="N31" s="85"/>
      <c r="O31" s="95">
        <v>20.598786823999998</v>
      </c>
      <c r="P31" s="96">
        <v>2.2924219666666667E-6</v>
      </c>
      <c r="Q31" s="96">
        <v>1.7083853669475304E-4</v>
      </c>
      <c r="R31" s="96">
        <f>O31/'סכום נכסי הקרן'!$C$42</f>
        <v>3.1279403535945737E-5</v>
      </c>
    </row>
    <row r="32" spans="2:48" s="135" customFormat="1">
      <c r="B32" s="87" t="s">
        <v>295</v>
      </c>
      <c r="C32" s="85" t="s">
        <v>296</v>
      </c>
      <c r="D32" s="98" t="s">
        <v>129</v>
      </c>
      <c r="E32" s="85" t="s">
        <v>268</v>
      </c>
      <c r="F32" s="85"/>
      <c r="G32" s="85"/>
      <c r="H32" s="95">
        <v>0.76999999999235103</v>
      </c>
      <c r="I32" s="98" t="s">
        <v>173</v>
      </c>
      <c r="J32" s="99">
        <v>0</v>
      </c>
      <c r="K32" s="96">
        <v>2.6999999999745032E-3</v>
      </c>
      <c r="L32" s="95">
        <v>98257.556249999994</v>
      </c>
      <c r="M32" s="97">
        <v>99.79</v>
      </c>
      <c r="N32" s="85"/>
      <c r="O32" s="95">
        <v>98.051215374999998</v>
      </c>
      <c r="P32" s="96">
        <v>1.0917506249999999E-5</v>
      </c>
      <c r="Q32" s="96">
        <v>8.1319964612140575E-4</v>
      </c>
      <c r="R32" s="96">
        <f>O32/'סכום נכסי הקרן'!$C$42</f>
        <v>1.4889146429396304E-4</v>
      </c>
    </row>
    <row r="33" spans="2:18" s="135" customFormat="1">
      <c r="B33" s="87" t="s">
        <v>297</v>
      </c>
      <c r="C33" s="85" t="s">
        <v>298</v>
      </c>
      <c r="D33" s="98" t="s">
        <v>129</v>
      </c>
      <c r="E33" s="85" t="s">
        <v>268</v>
      </c>
      <c r="F33" s="85"/>
      <c r="G33" s="85"/>
      <c r="H33" s="95">
        <v>0.67999999999732474</v>
      </c>
      <c r="I33" s="98" t="s">
        <v>173</v>
      </c>
      <c r="J33" s="99">
        <v>0</v>
      </c>
      <c r="K33" s="96">
        <v>2.7000000000267522E-3</v>
      </c>
      <c r="L33" s="95">
        <v>149789.54796500001</v>
      </c>
      <c r="M33" s="97">
        <v>99.82</v>
      </c>
      <c r="N33" s="85"/>
      <c r="O33" s="95">
        <v>149.51992678000002</v>
      </c>
      <c r="P33" s="96">
        <v>1.6643283107222222E-5</v>
      </c>
      <c r="Q33" s="96">
        <v>1.2400616461567702E-3</v>
      </c>
      <c r="R33" s="96">
        <f>O33/'סכום נכסי הקרן'!$C$42</f>
        <v>2.2704706672179117E-4</v>
      </c>
    </row>
    <row r="34" spans="2:18" s="135" customFormat="1">
      <c r="B34" s="87" t="s">
        <v>299</v>
      </c>
      <c r="C34" s="85" t="s">
        <v>300</v>
      </c>
      <c r="D34" s="98" t="s">
        <v>129</v>
      </c>
      <c r="E34" s="85" t="s">
        <v>268</v>
      </c>
      <c r="F34" s="85"/>
      <c r="G34" s="85"/>
      <c r="H34" s="95">
        <v>0.85000000000015319</v>
      </c>
      <c r="I34" s="98" t="s">
        <v>173</v>
      </c>
      <c r="J34" s="99">
        <v>0</v>
      </c>
      <c r="K34" s="96">
        <v>2.7000000000013281E-3</v>
      </c>
      <c r="L34" s="95">
        <v>1962926.6684999999</v>
      </c>
      <c r="M34" s="97">
        <v>99.77</v>
      </c>
      <c r="N34" s="85"/>
      <c r="O34" s="95">
        <v>1958.411937162</v>
      </c>
      <c r="P34" s="96">
        <v>2.1810296316666667E-4</v>
      </c>
      <c r="Q34" s="96">
        <v>1.6242326912208099E-2</v>
      </c>
      <c r="R34" s="96">
        <f>O34/'סכום נכסי הקרן'!$C$42</f>
        <v>2.9738623830375638E-3</v>
      </c>
    </row>
    <row r="35" spans="2:18" s="135" customFormat="1">
      <c r="B35" s="87" t="s">
        <v>301</v>
      </c>
      <c r="C35" s="85" t="s">
        <v>302</v>
      </c>
      <c r="D35" s="98" t="s">
        <v>129</v>
      </c>
      <c r="E35" s="85" t="s">
        <v>268</v>
      </c>
      <c r="F35" s="85"/>
      <c r="G35" s="85"/>
      <c r="H35" s="95">
        <v>0.92999999999995075</v>
      </c>
      <c r="I35" s="98" t="s">
        <v>173</v>
      </c>
      <c r="J35" s="99">
        <v>0</v>
      </c>
      <c r="K35" s="96">
        <v>2.8999999999985214E-3</v>
      </c>
      <c r="L35" s="95">
        <v>2034120.9</v>
      </c>
      <c r="M35" s="97">
        <v>99.73</v>
      </c>
      <c r="N35" s="85"/>
      <c r="O35" s="95">
        <v>2028.62877357</v>
      </c>
      <c r="P35" s="96">
        <v>2.2601343333333333E-4</v>
      </c>
      <c r="Q35" s="96">
        <v>1.6824678760682065E-2</v>
      </c>
      <c r="R35" s="96">
        <f>O35/'סכום נכסי הקרן'!$C$42</f>
        <v>3.0804871459320622E-3</v>
      </c>
    </row>
    <row r="36" spans="2:18" s="135" customFormat="1">
      <c r="B36" s="87" t="s">
        <v>303</v>
      </c>
      <c r="C36" s="85" t="s">
        <v>304</v>
      </c>
      <c r="D36" s="98" t="s">
        <v>129</v>
      </c>
      <c r="E36" s="85" t="s">
        <v>268</v>
      </c>
      <c r="F36" s="85"/>
      <c r="G36" s="85"/>
      <c r="H36" s="95">
        <v>9.9999999998431795E-3</v>
      </c>
      <c r="I36" s="98" t="s">
        <v>173</v>
      </c>
      <c r="J36" s="99">
        <v>0</v>
      </c>
      <c r="K36" s="96">
        <v>1.8400000000025091E-2</v>
      </c>
      <c r="L36" s="95">
        <v>127547.226325</v>
      </c>
      <c r="M36" s="97">
        <v>99.99</v>
      </c>
      <c r="N36" s="85"/>
      <c r="O36" s="95">
        <v>127.53447160200001</v>
      </c>
      <c r="P36" s="96">
        <v>1.1595202393181817E-5</v>
      </c>
      <c r="Q36" s="96">
        <v>1.0577226072964103E-3</v>
      </c>
      <c r="R36" s="96">
        <f>O36/'סכום נכסי הקרן'!$C$42</f>
        <v>1.936619974791274E-4</v>
      </c>
    </row>
    <row r="37" spans="2:18" s="135" customFormat="1">
      <c r="B37" s="87" t="s">
        <v>305</v>
      </c>
      <c r="C37" s="85" t="s">
        <v>306</v>
      </c>
      <c r="D37" s="98" t="s">
        <v>129</v>
      </c>
      <c r="E37" s="85" t="s">
        <v>268</v>
      </c>
      <c r="F37" s="85"/>
      <c r="G37" s="85"/>
      <c r="H37" s="95">
        <v>0.1</v>
      </c>
      <c r="I37" s="98" t="s">
        <v>173</v>
      </c>
      <c r="J37" s="99">
        <v>0</v>
      </c>
      <c r="K37" s="96">
        <v>3.0000000000000001E-3</v>
      </c>
      <c r="L37" s="95">
        <v>131170.03051800001</v>
      </c>
      <c r="M37" s="97">
        <v>99.97</v>
      </c>
      <c r="N37" s="85"/>
      <c r="O37" s="95">
        <v>131.13067952</v>
      </c>
      <c r="P37" s="96">
        <v>1.1924548228909092E-5</v>
      </c>
      <c r="Q37" s="96">
        <v>1.0875481938035433E-3</v>
      </c>
      <c r="R37" s="96">
        <f>O37/'סכום נכסי הקרן'!$C$42</f>
        <v>1.9912286464705324E-4</v>
      </c>
    </row>
    <row r="38" spans="2:18" s="135" customFormat="1">
      <c r="B38" s="87" t="s">
        <v>307</v>
      </c>
      <c r="C38" s="85" t="s">
        <v>308</v>
      </c>
      <c r="D38" s="98" t="s">
        <v>129</v>
      </c>
      <c r="E38" s="85" t="s">
        <v>268</v>
      </c>
      <c r="F38" s="85"/>
      <c r="G38" s="85"/>
      <c r="H38" s="95">
        <v>0.17999999999545996</v>
      </c>
      <c r="I38" s="98" t="s">
        <v>173</v>
      </c>
      <c r="J38" s="99">
        <v>0</v>
      </c>
      <c r="K38" s="96">
        <v>2.2000000000075666E-3</v>
      </c>
      <c r="L38" s="95">
        <v>52884.237513</v>
      </c>
      <c r="M38" s="97">
        <v>99.96</v>
      </c>
      <c r="N38" s="85"/>
      <c r="O38" s="95">
        <v>52.863083818</v>
      </c>
      <c r="P38" s="96">
        <v>4.8076579557272724E-6</v>
      </c>
      <c r="Q38" s="96">
        <v>4.3842639674861661E-4</v>
      </c>
      <c r="R38" s="96">
        <f>O38/'סכום נכסי הקרן'!$C$42</f>
        <v>8.0272966802646546E-5</v>
      </c>
    </row>
    <row r="39" spans="2:18" s="135" customFormat="1">
      <c r="B39" s="87" t="s">
        <v>309</v>
      </c>
      <c r="C39" s="85" t="s">
        <v>310</v>
      </c>
      <c r="D39" s="98" t="s">
        <v>129</v>
      </c>
      <c r="E39" s="85" t="s">
        <v>268</v>
      </c>
      <c r="F39" s="85"/>
      <c r="G39" s="85"/>
      <c r="H39" s="95">
        <v>0.25000000000079353</v>
      </c>
      <c r="I39" s="98" t="s">
        <v>173</v>
      </c>
      <c r="J39" s="99">
        <v>0</v>
      </c>
      <c r="K39" s="96">
        <v>3.0999999999920653E-3</v>
      </c>
      <c r="L39" s="95">
        <v>315312.28299600002</v>
      </c>
      <c r="M39" s="97">
        <v>99.92</v>
      </c>
      <c r="N39" s="85"/>
      <c r="O39" s="95">
        <v>315.060033175</v>
      </c>
      <c r="P39" s="96">
        <v>3.503469811066667E-5</v>
      </c>
      <c r="Q39" s="96">
        <v>2.6129885948382955E-3</v>
      </c>
      <c r="R39" s="96">
        <f>O39/'סכום נכסי הקרן'!$C$42</f>
        <v>4.7842088953739623E-4</v>
      </c>
    </row>
    <row r="40" spans="2:18" s="135" customFormat="1">
      <c r="B40" s="87" t="s">
        <v>311</v>
      </c>
      <c r="C40" s="85" t="s">
        <v>312</v>
      </c>
      <c r="D40" s="98" t="s">
        <v>129</v>
      </c>
      <c r="E40" s="85" t="s">
        <v>268</v>
      </c>
      <c r="F40" s="85"/>
      <c r="G40" s="85"/>
      <c r="H40" s="95">
        <v>0.35</v>
      </c>
      <c r="I40" s="98" t="s">
        <v>173</v>
      </c>
      <c r="J40" s="99">
        <v>0</v>
      </c>
      <c r="K40" s="96">
        <v>2.5999999999987773E-3</v>
      </c>
      <c r="L40" s="95">
        <v>1637524.6285920001</v>
      </c>
      <c r="M40" s="97">
        <v>99.91</v>
      </c>
      <c r="N40" s="85"/>
      <c r="O40" s="95">
        <v>1636.0508564200002</v>
      </c>
      <c r="P40" s="96">
        <v>1.8194718095466668E-4</v>
      </c>
      <c r="Q40" s="96">
        <v>1.3568786193919902E-2</v>
      </c>
      <c r="R40" s="96">
        <f>O40/'סכום נכסי הקרן'!$C$42</f>
        <v>2.4843548011121847E-3</v>
      </c>
    </row>
    <row r="41" spans="2:18" s="135" customFormat="1">
      <c r="B41" s="87" t="s">
        <v>313</v>
      </c>
      <c r="C41" s="85" t="s">
        <v>314</v>
      </c>
      <c r="D41" s="98" t="s">
        <v>129</v>
      </c>
      <c r="E41" s="85" t="s">
        <v>268</v>
      </c>
      <c r="F41" s="85"/>
      <c r="G41" s="85"/>
      <c r="H41" s="95">
        <v>0.42999999999993421</v>
      </c>
      <c r="I41" s="98" t="s">
        <v>173</v>
      </c>
      <c r="J41" s="99">
        <v>0</v>
      </c>
      <c r="K41" s="96">
        <v>2.8000000000026272E-3</v>
      </c>
      <c r="L41" s="95">
        <v>1371559.8338519998</v>
      </c>
      <c r="M41" s="97">
        <v>99.88</v>
      </c>
      <c r="N41" s="85"/>
      <c r="O41" s="95">
        <v>1369.9139620630003</v>
      </c>
      <c r="P41" s="96">
        <v>1.5239553709466664E-4</v>
      </c>
      <c r="Q41" s="96">
        <v>1.1361547584145941E-2</v>
      </c>
      <c r="R41" s="96">
        <f>O41/'סכום נכסי הקרן'!$C$42</f>
        <v>2.0802240440184307E-3</v>
      </c>
    </row>
    <row r="42" spans="2:18" s="135" customFormat="1">
      <c r="B42" s="88"/>
      <c r="C42" s="85"/>
      <c r="D42" s="85"/>
      <c r="E42" s="85"/>
      <c r="F42" s="85"/>
      <c r="G42" s="85"/>
      <c r="H42" s="85"/>
      <c r="I42" s="85"/>
      <c r="J42" s="85"/>
      <c r="K42" s="96"/>
      <c r="L42" s="95"/>
      <c r="M42" s="97"/>
      <c r="N42" s="85"/>
      <c r="O42" s="85"/>
      <c r="P42" s="85"/>
      <c r="Q42" s="96"/>
      <c r="R42" s="85"/>
    </row>
    <row r="43" spans="2:18" s="135" customFormat="1">
      <c r="B43" s="86" t="s">
        <v>24</v>
      </c>
      <c r="C43" s="83"/>
      <c r="D43" s="83"/>
      <c r="E43" s="83"/>
      <c r="F43" s="83"/>
      <c r="G43" s="83"/>
      <c r="H43" s="92">
        <v>5.8823593976454776</v>
      </c>
      <c r="I43" s="83"/>
      <c r="J43" s="83"/>
      <c r="K43" s="93">
        <v>1.2228824554537401E-2</v>
      </c>
      <c r="L43" s="92"/>
      <c r="M43" s="94"/>
      <c r="N43" s="83"/>
      <c r="O43" s="92">
        <v>63997.589373890987</v>
      </c>
      <c r="P43" s="83"/>
      <c r="Q43" s="93">
        <v>0.53077176894168798</v>
      </c>
      <c r="R43" s="93">
        <f>O43/'סכום נכסי הקרן'!$C$42</f>
        <v>9.7180792269831645E-2</v>
      </c>
    </row>
    <row r="44" spans="2:18" s="135" customFormat="1">
      <c r="B44" s="87" t="s">
        <v>315</v>
      </c>
      <c r="C44" s="85" t="s">
        <v>316</v>
      </c>
      <c r="D44" s="98" t="s">
        <v>129</v>
      </c>
      <c r="E44" s="85" t="s">
        <v>268</v>
      </c>
      <c r="F44" s="85"/>
      <c r="G44" s="85"/>
      <c r="H44" s="95">
        <v>6.3500000000004748</v>
      </c>
      <c r="I44" s="98" t="s">
        <v>173</v>
      </c>
      <c r="J44" s="99">
        <v>6.25E-2</v>
      </c>
      <c r="K44" s="96">
        <v>1.5199999999999854E-2</v>
      </c>
      <c r="L44" s="95">
        <v>2008084.626931</v>
      </c>
      <c r="M44" s="97">
        <v>136.28</v>
      </c>
      <c r="N44" s="85"/>
      <c r="O44" s="95">
        <v>2736.6177241019996</v>
      </c>
      <c r="P44" s="96">
        <v>1.1838452706353498E-4</v>
      </c>
      <c r="Q44" s="96">
        <v>2.2696470985067711E-2</v>
      </c>
      <c r="R44" s="96">
        <f>O44/'סכום נכסי הקרן'!$C$42</f>
        <v>4.1555733765871157E-3</v>
      </c>
    </row>
    <row r="45" spans="2:18" s="135" customFormat="1">
      <c r="B45" s="87" t="s">
        <v>317</v>
      </c>
      <c r="C45" s="85" t="s">
        <v>318</v>
      </c>
      <c r="D45" s="98" t="s">
        <v>129</v>
      </c>
      <c r="E45" s="85" t="s">
        <v>268</v>
      </c>
      <c r="F45" s="85"/>
      <c r="G45" s="85"/>
      <c r="H45" s="95">
        <v>4.6800000000002644</v>
      </c>
      <c r="I45" s="98" t="s">
        <v>173</v>
      </c>
      <c r="J45" s="99">
        <v>3.7499999999999999E-2</v>
      </c>
      <c r="K45" s="96">
        <v>1.1100000000001158E-2</v>
      </c>
      <c r="L45" s="95">
        <v>2141016.6771559999</v>
      </c>
      <c r="M45" s="97">
        <v>112.79</v>
      </c>
      <c r="N45" s="85"/>
      <c r="O45" s="95">
        <v>2414.8527101520003</v>
      </c>
      <c r="P45" s="96">
        <v>1.3194173441426522E-4</v>
      </c>
      <c r="Q45" s="96">
        <v>2.0027873819008481E-2</v>
      </c>
      <c r="R45" s="96">
        <f>O45/'סכום נכסי הקרן'!$C$42</f>
        <v>3.6669709263027726E-3</v>
      </c>
    </row>
    <row r="46" spans="2:18" s="135" customFormat="1">
      <c r="B46" s="87" t="s">
        <v>319</v>
      </c>
      <c r="C46" s="85" t="s">
        <v>320</v>
      </c>
      <c r="D46" s="98" t="s">
        <v>129</v>
      </c>
      <c r="E46" s="85" t="s">
        <v>268</v>
      </c>
      <c r="F46" s="85"/>
      <c r="G46" s="85"/>
      <c r="H46" s="95">
        <v>18.409999999999897</v>
      </c>
      <c r="I46" s="98" t="s">
        <v>173</v>
      </c>
      <c r="J46" s="99">
        <v>3.7499999999999999E-2</v>
      </c>
      <c r="K46" s="96">
        <v>3.1000000000000357E-2</v>
      </c>
      <c r="L46" s="95">
        <v>5084911.0193919996</v>
      </c>
      <c r="M46" s="97">
        <v>112.1</v>
      </c>
      <c r="N46" s="85"/>
      <c r="O46" s="95">
        <v>5700.1852527379997</v>
      </c>
      <c r="P46" s="96">
        <v>4.8175144008228853E-4</v>
      </c>
      <c r="Q46" s="96">
        <v>4.7275177697949027E-2</v>
      </c>
      <c r="R46" s="96">
        <f>O46/'סכום נכסי הקרן'!$C$42</f>
        <v>8.6557716371092417E-3</v>
      </c>
    </row>
    <row r="47" spans="2:18" s="135" customFormat="1">
      <c r="B47" s="87" t="s">
        <v>321</v>
      </c>
      <c r="C47" s="85" t="s">
        <v>322</v>
      </c>
      <c r="D47" s="98" t="s">
        <v>129</v>
      </c>
      <c r="E47" s="85" t="s">
        <v>268</v>
      </c>
      <c r="F47" s="85"/>
      <c r="G47" s="85"/>
      <c r="H47" s="95">
        <v>0.1599999999998174</v>
      </c>
      <c r="I47" s="98" t="s">
        <v>173</v>
      </c>
      <c r="J47" s="99">
        <v>2.2499999999999999E-2</v>
      </c>
      <c r="K47" s="96">
        <v>2.3999999999972611E-3</v>
      </c>
      <c r="L47" s="95">
        <v>857282.70094100002</v>
      </c>
      <c r="M47" s="97">
        <v>102.21</v>
      </c>
      <c r="N47" s="85"/>
      <c r="O47" s="95">
        <v>876.22867095099991</v>
      </c>
      <c r="P47" s="96">
        <v>5.7559893615890251E-5</v>
      </c>
      <c r="Q47" s="96">
        <v>7.2671087493777304E-3</v>
      </c>
      <c r="R47" s="96">
        <f>O47/'סכום נכסי הקרן'!$C$42</f>
        <v>1.3305594364668271E-3</v>
      </c>
    </row>
    <row r="48" spans="2:18" s="135" customFormat="1">
      <c r="B48" s="87" t="s">
        <v>323</v>
      </c>
      <c r="C48" s="85" t="s">
        <v>324</v>
      </c>
      <c r="D48" s="98" t="s">
        <v>129</v>
      </c>
      <c r="E48" s="85" t="s">
        <v>268</v>
      </c>
      <c r="F48" s="85"/>
      <c r="G48" s="85"/>
      <c r="H48" s="95">
        <v>0.65999999999979853</v>
      </c>
      <c r="I48" s="98" t="s">
        <v>173</v>
      </c>
      <c r="J48" s="99">
        <v>0</v>
      </c>
      <c r="K48" s="96">
        <v>3.200000000000351E-3</v>
      </c>
      <c r="L48" s="95">
        <v>2287625.3710380001</v>
      </c>
      <c r="M48" s="97">
        <v>99.79</v>
      </c>
      <c r="N48" s="85"/>
      <c r="O48" s="95">
        <v>2282.8213577810002</v>
      </c>
      <c r="P48" s="96">
        <v>1.9937904966013729E-3</v>
      </c>
      <c r="Q48" s="96">
        <v>1.8932855785683791E-2</v>
      </c>
      <c r="R48" s="96">
        <f>O48/'סכום נכסי הקרן'!$C$42</f>
        <v>3.466480383558897E-3</v>
      </c>
    </row>
    <row r="49" spans="2:18" s="135" customFormat="1">
      <c r="B49" s="87" t="s">
        <v>325</v>
      </c>
      <c r="C49" s="85" t="s">
        <v>326</v>
      </c>
      <c r="D49" s="98" t="s">
        <v>129</v>
      </c>
      <c r="E49" s="85" t="s">
        <v>268</v>
      </c>
      <c r="F49" s="85"/>
      <c r="G49" s="85"/>
      <c r="H49" s="95">
        <v>3.5999999999995471</v>
      </c>
      <c r="I49" s="98" t="s">
        <v>173</v>
      </c>
      <c r="J49" s="99">
        <v>1.2500000000000001E-2</v>
      </c>
      <c r="K49" s="96">
        <v>8.6999999999993211E-3</v>
      </c>
      <c r="L49" s="95">
        <v>2172679.4281589999</v>
      </c>
      <c r="M49" s="97">
        <v>101.77</v>
      </c>
      <c r="N49" s="85"/>
      <c r="O49" s="95">
        <v>2211.1359314450001</v>
      </c>
      <c r="P49" s="96">
        <v>1.8700619154373888E-4</v>
      </c>
      <c r="Q49" s="96">
        <v>1.8338324008535002E-2</v>
      </c>
      <c r="R49" s="96">
        <f>O49/'סכום נכסי הקרן'!$C$42</f>
        <v>3.3576255564679372E-3</v>
      </c>
    </row>
    <row r="50" spans="2:18" s="135" customFormat="1">
      <c r="B50" s="87" t="s">
        <v>327</v>
      </c>
      <c r="C50" s="85" t="s">
        <v>328</v>
      </c>
      <c r="D50" s="98" t="s">
        <v>129</v>
      </c>
      <c r="E50" s="85" t="s">
        <v>268</v>
      </c>
      <c r="F50" s="85"/>
      <c r="G50" s="85"/>
      <c r="H50" s="95">
        <v>4.5199999999984373</v>
      </c>
      <c r="I50" s="98" t="s">
        <v>173</v>
      </c>
      <c r="J50" s="99">
        <v>1.4999999999999999E-2</v>
      </c>
      <c r="K50" s="96">
        <v>1.0799999999986326E-2</v>
      </c>
      <c r="L50" s="95">
        <v>399922.76667699998</v>
      </c>
      <c r="M50" s="97">
        <v>102.39</v>
      </c>
      <c r="N50" s="85"/>
      <c r="O50" s="95">
        <v>409.48092193199994</v>
      </c>
      <c r="P50" s="96">
        <v>5.5963693633782064E-5</v>
      </c>
      <c r="Q50" s="96">
        <v>3.3960796868762865E-3</v>
      </c>
      <c r="R50" s="96">
        <f>O50/'סכום נכסי הקרן'!$C$42</f>
        <v>6.2179967717608151E-4</v>
      </c>
    </row>
    <row r="51" spans="2:18" s="135" customFormat="1">
      <c r="B51" s="87" t="s">
        <v>329</v>
      </c>
      <c r="C51" s="85" t="s">
        <v>330</v>
      </c>
      <c r="D51" s="98" t="s">
        <v>129</v>
      </c>
      <c r="E51" s="85" t="s">
        <v>268</v>
      </c>
      <c r="F51" s="85"/>
      <c r="G51" s="85"/>
      <c r="H51" s="95">
        <v>1.829999999999987</v>
      </c>
      <c r="I51" s="98" t="s">
        <v>173</v>
      </c>
      <c r="J51" s="99">
        <v>5.0000000000000001E-3</v>
      </c>
      <c r="K51" s="96">
        <v>4.8000000000001488E-3</v>
      </c>
      <c r="L51" s="95">
        <v>5352551.3244989999</v>
      </c>
      <c r="M51" s="97">
        <v>100.12</v>
      </c>
      <c r="N51" s="85"/>
      <c r="O51" s="95">
        <v>5358.9744887289999</v>
      </c>
      <c r="P51" s="96">
        <v>3.8368039077600326E-4</v>
      </c>
      <c r="Q51" s="96">
        <v>4.4445304845443012E-2</v>
      </c>
      <c r="R51" s="96">
        <f>O51/'סכום נכסי הקרן'!$C$42</f>
        <v>8.1376406777747476E-3</v>
      </c>
    </row>
    <row r="52" spans="2:18" s="135" customFormat="1">
      <c r="B52" s="87" t="s">
        <v>331</v>
      </c>
      <c r="C52" s="85" t="s">
        <v>332</v>
      </c>
      <c r="D52" s="98" t="s">
        <v>129</v>
      </c>
      <c r="E52" s="85" t="s">
        <v>268</v>
      </c>
      <c r="F52" s="85"/>
      <c r="G52" s="85"/>
      <c r="H52" s="95">
        <v>2.6999999999998727</v>
      </c>
      <c r="I52" s="98" t="s">
        <v>173</v>
      </c>
      <c r="J52" s="99">
        <v>5.5E-2</v>
      </c>
      <c r="K52" s="96">
        <v>6.7999999999987636E-3</v>
      </c>
      <c r="L52" s="95">
        <v>4809640.3077619998</v>
      </c>
      <c r="M52" s="97">
        <v>114.42</v>
      </c>
      <c r="N52" s="85"/>
      <c r="O52" s="95">
        <v>5503.1904929009997</v>
      </c>
      <c r="P52" s="96">
        <v>2.6783755000359951E-4</v>
      </c>
      <c r="Q52" s="96">
        <v>4.5641377766203722E-2</v>
      </c>
      <c r="R52" s="96">
        <f>O52/'סכום נכסי הקרן'!$C$42</f>
        <v>8.3566337004891619E-3</v>
      </c>
    </row>
    <row r="53" spans="2:18" s="135" customFormat="1">
      <c r="B53" s="87" t="s">
        <v>333</v>
      </c>
      <c r="C53" s="85" t="s">
        <v>334</v>
      </c>
      <c r="D53" s="98" t="s">
        <v>129</v>
      </c>
      <c r="E53" s="85" t="s">
        <v>268</v>
      </c>
      <c r="F53" s="85"/>
      <c r="G53" s="85"/>
      <c r="H53" s="95">
        <v>15.099999999999763</v>
      </c>
      <c r="I53" s="98" t="s">
        <v>173</v>
      </c>
      <c r="J53" s="99">
        <v>5.5E-2</v>
      </c>
      <c r="K53" s="96">
        <v>2.7699999999999017E-2</v>
      </c>
      <c r="L53" s="95">
        <v>4024768.1341089997</v>
      </c>
      <c r="M53" s="97">
        <v>146.6</v>
      </c>
      <c r="N53" s="85"/>
      <c r="O53" s="95">
        <v>5900.3100680540001</v>
      </c>
      <c r="P53" s="96">
        <v>2.201296468276588E-4</v>
      </c>
      <c r="Q53" s="96">
        <v>4.8934937124414817E-2</v>
      </c>
      <c r="R53" s="96">
        <f>O53/'סכום נכסי הקרן'!$C$42</f>
        <v>8.9596625851204315E-3</v>
      </c>
    </row>
    <row r="54" spans="2:18" s="135" customFormat="1">
      <c r="B54" s="87" t="s">
        <v>335</v>
      </c>
      <c r="C54" s="85" t="s">
        <v>336</v>
      </c>
      <c r="D54" s="98" t="s">
        <v>129</v>
      </c>
      <c r="E54" s="85" t="s">
        <v>268</v>
      </c>
      <c r="F54" s="85"/>
      <c r="G54" s="85"/>
      <c r="H54" s="95">
        <v>3.7799999999989837</v>
      </c>
      <c r="I54" s="98" t="s">
        <v>173</v>
      </c>
      <c r="J54" s="99">
        <v>4.2500000000000003E-2</v>
      </c>
      <c r="K54" s="96">
        <v>9.399999999999728E-3</v>
      </c>
      <c r="L54" s="95">
        <v>1287989.449886</v>
      </c>
      <c r="M54" s="97">
        <v>112.96</v>
      </c>
      <c r="N54" s="85"/>
      <c r="O54" s="95">
        <v>1454.9128826159997</v>
      </c>
      <c r="P54" s="96">
        <v>7.1890337462985173E-5</v>
      </c>
      <c r="Q54" s="96">
        <v>1.2066496440211058E-2</v>
      </c>
      <c r="R54" s="96">
        <f>O54/'סכום נכסי הקרן'!$C$42</f>
        <v>2.209295506275584E-3</v>
      </c>
    </row>
    <row r="55" spans="2:18" s="135" customFormat="1">
      <c r="B55" s="87" t="s">
        <v>337</v>
      </c>
      <c r="C55" s="85" t="s">
        <v>338</v>
      </c>
      <c r="D55" s="98" t="s">
        <v>129</v>
      </c>
      <c r="E55" s="85" t="s">
        <v>268</v>
      </c>
      <c r="F55" s="85"/>
      <c r="G55" s="85"/>
      <c r="H55" s="95">
        <v>7.4800000000001967</v>
      </c>
      <c r="I55" s="98" t="s">
        <v>173</v>
      </c>
      <c r="J55" s="99">
        <v>0.02</v>
      </c>
      <c r="K55" s="96">
        <v>1.6200000000000946E-2</v>
      </c>
      <c r="L55" s="95">
        <v>5364744.2460099999</v>
      </c>
      <c r="M55" s="97">
        <v>102.81</v>
      </c>
      <c r="N55" s="85"/>
      <c r="O55" s="95">
        <v>5515.493559304</v>
      </c>
      <c r="P55" s="96">
        <v>3.7609663112652569E-4</v>
      </c>
      <c r="Q55" s="96">
        <v>4.5743414739502462E-2</v>
      </c>
      <c r="R55" s="96">
        <f>O55/'סכום נכסי הקרן'!$C$42</f>
        <v>8.3753159938706641E-3</v>
      </c>
    </row>
    <row r="56" spans="2:18" s="135" customFormat="1">
      <c r="B56" s="87" t="s">
        <v>339</v>
      </c>
      <c r="C56" s="85" t="s">
        <v>340</v>
      </c>
      <c r="D56" s="98" t="s">
        <v>129</v>
      </c>
      <c r="E56" s="85" t="s">
        <v>268</v>
      </c>
      <c r="F56" s="85"/>
      <c r="G56" s="85"/>
      <c r="H56" s="95">
        <v>2.0499999999999878</v>
      </c>
      <c r="I56" s="98" t="s">
        <v>173</v>
      </c>
      <c r="J56" s="99">
        <v>0.01</v>
      </c>
      <c r="K56" s="96">
        <v>5.1000000000007073E-3</v>
      </c>
      <c r="L56" s="95">
        <v>4026144.4110850003</v>
      </c>
      <c r="M56" s="97">
        <v>101.93</v>
      </c>
      <c r="N56" s="85"/>
      <c r="O56" s="95">
        <v>4103.8491771210001</v>
      </c>
      <c r="P56" s="96">
        <v>2.7645249675406562E-4</v>
      </c>
      <c r="Q56" s="96">
        <v>3.4035770855129183E-2</v>
      </c>
      <c r="R56" s="96">
        <f>O56/'סכום נכסי הקרן'!$C$42</f>
        <v>6.2317240116425325E-3</v>
      </c>
    </row>
    <row r="57" spans="2:18" s="135" customFormat="1">
      <c r="B57" s="87" t="s">
        <v>341</v>
      </c>
      <c r="C57" s="85" t="s">
        <v>342</v>
      </c>
      <c r="D57" s="98" t="s">
        <v>129</v>
      </c>
      <c r="E57" s="85" t="s">
        <v>268</v>
      </c>
      <c r="F57" s="85"/>
      <c r="G57" s="85"/>
      <c r="H57" s="95">
        <v>0.41000000000005427</v>
      </c>
      <c r="I57" s="98" t="s">
        <v>173</v>
      </c>
      <c r="J57" s="99">
        <v>0</v>
      </c>
      <c r="K57" s="96">
        <v>2.8999999999994564E-3</v>
      </c>
      <c r="L57" s="95">
        <v>3688001.1</v>
      </c>
      <c r="M57" s="97">
        <v>99.88</v>
      </c>
      <c r="N57" s="85"/>
      <c r="O57" s="95">
        <v>3683.5754986800002</v>
      </c>
      <c r="P57" s="96">
        <v>1.6873217572480924E-3</v>
      </c>
      <c r="Q57" s="96">
        <v>3.0550180133226693E-2</v>
      </c>
      <c r="R57" s="96">
        <f>O57/'סכום נכסי הקרן'!$C$42</f>
        <v>5.5935354573449659E-3</v>
      </c>
    </row>
    <row r="58" spans="2:18" s="135" customFormat="1">
      <c r="B58" s="87" t="s">
        <v>343</v>
      </c>
      <c r="C58" s="85" t="s">
        <v>344</v>
      </c>
      <c r="D58" s="98" t="s">
        <v>129</v>
      </c>
      <c r="E58" s="85" t="s">
        <v>268</v>
      </c>
      <c r="F58" s="85"/>
      <c r="G58" s="85"/>
      <c r="H58" s="95">
        <v>6.0799999999995062</v>
      </c>
      <c r="I58" s="98" t="s">
        <v>173</v>
      </c>
      <c r="J58" s="99">
        <v>1.7500000000000002E-2</v>
      </c>
      <c r="K58" s="96">
        <v>1.3999999999998949E-2</v>
      </c>
      <c r="L58" s="95">
        <v>3692993.8351750006</v>
      </c>
      <c r="M58" s="97">
        <v>103.15</v>
      </c>
      <c r="N58" s="85"/>
      <c r="O58" s="95">
        <v>3809.3232472109999</v>
      </c>
      <c r="P58" s="96">
        <v>2.0086703315442923E-4</v>
      </c>
      <c r="Q58" s="96">
        <v>3.1593084336044408E-2</v>
      </c>
      <c r="R58" s="96">
        <f>O58/'סכום נכסי הקרן'!$C$42</f>
        <v>5.7844843031990808E-3</v>
      </c>
    </row>
    <row r="59" spans="2:18" s="135" customFormat="1">
      <c r="B59" s="87" t="s">
        <v>345</v>
      </c>
      <c r="C59" s="85" t="s">
        <v>346</v>
      </c>
      <c r="D59" s="98" t="s">
        <v>129</v>
      </c>
      <c r="E59" s="85" t="s">
        <v>268</v>
      </c>
      <c r="F59" s="85"/>
      <c r="G59" s="85"/>
      <c r="H59" s="95">
        <v>8.590000000001087</v>
      </c>
      <c r="I59" s="98" t="s">
        <v>173</v>
      </c>
      <c r="J59" s="99">
        <v>2.2499999999999999E-2</v>
      </c>
      <c r="K59" s="96">
        <v>1.8300000000001565E-2</v>
      </c>
      <c r="L59" s="95">
        <v>3408008.0564880003</v>
      </c>
      <c r="M59" s="97">
        <v>104.76</v>
      </c>
      <c r="N59" s="85"/>
      <c r="O59" s="95">
        <v>3570.2291652680001</v>
      </c>
      <c r="P59" s="96">
        <v>3.6793883338920422E-4</v>
      </c>
      <c r="Q59" s="96">
        <v>2.9610128570711349E-2</v>
      </c>
      <c r="R59" s="96">
        <f>O59/'סכום נכסי הקרן'!$C$42</f>
        <v>5.4214182480934485E-3</v>
      </c>
    </row>
    <row r="60" spans="2:18" s="135" customFormat="1">
      <c r="B60" s="87" t="s">
        <v>347</v>
      </c>
      <c r="C60" s="85" t="s">
        <v>348</v>
      </c>
      <c r="D60" s="98" t="s">
        <v>129</v>
      </c>
      <c r="E60" s="85" t="s">
        <v>268</v>
      </c>
      <c r="F60" s="85"/>
      <c r="G60" s="85"/>
      <c r="H60" s="95">
        <v>0.83999999999999531</v>
      </c>
      <c r="I60" s="98" t="s">
        <v>173</v>
      </c>
      <c r="J60" s="99">
        <v>0.05</v>
      </c>
      <c r="K60" s="96">
        <v>2.9000000000003073E-3</v>
      </c>
      <c r="L60" s="95">
        <v>8082490.0155969998</v>
      </c>
      <c r="M60" s="97">
        <v>104.75</v>
      </c>
      <c r="N60" s="85"/>
      <c r="O60" s="95">
        <v>8466.4082249059993</v>
      </c>
      <c r="P60" s="96">
        <v>4.3667490306680418E-4</v>
      </c>
      <c r="Q60" s="96">
        <v>7.0217183398303365E-2</v>
      </c>
      <c r="R60" s="96">
        <f>O60/'סכום נכסי הקרן'!$C$42</f>
        <v>1.2856300792352178E-2</v>
      </c>
    </row>
    <row r="61" spans="2:18" s="135" customFormat="1">
      <c r="B61" s="88"/>
      <c r="C61" s="85"/>
      <c r="D61" s="85"/>
      <c r="E61" s="85"/>
      <c r="F61" s="85"/>
      <c r="G61" s="85"/>
      <c r="H61" s="85"/>
      <c r="I61" s="85"/>
      <c r="J61" s="85"/>
      <c r="K61" s="96"/>
      <c r="L61" s="95"/>
      <c r="M61" s="97"/>
      <c r="N61" s="85"/>
      <c r="O61" s="85"/>
      <c r="P61" s="85"/>
      <c r="Q61" s="96"/>
      <c r="R61" s="85"/>
    </row>
    <row r="62" spans="2:18" s="135" customFormat="1">
      <c r="B62" s="86" t="s">
        <v>25</v>
      </c>
      <c r="C62" s="83"/>
      <c r="D62" s="83"/>
      <c r="E62" s="83"/>
      <c r="F62" s="83"/>
      <c r="G62" s="83"/>
      <c r="H62" s="92">
        <v>1.1699999999998176</v>
      </c>
      <c r="I62" s="83"/>
      <c r="J62" s="83"/>
      <c r="K62" s="93">
        <v>2.9000000000237182E-3</v>
      </c>
      <c r="L62" s="92"/>
      <c r="M62" s="94"/>
      <c r="N62" s="83"/>
      <c r="O62" s="92">
        <v>109.62106310600001</v>
      </c>
      <c r="P62" s="83"/>
      <c r="Q62" s="93">
        <v>9.0915558144096583E-4</v>
      </c>
      <c r="R62" s="93">
        <f>O62/'סכום נכסי הקרן'!$C$42</f>
        <v>1.6646035993425103E-4</v>
      </c>
    </row>
    <row r="63" spans="2:18" s="135" customFormat="1">
      <c r="B63" s="87" t="s">
        <v>349</v>
      </c>
      <c r="C63" s="85" t="s">
        <v>350</v>
      </c>
      <c r="D63" s="98" t="s">
        <v>129</v>
      </c>
      <c r="E63" s="85" t="s">
        <v>268</v>
      </c>
      <c r="F63" s="85"/>
      <c r="G63" s="85"/>
      <c r="H63" s="95">
        <v>1.1699999999998176</v>
      </c>
      <c r="I63" s="98" t="s">
        <v>173</v>
      </c>
      <c r="J63" s="99">
        <v>2.8999999999999998E-3</v>
      </c>
      <c r="K63" s="96">
        <v>2.9000000000237182E-3</v>
      </c>
      <c r="L63" s="95">
        <v>109599.143128</v>
      </c>
      <c r="M63" s="97">
        <v>100.02</v>
      </c>
      <c r="N63" s="85"/>
      <c r="O63" s="95">
        <v>109.62106310600001</v>
      </c>
      <c r="P63" s="96">
        <v>5.9487886241526929E-6</v>
      </c>
      <c r="Q63" s="96">
        <v>9.0915558144096583E-4</v>
      </c>
      <c r="R63" s="96">
        <f>O63/'סכום נכסי הקרן'!$C$42</f>
        <v>1.6646035993425103E-4</v>
      </c>
    </row>
    <row r="64" spans="2:18" s="135" customFormat="1">
      <c r="B64" s="137"/>
    </row>
    <row r="65" spans="2:4" s="135" customFormat="1">
      <c r="B65" s="137"/>
    </row>
    <row r="66" spans="2:4" s="135" customFormat="1">
      <c r="B66" s="137"/>
    </row>
    <row r="67" spans="2:4" s="135" customFormat="1">
      <c r="B67" s="138" t="s">
        <v>121</v>
      </c>
      <c r="C67" s="136"/>
      <c r="D67" s="136"/>
    </row>
    <row r="68" spans="2:4" s="135" customFormat="1">
      <c r="B68" s="138" t="s">
        <v>245</v>
      </c>
      <c r="C68" s="136"/>
      <c r="D68" s="136"/>
    </row>
    <row r="69" spans="2:4" s="135" customFormat="1">
      <c r="B69" s="195" t="s">
        <v>253</v>
      </c>
      <c r="C69" s="195"/>
      <c r="D69" s="195"/>
    </row>
    <row r="70" spans="2:4" s="135" customFormat="1">
      <c r="B70" s="137"/>
    </row>
    <row r="71" spans="2:4" s="135" customFormat="1">
      <c r="B71" s="137"/>
    </row>
    <row r="72" spans="2:4" s="135" customFormat="1">
      <c r="B72" s="137"/>
    </row>
    <row r="73" spans="2:4" s="135" customFormat="1">
      <c r="B73" s="137"/>
    </row>
    <row r="74" spans="2:4" s="135" customFormat="1">
      <c r="B74" s="137"/>
    </row>
    <row r="75" spans="2:4" s="135" customFormat="1">
      <c r="B75" s="137"/>
    </row>
    <row r="76" spans="2:4" s="135" customFormat="1">
      <c r="B76" s="137"/>
    </row>
    <row r="77" spans="2:4" s="135" customFormat="1">
      <c r="B77" s="137"/>
    </row>
    <row r="78" spans="2:4" s="135" customFormat="1">
      <c r="B78" s="137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69:D69"/>
  </mergeCells>
  <phoneticPr fontId="4" type="noConversion"/>
  <dataValidations count="1">
    <dataValidation allowBlank="1" showInputMessage="1" showErrorMessage="1" sqref="N10:Q10 N9 N1:N7 N32:N1048576 C5:C29 O1:Q9 O11:Q1048576 B70:B1048576 J1:M1048576 E1:I30 B67:B69 D1:D29 R1:AF1048576 AJ1:XFD1048576 AG1:AI27 AG31:AI1048576 C67:D68 A1:A1048576 B1:B66 E32:I1048576 C32:D66 C7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188</v>
      </c>
      <c r="C1" s="79" t="s" vm="1">
        <v>263</v>
      </c>
    </row>
    <row r="2" spans="2:67">
      <c r="B2" s="57" t="s">
        <v>187</v>
      </c>
      <c r="C2" s="79" t="s">
        <v>264</v>
      </c>
    </row>
    <row r="3" spans="2:67">
      <c r="B3" s="57" t="s">
        <v>189</v>
      </c>
      <c r="C3" s="79" t="s">
        <v>265</v>
      </c>
    </row>
    <row r="4" spans="2:67">
      <c r="B4" s="57" t="s">
        <v>190</v>
      </c>
      <c r="C4" s="79">
        <v>2145</v>
      </c>
    </row>
    <row r="6" spans="2:67" ht="26.25" customHeight="1">
      <c r="B6" s="192" t="s">
        <v>218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7"/>
      <c r="BO6" s="3"/>
    </row>
    <row r="7" spans="2:67" ht="26.25" customHeight="1">
      <c r="B7" s="192" t="s">
        <v>96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7"/>
      <c r="AZ7" s="44"/>
      <c r="BJ7" s="3"/>
      <c r="BO7" s="3"/>
    </row>
    <row r="8" spans="2:67" s="3" customFormat="1" ht="78.75">
      <c r="B8" s="38" t="s">
        <v>124</v>
      </c>
      <c r="C8" s="13" t="s">
        <v>49</v>
      </c>
      <c r="D8" s="13" t="s">
        <v>128</v>
      </c>
      <c r="E8" s="13" t="s">
        <v>234</v>
      </c>
      <c r="F8" s="13" t="s">
        <v>126</v>
      </c>
      <c r="G8" s="13" t="s">
        <v>69</v>
      </c>
      <c r="H8" s="13" t="s">
        <v>15</v>
      </c>
      <c r="I8" s="13" t="s">
        <v>70</v>
      </c>
      <c r="J8" s="13" t="s">
        <v>111</v>
      </c>
      <c r="K8" s="13" t="s">
        <v>18</v>
      </c>
      <c r="L8" s="13" t="s">
        <v>110</v>
      </c>
      <c r="M8" s="13" t="s">
        <v>17</v>
      </c>
      <c r="N8" s="13" t="s">
        <v>19</v>
      </c>
      <c r="O8" s="13" t="s">
        <v>247</v>
      </c>
      <c r="P8" s="13" t="s">
        <v>246</v>
      </c>
      <c r="Q8" s="13" t="s">
        <v>66</v>
      </c>
      <c r="R8" s="13" t="s">
        <v>63</v>
      </c>
      <c r="S8" s="13" t="s">
        <v>191</v>
      </c>
      <c r="T8" s="39" t="s">
        <v>193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254</v>
      </c>
      <c r="P9" s="16"/>
      <c r="Q9" s="16" t="s">
        <v>250</v>
      </c>
      <c r="R9" s="16" t="s">
        <v>20</v>
      </c>
      <c r="S9" s="16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122</v>
      </c>
      <c r="R10" s="19" t="s">
        <v>123</v>
      </c>
      <c r="S10" s="46" t="s">
        <v>194</v>
      </c>
      <c r="T10" s="74" t="s">
        <v>235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0" t="s">
        <v>262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0" t="s">
        <v>121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0" t="s">
        <v>245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0" t="s">
        <v>253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G830"/>
  <sheetViews>
    <sheetView rightToLeft="1" zoomScale="80" zoomScaleNormal="80" workbookViewId="0">
      <selection activeCell="F155" sqref="F155"/>
    </sheetView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7109375" style="1" bestFit="1" customWidth="1"/>
    <col min="12" max="12" width="9.28515625" style="1" bestFit="1" customWidth="1"/>
    <col min="13" max="13" width="7.42578125" style="1" bestFit="1" customWidth="1"/>
    <col min="14" max="14" width="10" style="1" bestFit="1" customWidth="1"/>
    <col min="15" max="15" width="14.28515625" style="1" bestFit="1" customWidth="1"/>
    <col min="16" max="16" width="13" style="1" bestFit="1" customWidth="1"/>
    <col min="17" max="17" width="8.85546875" style="1" bestFit="1" customWidth="1"/>
    <col min="18" max="18" width="12.28515625" style="1" bestFit="1" customWidth="1"/>
    <col min="19" max="19" width="11.42578125" style="1" bestFit="1" customWidth="1"/>
    <col min="20" max="20" width="13" style="1" bestFit="1" customWidth="1"/>
    <col min="21" max="21" width="10.7109375" style="1" bestFit="1" customWidth="1"/>
    <col min="22" max="22" width="7.57031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59">
      <c r="B1" s="57" t="s">
        <v>188</v>
      </c>
      <c r="C1" s="79" t="s" vm="1">
        <v>263</v>
      </c>
    </row>
    <row r="2" spans="2:59">
      <c r="B2" s="57" t="s">
        <v>187</v>
      </c>
      <c r="C2" s="79" t="s">
        <v>264</v>
      </c>
    </row>
    <row r="3" spans="2:59">
      <c r="B3" s="57" t="s">
        <v>189</v>
      </c>
      <c r="C3" s="79" t="s">
        <v>265</v>
      </c>
    </row>
    <row r="4" spans="2:59">
      <c r="B4" s="57" t="s">
        <v>190</v>
      </c>
      <c r="C4" s="79">
        <v>2145</v>
      </c>
    </row>
    <row r="6" spans="2:59" ht="26.25" customHeight="1">
      <c r="B6" s="198" t="s">
        <v>218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200"/>
    </row>
    <row r="7" spans="2:59" ht="26.25" customHeight="1">
      <c r="B7" s="198" t="s">
        <v>97</v>
      </c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200"/>
      <c r="BG7" s="3"/>
    </row>
    <row r="8" spans="2:59" s="3" customFormat="1" ht="78.75">
      <c r="B8" s="22" t="s">
        <v>124</v>
      </c>
      <c r="C8" s="30" t="s">
        <v>49</v>
      </c>
      <c r="D8" s="30" t="s">
        <v>128</v>
      </c>
      <c r="E8" s="30" t="s">
        <v>234</v>
      </c>
      <c r="F8" s="30" t="s">
        <v>126</v>
      </c>
      <c r="G8" s="30" t="s">
        <v>69</v>
      </c>
      <c r="H8" s="30" t="s">
        <v>15</v>
      </c>
      <c r="I8" s="30" t="s">
        <v>70</v>
      </c>
      <c r="J8" s="30" t="s">
        <v>111</v>
      </c>
      <c r="K8" s="30" t="s">
        <v>18</v>
      </c>
      <c r="L8" s="30" t="s">
        <v>110</v>
      </c>
      <c r="M8" s="30" t="s">
        <v>17</v>
      </c>
      <c r="N8" s="30" t="s">
        <v>19</v>
      </c>
      <c r="O8" s="13" t="s">
        <v>247</v>
      </c>
      <c r="P8" s="30" t="s">
        <v>246</v>
      </c>
      <c r="Q8" s="30" t="s">
        <v>261</v>
      </c>
      <c r="R8" s="30" t="s">
        <v>66</v>
      </c>
      <c r="S8" s="13" t="s">
        <v>63</v>
      </c>
      <c r="T8" s="30" t="s">
        <v>191</v>
      </c>
      <c r="U8" s="14" t="s">
        <v>193</v>
      </c>
      <c r="V8" s="1"/>
      <c r="BC8" s="1"/>
      <c r="BD8" s="1"/>
    </row>
    <row r="9" spans="2:59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254</v>
      </c>
      <c r="P9" s="32"/>
      <c r="Q9" s="16" t="s">
        <v>250</v>
      </c>
      <c r="R9" s="32" t="s">
        <v>250</v>
      </c>
      <c r="S9" s="16" t="s">
        <v>20</v>
      </c>
      <c r="T9" s="32" t="s">
        <v>250</v>
      </c>
      <c r="U9" s="17" t="s">
        <v>20</v>
      </c>
      <c r="BB9" s="1"/>
      <c r="BC9" s="1"/>
      <c r="BD9" s="1"/>
      <c r="BG9" s="4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3" t="s">
        <v>122</v>
      </c>
      <c r="R10" s="19" t="s">
        <v>123</v>
      </c>
      <c r="S10" s="19" t="s">
        <v>194</v>
      </c>
      <c r="T10" s="20" t="s">
        <v>235</v>
      </c>
      <c r="U10" s="20" t="s">
        <v>256</v>
      </c>
      <c r="V10" s="5"/>
      <c r="BB10" s="1"/>
      <c r="BC10" s="3"/>
      <c r="BD10" s="1"/>
    </row>
    <row r="11" spans="2:59" s="134" customFormat="1" ht="18" customHeight="1">
      <c r="B11" s="80" t="s">
        <v>36</v>
      </c>
      <c r="C11" s="81"/>
      <c r="D11" s="81"/>
      <c r="E11" s="81"/>
      <c r="F11" s="81"/>
      <c r="G11" s="81"/>
      <c r="H11" s="81"/>
      <c r="I11" s="81"/>
      <c r="J11" s="81"/>
      <c r="K11" s="89">
        <v>4.0562902847338949</v>
      </c>
      <c r="L11" s="81"/>
      <c r="M11" s="81"/>
      <c r="N11" s="104">
        <v>1.0743450780407648E-2</v>
      </c>
      <c r="O11" s="89"/>
      <c r="P11" s="91"/>
      <c r="Q11" s="89">
        <v>247.77036754400004</v>
      </c>
      <c r="R11" s="89">
        <v>124110.73680562794</v>
      </c>
      <c r="S11" s="81"/>
      <c r="T11" s="90">
        <v>1</v>
      </c>
      <c r="U11" s="90">
        <f>R11/'סכום נכסי הקרן'!$C$42</f>
        <v>0.18846303196670189</v>
      </c>
      <c r="V11" s="139"/>
      <c r="BB11" s="135"/>
      <c r="BC11" s="140"/>
      <c r="BD11" s="135"/>
      <c r="BG11" s="135"/>
    </row>
    <row r="12" spans="2:59" s="135" customFormat="1">
      <c r="B12" s="82" t="s">
        <v>242</v>
      </c>
      <c r="C12" s="83"/>
      <c r="D12" s="83"/>
      <c r="E12" s="83"/>
      <c r="F12" s="83"/>
      <c r="G12" s="83"/>
      <c r="H12" s="83"/>
      <c r="I12" s="83"/>
      <c r="J12" s="83"/>
      <c r="K12" s="92">
        <v>4.0562902847338922</v>
      </c>
      <c r="L12" s="83"/>
      <c r="M12" s="83"/>
      <c r="N12" s="105">
        <v>1.0743450780407645E-2</v>
      </c>
      <c r="O12" s="92"/>
      <c r="P12" s="94"/>
      <c r="Q12" s="92">
        <v>247.77036754400004</v>
      </c>
      <c r="R12" s="92">
        <v>124110.73680562801</v>
      </c>
      <c r="S12" s="83"/>
      <c r="T12" s="93">
        <v>1.0000000000000007</v>
      </c>
      <c r="U12" s="93">
        <f>R12/'סכום נכסי הקרן'!$C$42</f>
        <v>0.188463031966702</v>
      </c>
      <c r="BC12" s="140"/>
    </row>
    <row r="13" spans="2:59" s="135" customFormat="1" ht="20.25">
      <c r="B13" s="103" t="s">
        <v>35</v>
      </c>
      <c r="C13" s="83"/>
      <c r="D13" s="83"/>
      <c r="E13" s="83"/>
      <c r="F13" s="83"/>
      <c r="G13" s="83"/>
      <c r="H13" s="83"/>
      <c r="I13" s="83"/>
      <c r="J13" s="83"/>
      <c r="K13" s="92">
        <v>4.0733566454842016</v>
      </c>
      <c r="L13" s="83"/>
      <c r="M13" s="83"/>
      <c r="N13" s="105">
        <v>5.8780183509932089E-3</v>
      </c>
      <c r="O13" s="92"/>
      <c r="P13" s="94"/>
      <c r="Q13" s="92">
        <v>223.972646623</v>
      </c>
      <c r="R13" s="92">
        <v>96527.267056191005</v>
      </c>
      <c r="S13" s="83"/>
      <c r="T13" s="93">
        <v>0.77775114015610192</v>
      </c>
      <c r="U13" s="93">
        <f>R13/'סכום נכסי הקרן'!$C$42</f>
        <v>0.14657733798937828</v>
      </c>
      <c r="BC13" s="134"/>
    </row>
    <row r="14" spans="2:59" s="135" customFormat="1">
      <c r="B14" s="88" t="s">
        <v>351</v>
      </c>
      <c r="C14" s="85" t="s">
        <v>352</v>
      </c>
      <c r="D14" s="98" t="s">
        <v>129</v>
      </c>
      <c r="E14" s="98" t="s">
        <v>353</v>
      </c>
      <c r="F14" s="85" t="s">
        <v>354</v>
      </c>
      <c r="G14" s="98" t="s">
        <v>355</v>
      </c>
      <c r="H14" s="85" t="s">
        <v>356</v>
      </c>
      <c r="I14" s="85" t="s">
        <v>357</v>
      </c>
      <c r="J14" s="85"/>
      <c r="K14" s="95">
        <v>3.5500000000000229</v>
      </c>
      <c r="L14" s="98" t="s">
        <v>173</v>
      </c>
      <c r="M14" s="99">
        <v>6.1999999999999998E-3</v>
      </c>
      <c r="N14" s="99">
        <v>-6.9999999999986241E-4</v>
      </c>
      <c r="O14" s="95">
        <v>2103553.9663160001</v>
      </c>
      <c r="P14" s="97">
        <v>103.66</v>
      </c>
      <c r="Q14" s="85"/>
      <c r="R14" s="95">
        <v>2180.5439319290003</v>
      </c>
      <c r="S14" s="96">
        <v>4.4625723493424587E-4</v>
      </c>
      <c r="T14" s="96">
        <v>1.7569341606149591E-2</v>
      </c>
      <c r="U14" s="96">
        <f>R14/'סכום נכסי הקרן'!$C$42</f>
        <v>3.3111713887536759E-3</v>
      </c>
    </row>
    <row r="15" spans="2:59" s="135" customFormat="1">
      <c r="B15" s="88" t="s">
        <v>358</v>
      </c>
      <c r="C15" s="85" t="s">
        <v>359</v>
      </c>
      <c r="D15" s="98" t="s">
        <v>129</v>
      </c>
      <c r="E15" s="98" t="s">
        <v>353</v>
      </c>
      <c r="F15" s="85" t="s">
        <v>360</v>
      </c>
      <c r="G15" s="98" t="s">
        <v>361</v>
      </c>
      <c r="H15" s="85" t="s">
        <v>356</v>
      </c>
      <c r="I15" s="85" t="s">
        <v>169</v>
      </c>
      <c r="J15" s="85"/>
      <c r="K15" s="95">
        <v>1.2400000000000466</v>
      </c>
      <c r="L15" s="98" t="s">
        <v>173</v>
      </c>
      <c r="M15" s="99">
        <v>5.8999999999999999E-3</v>
      </c>
      <c r="N15" s="99">
        <v>-9.899999999998528E-3</v>
      </c>
      <c r="O15" s="95">
        <v>2521508.1877469998</v>
      </c>
      <c r="P15" s="97">
        <v>102.33</v>
      </c>
      <c r="Q15" s="85"/>
      <c r="R15" s="95">
        <v>2580.2592942619999</v>
      </c>
      <c r="S15" s="96">
        <v>4.7235610003295143E-4</v>
      </c>
      <c r="T15" s="96">
        <v>2.0789976440982624E-2</v>
      </c>
      <c r="U15" s="96">
        <f>R15/'סכום נכסי הקרן'!$C$42</f>
        <v>3.9181419945838875E-3</v>
      </c>
    </row>
    <row r="16" spans="2:59" s="135" customFormat="1">
      <c r="B16" s="88" t="s">
        <v>362</v>
      </c>
      <c r="C16" s="85" t="s">
        <v>363</v>
      </c>
      <c r="D16" s="98" t="s">
        <v>129</v>
      </c>
      <c r="E16" s="98" t="s">
        <v>353</v>
      </c>
      <c r="F16" s="85" t="s">
        <v>360</v>
      </c>
      <c r="G16" s="98" t="s">
        <v>361</v>
      </c>
      <c r="H16" s="85" t="s">
        <v>356</v>
      </c>
      <c r="I16" s="85" t="s">
        <v>169</v>
      </c>
      <c r="J16" s="85"/>
      <c r="K16" s="95">
        <v>6.0799999999999539</v>
      </c>
      <c r="L16" s="98" t="s">
        <v>173</v>
      </c>
      <c r="M16" s="99">
        <v>8.3000000000000001E-3</v>
      </c>
      <c r="N16" s="99">
        <v>4.3000000000046881E-3</v>
      </c>
      <c r="O16" s="95">
        <v>848127.7232009999</v>
      </c>
      <c r="P16" s="97">
        <v>103.11</v>
      </c>
      <c r="Q16" s="85"/>
      <c r="R16" s="95">
        <v>874.50448921300006</v>
      </c>
      <c r="S16" s="96">
        <v>6.5952372388236114E-4</v>
      </c>
      <c r="T16" s="96">
        <v>7.0461630614809525E-3</v>
      </c>
      <c r="U16" s="96">
        <f>R16/'סכום נכסי הקרן'!$C$42</f>
        <v>1.3279412542984788E-3</v>
      </c>
    </row>
    <row r="17" spans="2:54" s="135" customFormat="1" ht="20.25">
      <c r="B17" s="88" t="s">
        <v>364</v>
      </c>
      <c r="C17" s="85" t="s">
        <v>365</v>
      </c>
      <c r="D17" s="98" t="s">
        <v>129</v>
      </c>
      <c r="E17" s="98" t="s">
        <v>353</v>
      </c>
      <c r="F17" s="85" t="s">
        <v>366</v>
      </c>
      <c r="G17" s="98" t="s">
        <v>361</v>
      </c>
      <c r="H17" s="85" t="s">
        <v>356</v>
      </c>
      <c r="I17" s="85" t="s">
        <v>169</v>
      </c>
      <c r="J17" s="85"/>
      <c r="K17" s="95">
        <v>2.2300000000009819</v>
      </c>
      <c r="L17" s="98" t="s">
        <v>173</v>
      </c>
      <c r="M17" s="99">
        <v>0.04</v>
      </c>
      <c r="N17" s="99">
        <v>-4.7000000000010905E-3</v>
      </c>
      <c r="O17" s="95">
        <v>1275972.402364</v>
      </c>
      <c r="P17" s="97">
        <v>114.9</v>
      </c>
      <c r="Q17" s="85"/>
      <c r="R17" s="95">
        <v>1466.0922736720004</v>
      </c>
      <c r="S17" s="96">
        <v>6.1590716126497323E-4</v>
      </c>
      <c r="T17" s="96">
        <v>1.1812775521332001E-2</v>
      </c>
      <c r="U17" s="96">
        <f>R17/'סכום נכסי הקרן'!$C$42</f>
        <v>2.2262714906922665E-3</v>
      </c>
      <c r="BB17" s="134"/>
    </row>
    <row r="18" spans="2:54" s="135" customFormat="1">
      <c r="B18" s="88" t="s">
        <v>367</v>
      </c>
      <c r="C18" s="85" t="s">
        <v>368</v>
      </c>
      <c r="D18" s="98" t="s">
        <v>129</v>
      </c>
      <c r="E18" s="98" t="s">
        <v>353</v>
      </c>
      <c r="F18" s="85" t="s">
        <v>366</v>
      </c>
      <c r="G18" s="98" t="s">
        <v>361</v>
      </c>
      <c r="H18" s="85" t="s">
        <v>356</v>
      </c>
      <c r="I18" s="85" t="s">
        <v>169</v>
      </c>
      <c r="J18" s="85"/>
      <c r="K18" s="95">
        <v>3.4299999999995574</v>
      </c>
      <c r="L18" s="98" t="s">
        <v>173</v>
      </c>
      <c r="M18" s="99">
        <v>9.8999999999999991E-3</v>
      </c>
      <c r="N18" s="99">
        <v>-2.1999999999993206E-3</v>
      </c>
      <c r="O18" s="95">
        <v>1671190.354881</v>
      </c>
      <c r="P18" s="97">
        <v>105.7</v>
      </c>
      <c r="Q18" s="85"/>
      <c r="R18" s="95">
        <v>1766.448251046</v>
      </c>
      <c r="S18" s="96">
        <v>5.544990782232436E-4</v>
      </c>
      <c r="T18" s="96">
        <v>1.4232839934005601E-2</v>
      </c>
      <c r="U18" s="96">
        <f>R18/'סכום נכסי הקרן'!$C$42</f>
        <v>2.6823641674594487E-3</v>
      </c>
    </row>
    <row r="19" spans="2:54" s="135" customFormat="1">
      <c r="B19" s="88" t="s">
        <v>369</v>
      </c>
      <c r="C19" s="85" t="s">
        <v>370</v>
      </c>
      <c r="D19" s="98" t="s">
        <v>129</v>
      </c>
      <c r="E19" s="98" t="s">
        <v>353</v>
      </c>
      <c r="F19" s="85" t="s">
        <v>366</v>
      </c>
      <c r="G19" s="98" t="s">
        <v>361</v>
      </c>
      <c r="H19" s="85" t="s">
        <v>356</v>
      </c>
      <c r="I19" s="85" t="s">
        <v>169</v>
      </c>
      <c r="J19" s="85"/>
      <c r="K19" s="95">
        <v>5.3800000000006154</v>
      </c>
      <c r="L19" s="98" t="s">
        <v>173</v>
      </c>
      <c r="M19" s="99">
        <v>8.6E-3</v>
      </c>
      <c r="N19" s="99">
        <v>3.6999999999989758E-3</v>
      </c>
      <c r="O19" s="95">
        <v>1405747.5554879999</v>
      </c>
      <c r="P19" s="97">
        <v>104.15</v>
      </c>
      <c r="Q19" s="85"/>
      <c r="R19" s="95">
        <v>1464.086021095</v>
      </c>
      <c r="S19" s="96">
        <v>5.6199531992431287E-4</v>
      </c>
      <c r="T19" s="96">
        <v>1.1796610501055453E-2</v>
      </c>
      <c r="U19" s="96">
        <f>R19/'סכום נכסי הקרן'!$C$42</f>
        <v>2.2232249819591448E-3</v>
      </c>
      <c r="BB19" s="140"/>
    </row>
    <row r="20" spans="2:54" s="135" customFormat="1">
      <c r="B20" s="88" t="s">
        <v>371</v>
      </c>
      <c r="C20" s="85" t="s">
        <v>372</v>
      </c>
      <c r="D20" s="98" t="s">
        <v>129</v>
      </c>
      <c r="E20" s="98" t="s">
        <v>353</v>
      </c>
      <c r="F20" s="85" t="s">
        <v>366</v>
      </c>
      <c r="G20" s="98" t="s">
        <v>361</v>
      </c>
      <c r="H20" s="85" t="s">
        <v>356</v>
      </c>
      <c r="I20" s="85" t="s">
        <v>169</v>
      </c>
      <c r="J20" s="85"/>
      <c r="K20" s="95">
        <v>8.0799999999726158</v>
      </c>
      <c r="L20" s="98" t="s">
        <v>173</v>
      </c>
      <c r="M20" s="99">
        <v>1.2199999999999999E-2</v>
      </c>
      <c r="N20" s="99">
        <v>8.8999999999261371E-3</v>
      </c>
      <c r="O20" s="95">
        <v>53209.919999999998</v>
      </c>
      <c r="P20" s="97">
        <v>104.32</v>
      </c>
      <c r="Q20" s="85"/>
      <c r="R20" s="95">
        <v>55.508586469000001</v>
      </c>
      <c r="S20" s="96">
        <v>6.6378978253710046E-5</v>
      </c>
      <c r="T20" s="96">
        <v>4.4725047886818203E-4</v>
      </c>
      <c r="U20" s="96">
        <f>R20/'סכום נכסי הקרן'!$C$42</f>
        <v>8.429018129605691E-5</v>
      </c>
    </row>
    <row r="21" spans="2:54" s="135" customFormat="1">
      <c r="B21" s="88" t="s">
        <v>373</v>
      </c>
      <c r="C21" s="85" t="s">
        <v>374</v>
      </c>
      <c r="D21" s="98" t="s">
        <v>129</v>
      </c>
      <c r="E21" s="98" t="s">
        <v>353</v>
      </c>
      <c r="F21" s="85" t="s">
        <v>366</v>
      </c>
      <c r="G21" s="98" t="s">
        <v>361</v>
      </c>
      <c r="H21" s="85" t="s">
        <v>356</v>
      </c>
      <c r="I21" s="85" t="s">
        <v>169</v>
      </c>
      <c r="J21" s="85"/>
      <c r="K21" s="95">
        <v>10.850000000000128</v>
      </c>
      <c r="L21" s="98" t="s">
        <v>173</v>
      </c>
      <c r="M21" s="99">
        <v>5.6000000000000008E-3</v>
      </c>
      <c r="N21" s="99">
        <v>4.4999999999961772E-3</v>
      </c>
      <c r="O21" s="95">
        <v>767949.99943500001</v>
      </c>
      <c r="P21" s="97">
        <v>102.17</v>
      </c>
      <c r="Q21" s="85"/>
      <c r="R21" s="95">
        <v>784.61450071399997</v>
      </c>
      <c r="S21" s="96">
        <v>1.0940596378754485E-3</v>
      </c>
      <c r="T21" s="96">
        <v>6.3218906027670985E-3</v>
      </c>
      <c r="U21" s="96">
        <f>R21/'סכום נכסי הקרן'!$C$42</f>
        <v>1.191442670759288E-3</v>
      </c>
    </row>
    <row r="22" spans="2:54" s="135" customFormat="1">
      <c r="B22" s="88" t="s">
        <v>375</v>
      </c>
      <c r="C22" s="85" t="s">
        <v>376</v>
      </c>
      <c r="D22" s="98" t="s">
        <v>129</v>
      </c>
      <c r="E22" s="98" t="s">
        <v>353</v>
      </c>
      <c r="F22" s="85" t="s">
        <v>366</v>
      </c>
      <c r="G22" s="98" t="s">
        <v>361</v>
      </c>
      <c r="H22" s="85" t="s">
        <v>356</v>
      </c>
      <c r="I22" s="85" t="s">
        <v>169</v>
      </c>
      <c r="J22" s="85"/>
      <c r="K22" s="95">
        <v>1.4500000000022795</v>
      </c>
      <c r="L22" s="98" t="s">
        <v>173</v>
      </c>
      <c r="M22" s="99">
        <v>4.0999999999999995E-3</v>
      </c>
      <c r="N22" s="99">
        <v>-8.9000000000121569E-3</v>
      </c>
      <c r="O22" s="95">
        <v>258505.90002199999</v>
      </c>
      <c r="P22" s="97">
        <v>101.83</v>
      </c>
      <c r="Q22" s="85"/>
      <c r="R22" s="95">
        <v>263.23656861199999</v>
      </c>
      <c r="S22" s="96">
        <v>2.0968375479911967E-4</v>
      </c>
      <c r="T22" s="96">
        <v>2.1209814347026199E-3</v>
      </c>
      <c r="U22" s="96">
        <f>R22/'סכום נכסי הקרן'!$C$42</f>
        <v>3.9972659192914105E-4</v>
      </c>
    </row>
    <row r="23" spans="2:54" s="135" customFormat="1">
      <c r="B23" s="88" t="s">
        <v>377</v>
      </c>
      <c r="C23" s="85" t="s">
        <v>378</v>
      </c>
      <c r="D23" s="98" t="s">
        <v>129</v>
      </c>
      <c r="E23" s="98" t="s">
        <v>353</v>
      </c>
      <c r="F23" s="85" t="s">
        <v>366</v>
      </c>
      <c r="G23" s="98" t="s">
        <v>361</v>
      </c>
      <c r="H23" s="85" t="s">
        <v>356</v>
      </c>
      <c r="I23" s="85" t="s">
        <v>169</v>
      </c>
      <c r="J23" s="85"/>
      <c r="K23" s="95">
        <v>0.84000000000004404</v>
      </c>
      <c r="L23" s="98" t="s">
        <v>173</v>
      </c>
      <c r="M23" s="99">
        <v>6.4000000000000003E-3</v>
      </c>
      <c r="N23" s="99">
        <v>-1.1400000000000989E-2</v>
      </c>
      <c r="O23" s="95">
        <v>1788430.2034169999</v>
      </c>
      <c r="P23" s="97">
        <v>101.61</v>
      </c>
      <c r="Q23" s="85"/>
      <c r="R23" s="95">
        <v>1817.2238745130001</v>
      </c>
      <c r="S23" s="96">
        <v>5.6773849786022324E-4</v>
      </c>
      <c r="T23" s="96">
        <v>1.4641955412439353E-2</v>
      </c>
      <c r="U23" s="96">
        <f>R23/'סכום נכסי הקרן'!$C$42</f>
        <v>2.7594673109495814E-3</v>
      </c>
    </row>
    <row r="24" spans="2:54" s="135" customFormat="1">
      <c r="B24" s="88" t="s">
        <v>379</v>
      </c>
      <c r="C24" s="85" t="s">
        <v>380</v>
      </c>
      <c r="D24" s="98" t="s">
        <v>129</v>
      </c>
      <c r="E24" s="98" t="s">
        <v>353</v>
      </c>
      <c r="F24" s="85" t="s">
        <v>381</v>
      </c>
      <c r="G24" s="98" t="s">
        <v>361</v>
      </c>
      <c r="H24" s="85" t="s">
        <v>356</v>
      </c>
      <c r="I24" s="85" t="s">
        <v>169</v>
      </c>
      <c r="J24" s="85"/>
      <c r="K24" s="95">
        <v>3.1500000000004418</v>
      </c>
      <c r="L24" s="98" t="s">
        <v>173</v>
      </c>
      <c r="M24" s="99">
        <v>0.05</v>
      </c>
      <c r="N24" s="99">
        <v>-3.1000000000002948E-3</v>
      </c>
      <c r="O24" s="95">
        <v>2218928.665085</v>
      </c>
      <c r="P24" s="97">
        <v>122.55</v>
      </c>
      <c r="Q24" s="85"/>
      <c r="R24" s="95">
        <v>2719.2971154319998</v>
      </c>
      <c r="S24" s="96">
        <v>7.0406261475018932E-4</v>
      </c>
      <c r="T24" s="96">
        <v>2.1910248745769193E-2</v>
      </c>
      <c r="U24" s="96">
        <f>R24/'סכום נכסי הקרן'!$C$42</f>
        <v>4.1292719097722891E-3</v>
      </c>
    </row>
    <row r="25" spans="2:54" s="135" customFormat="1">
      <c r="B25" s="88" t="s">
        <v>382</v>
      </c>
      <c r="C25" s="85" t="s">
        <v>383</v>
      </c>
      <c r="D25" s="98" t="s">
        <v>129</v>
      </c>
      <c r="E25" s="98" t="s">
        <v>353</v>
      </c>
      <c r="F25" s="85" t="s">
        <v>381</v>
      </c>
      <c r="G25" s="98" t="s">
        <v>361</v>
      </c>
      <c r="H25" s="85" t="s">
        <v>356</v>
      </c>
      <c r="I25" s="85" t="s">
        <v>169</v>
      </c>
      <c r="J25" s="85"/>
      <c r="K25" s="95">
        <v>0.95999999999936236</v>
      </c>
      <c r="L25" s="98" t="s">
        <v>173</v>
      </c>
      <c r="M25" s="99">
        <v>1.6E-2</v>
      </c>
      <c r="N25" s="99">
        <v>-1.0499999999988045E-2</v>
      </c>
      <c r="O25" s="95">
        <v>121672.02261699998</v>
      </c>
      <c r="P25" s="97">
        <v>103.13</v>
      </c>
      <c r="Q25" s="85"/>
      <c r="R25" s="95">
        <v>125.480358223</v>
      </c>
      <c r="S25" s="96">
        <v>5.7960865088120951E-5</v>
      </c>
      <c r="T25" s="96">
        <v>1.0110354789007259E-3</v>
      </c>
      <c r="U25" s="96">
        <f>R25/'סכום נכסי הקרן'!$C$42</f>
        <v>1.9054281177953726E-4</v>
      </c>
    </row>
    <row r="26" spans="2:54" s="135" customFormat="1">
      <c r="B26" s="88" t="s">
        <v>384</v>
      </c>
      <c r="C26" s="85" t="s">
        <v>385</v>
      </c>
      <c r="D26" s="98" t="s">
        <v>129</v>
      </c>
      <c r="E26" s="98" t="s">
        <v>353</v>
      </c>
      <c r="F26" s="85" t="s">
        <v>381</v>
      </c>
      <c r="G26" s="98" t="s">
        <v>361</v>
      </c>
      <c r="H26" s="85" t="s">
        <v>356</v>
      </c>
      <c r="I26" s="85" t="s">
        <v>169</v>
      </c>
      <c r="J26" s="85"/>
      <c r="K26" s="95">
        <v>2.4799999999992708</v>
      </c>
      <c r="L26" s="98" t="s">
        <v>173</v>
      </c>
      <c r="M26" s="99">
        <v>6.9999999999999993E-3</v>
      </c>
      <c r="N26" s="99">
        <v>-3.2999999999943201E-3</v>
      </c>
      <c r="O26" s="95">
        <v>895307.42628699983</v>
      </c>
      <c r="P26" s="97">
        <v>104.24</v>
      </c>
      <c r="Q26" s="85"/>
      <c r="R26" s="95">
        <v>933.26845284100011</v>
      </c>
      <c r="S26" s="96">
        <v>3.1487389524040087E-4</v>
      </c>
      <c r="T26" s="96">
        <v>7.51964315788898E-3</v>
      </c>
      <c r="U26" s="96">
        <f>R26/'סכום נכסי הקרן'!$C$42</f>
        <v>1.4171747488434219E-3</v>
      </c>
    </row>
    <row r="27" spans="2:54" s="135" customFormat="1">
      <c r="B27" s="88" t="s">
        <v>386</v>
      </c>
      <c r="C27" s="85" t="s">
        <v>387</v>
      </c>
      <c r="D27" s="98" t="s">
        <v>129</v>
      </c>
      <c r="E27" s="98" t="s">
        <v>353</v>
      </c>
      <c r="F27" s="85" t="s">
        <v>381</v>
      </c>
      <c r="G27" s="98" t="s">
        <v>361</v>
      </c>
      <c r="H27" s="85" t="s">
        <v>356</v>
      </c>
      <c r="I27" s="85" t="s">
        <v>169</v>
      </c>
      <c r="J27" s="85"/>
      <c r="K27" s="95">
        <v>4.5300000000045708</v>
      </c>
      <c r="L27" s="98" t="s">
        <v>173</v>
      </c>
      <c r="M27" s="99">
        <v>6.0000000000000001E-3</v>
      </c>
      <c r="N27" s="99">
        <v>1.4000000000228619E-3</v>
      </c>
      <c r="O27" s="95">
        <v>185968.6704</v>
      </c>
      <c r="P27" s="97">
        <v>103.49</v>
      </c>
      <c r="Q27" s="85"/>
      <c r="R27" s="95">
        <v>192.45898540400003</v>
      </c>
      <c r="S27" s="96">
        <v>8.3613555051491694E-5</v>
      </c>
      <c r="T27" s="96">
        <v>1.5507037534183165E-3</v>
      </c>
      <c r="U27" s="96">
        <f>R27/'סכום נכסי הקרן'!$C$42</f>
        <v>2.9225033105136078E-4</v>
      </c>
    </row>
    <row r="28" spans="2:54" s="135" customFormat="1">
      <c r="B28" s="88" t="s">
        <v>388</v>
      </c>
      <c r="C28" s="85" t="s">
        <v>389</v>
      </c>
      <c r="D28" s="98" t="s">
        <v>129</v>
      </c>
      <c r="E28" s="98" t="s">
        <v>353</v>
      </c>
      <c r="F28" s="85" t="s">
        <v>381</v>
      </c>
      <c r="G28" s="98" t="s">
        <v>361</v>
      </c>
      <c r="H28" s="85" t="s">
        <v>356</v>
      </c>
      <c r="I28" s="85" t="s">
        <v>169</v>
      </c>
      <c r="J28" s="85"/>
      <c r="K28" s="95">
        <v>5.9300000000007875</v>
      </c>
      <c r="L28" s="98" t="s">
        <v>173</v>
      </c>
      <c r="M28" s="99">
        <v>1.7500000000000002E-2</v>
      </c>
      <c r="N28" s="99">
        <v>4.9000000000003338E-3</v>
      </c>
      <c r="O28" s="95">
        <v>1676112.48</v>
      </c>
      <c r="P28" s="97">
        <v>107.52</v>
      </c>
      <c r="Q28" s="85"/>
      <c r="R28" s="95">
        <v>1802.156217406</v>
      </c>
      <c r="S28" s="96">
        <v>8.3732483675509443E-4</v>
      </c>
      <c r="T28" s="96">
        <v>1.452055046799367E-2</v>
      </c>
      <c r="U28" s="96">
        <f>R28/'סכום נכסי הקרן'!$C$42</f>
        <v>2.7365869670235993E-3</v>
      </c>
    </row>
    <row r="29" spans="2:54" s="135" customFormat="1">
      <c r="B29" s="88" t="s">
        <v>390</v>
      </c>
      <c r="C29" s="85" t="s">
        <v>391</v>
      </c>
      <c r="D29" s="98" t="s">
        <v>129</v>
      </c>
      <c r="E29" s="98" t="s">
        <v>353</v>
      </c>
      <c r="F29" s="85" t="s">
        <v>392</v>
      </c>
      <c r="G29" s="98" t="s">
        <v>361</v>
      </c>
      <c r="H29" s="85" t="s">
        <v>393</v>
      </c>
      <c r="I29" s="85" t="s">
        <v>169</v>
      </c>
      <c r="J29" s="85"/>
      <c r="K29" s="95">
        <v>1.4999999999999998</v>
      </c>
      <c r="L29" s="98" t="s">
        <v>173</v>
      </c>
      <c r="M29" s="99">
        <v>8.0000000000000002E-3</v>
      </c>
      <c r="N29" s="99">
        <v>-5.4000000000015459E-3</v>
      </c>
      <c r="O29" s="95">
        <v>499236.76953100006</v>
      </c>
      <c r="P29" s="97">
        <v>103.67</v>
      </c>
      <c r="Q29" s="85"/>
      <c r="R29" s="95">
        <v>517.55874789800009</v>
      </c>
      <c r="S29" s="96">
        <v>1.1618437648288824E-3</v>
      </c>
      <c r="T29" s="96">
        <v>4.1701367763899285E-3</v>
      </c>
      <c r="U29" s="96">
        <f>R29/'סכום נכסי הקרן'!$C$42</f>
        <v>7.8591662059429416E-4</v>
      </c>
    </row>
    <row r="30" spans="2:54" s="135" customFormat="1">
      <c r="B30" s="88" t="s">
        <v>394</v>
      </c>
      <c r="C30" s="85" t="s">
        <v>395</v>
      </c>
      <c r="D30" s="98" t="s">
        <v>129</v>
      </c>
      <c r="E30" s="98" t="s">
        <v>353</v>
      </c>
      <c r="F30" s="85" t="s">
        <v>360</v>
      </c>
      <c r="G30" s="98" t="s">
        <v>361</v>
      </c>
      <c r="H30" s="85" t="s">
        <v>393</v>
      </c>
      <c r="I30" s="85" t="s">
        <v>169</v>
      </c>
      <c r="J30" s="85"/>
      <c r="K30" s="95">
        <v>1.5799999999999021</v>
      </c>
      <c r="L30" s="98" t="s">
        <v>173</v>
      </c>
      <c r="M30" s="99">
        <v>3.4000000000000002E-2</v>
      </c>
      <c r="N30" s="99">
        <v>-6.3999999999921611E-3</v>
      </c>
      <c r="O30" s="95">
        <v>732662.18312599999</v>
      </c>
      <c r="P30" s="97">
        <v>111.42</v>
      </c>
      <c r="Q30" s="85"/>
      <c r="R30" s="95">
        <v>816.33223282599999</v>
      </c>
      <c r="S30" s="96">
        <v>3.9164193042130275E-4</v>
      </c>
      <c r="T30" s="96">
        <v>6.5774505400324279E-3</v>
      </c>
      <c r="U30" s="96">
        <f>R30/'סכום נכסי הקרן'!$C$42</f>
        <v>1.239606271385532E-3</v>
      </c>
    </row>
    <row r="31" spans="2:54" s="135" customFormat="1">
      <c r="B31" s="88" t="s">
        <v>396</v>
      </c>
      <c r="C31" s="85" t="s">
        <v>397</v>
      </c>
      <c r="D31" s="98" t="s">
        <v>129</v>
      </c>
      <c r="E31" s="98" t="s">
        <v>353</v>
      </c>
      <c r="F31" s="85" t="s">
        <v>366</v>
      </c>
      <c r="G31" s="98" t="s">
        <v>361</v>
      </c>
      <c r="H31" s="85" t="s">
        <v>393</v>
      </c>
      <c r="I31" s="85" t="s">
        <v>169</v>
      </c>
      <c r="J31" s="85"/>
      <c r="K31" s="95">
        <v>0.46999999999973363</v>
      </c>
      <c r="L31" s="98" t="s">
        <v>173</v>
      </c>
      <c r="M31" s="99">
        <v>0.03</v>
      </c>
      <c r="N31" s="99">
        <v>-1.9499999999990015E-2</v>
      </c>
      <c r="O31" s="95">
        <v>542061.54576999997</v>
      </c>
      <c r="P31" s="97">
        <v>110.81</v>
      </c>
      <c r="Q31" s="85"/>
      <c r="R31" s="95">
        <v>600.65837352799997</v>
      </c>
      <c r="S31" s="96">
        <v>1.1292948870208332E-3</v>
      </c>
      <c r="T31" s="96">
        <v>4.839697104277947E-3</v>
      </c>
      <c r="U31" s="96">
        <f>R31/'סכום נכסי הקרן'!$C$42</f>
        <v>9.1210399007268924E-4</v>
      </c>
    </row>
    <row r="32" spans="2:54" s="135" customFormat="1">
      <c r="B32" s="88" t="s">
        <v>398</v>
      </c>
      <c r="C32" s="85" t="s">
        <v>399</v>
      </c>
      <c r="D32" s="98" t="s">
        <v>129</v>
      </c>
      <c r="E32" s="98" t="s">
        <v>353</v>
      </c>
      <c r="F32" s="85" t="s">
        <v>400</v>
      </c>
      <c r="G32" s="98" t="s">
        <v>401</v>
      </c>
      <c r="H32" s="85" t="s">
        <v>393</v>
      </c>
      <c r="I32" s="85" t="s">
        <v>169</v>
      </c>
      <c r="J32" s="85"/>
      <c r="K32" s="95">
        <v>6.219999999998759</v>
      </c>
      <c r="L32" s="98" t="s">
        <v>173</v>
      </c>
      <c r="M32" s="99">
        <v>8.3000000000000001E-3</v>
      </c>
      <c r="N32" s="99">
        <v>4.6999999999968985E-3</v>
      </c>
      <c r="O32" s="95">
        <v>1558927.7340039997</v>
      </c>
      <c r="P32" s="97">
        <v>103.4</v>
      </c>
      <c r="Q32" s="85"/>
      <c r="R32" s="95">
        <v>1611.93122245</v>
      </c>
      <c r="S32" s="96">
        <v>1.017960910842341E-3</v>
      </c>
      <c r="T32" s="96">
        <v>1.2987846691898014E-2</v>
      </c>
      <c r="U32" s="96">
        <f>R32/'סכום נכסי הקרן'!$C$42</f>
        <v>2.447728966273799E-3</v>
      </c>
    </row>
    <row r="33" spans="2:21" s="135" customFormat="1">
      <c r="B33" s="88" t="s">
        <v>402</v>
      </c>
      <c r="C33" s="85" t="s">
        <v>403</v>
      </c>
      <c r="D33" s="98" t="s">
        <v>129</v>
      </c>
      <c r="E33" s="98" t="s">
        <v>353</v>
      </c>
      <c r="F33" s="85" t="s">
        <v>400</v>
      </c>
      <c r="G33" s="98" t="s">
        <v>401</v>
      </c>
      <c r="H33" s="85" t="s">
        <v>393</v>
      </c>
      <c r="I33" s="85" t="s">
        <v>169</v>
      </c>
      <c r="J33" s="85"/>
      <c r="K33" s="95">
        <v>9.8699999999985693</v>
      </c>
      <c r="L33" s="98" t="s">
        <v>173</v>
      </c>
      <c r="M33" s="99">
        <v>1.6500000000000001E-2</v>
      </c>
      <c r="N33" s="99">
        <v>1.4000000000000002E-2</v>
      </c>
      <c r="O33" s="95">
        <v>235562.02148600001</v>
      </c>
      <c r="P33" s="97">
        <v>103.87</v>
      </c>
      <c r="Q33" s="85"/>
      <c r="R33" s="95">
        <v>244.67827160499999</v>
      </c>
      <c r="S33" s="96">
        <v>5.5706199729464484E-4</v>
      </c>
      <c r="T33" s="96">
        <v>1.9714512853806921E-3</v>
      </c>
      <c r="U33" s="96">
        <f>R33/'סכום נכסי הקרן'!$C$42</f>
        <v>3.7154568661749694E-4</v>
      </c>
    </row>
    <row r="34" spans="2:21" s="135" customFormat="1">
      <c r="B34" s="88" t="s">
        <v>404</v>
      </c>
      <c r="C34" s="85" t="s">
        <v>405</v>
      </c>
      <c r="D34" s="98" t="s">
        <v>129</v>
      </c>
      <c r="E34" s="98" t="s">
        <v>353</v>
      </c>
      <c r="F34" s="85" t="s">
        <v>406</v>
      </c>
      <c r="G34" s="98" t="s">
        <v>407</v>
      </c>
      <c r="H34" s="85" t="s">
        <v>393</v>
      </c>
      <c r="I34" s="85" t="s">
        <v>169</v>
      </c>
      <c r="J34" s="85"/>
      <c r="K34" s="95">
        <v>9.5399999999159437</v>
      </c>
      <c r="L34" s="98" t="s">
        <v>173</v>
      </c>
      <c r="M34" s="99">
        <v>2.6499999999999999E-2</v>
      </c>
      <c r="N34" s="99">
        <v>1.4099999999823754E-2</v>
      </c>
      <c r="O34" s="95">
        <v>32433.119430999999</v>
      </c>
      <c r="P34" s="97">
        <v>113.71</v>
      </c>
      <c r="Q34" s="85"/>
      <c r="R34" s="95">
        <v>36.879700364999998</v>
      </c>
      <c r="S34" s="96">
        <v>2.7613653294248263E-5</v>
      </c>
      <c r="T34" s="96">
        <v>2.9715157055878219E-4</v>
      </c>
      <c r="U34" s="96">
        <f>R34/'סכום נכסי הקרן'!$C$42</f>
        <v>5.6002085941175438E-5</v>
      </c>
    </row>
    <row r="35" spans="2:21" s="135" customFormat="1">
      <c r="B35" s="88" t="s">
        <v>408</v>
      </c>
      <c r="C35" s="85" t="s">
        <v>409</v>
      </c>
      <c r="D35" s="98" t="s">
        <v>129</v>
      </c>
      <c r="E35" s="98" t="s">
        <v>353</v>
      </c>
      <c r="F35" s="85" t="s">
        <v>410</v>
      </c>
      <c r="G35" s="98" t="s">
        <v>411</v>
      </c>
      <c r="H35" s="85" t="s">
        <v>393</v>
      </c>
      <c r="I35" s="85" t="s">
        <v>357</v>
      </c>
      <c r="J35" s="85"/>
      <c r="K35" s="95">
        <v>3.4799999999977529</v>
      </c>
      <c r="L35" s="98" t="s">
        <v>173</v>
      </c>
      <c r="M35" s="99">
        <v>6.5000000000000006E-3</v>
      </c>
      <c r="N35" s="96">
        <v>-1E-4</v>
      </c>
      <c r="O35" s="95">
        <v>535407.00954</v>
      </c>
      <c r="P35" s="97">
        <v>102.25</v>
      </c>
      <c r="Q35" s="95">
        <v>91.264584405000008</v>
      </c>
      <c r="R35" s="95">
        <v>640.72602790300004</v>
      </c>
      <c r="S35" s="96">
        <v>6.8961579941816012E-4</v>
      </c>
      <c r="T35" s="96">
        <v>5.1625350424472352E-3</v>
      </c>
      <c r="U35" s="96">
        <f>R35/'סכום נכסי הקרן'!$C$42</f>
        <v>9.7294700673395188E-4</v>
      </c>
    </row>
    <row r="36" spans="2:21" s="135" customFormat="1">
      <c r="B36" s="88" t="s">
        <v>412</v>
      </c>
      <c r="C36" s="85" t="s">
        <v>413</v>
      </c>
      <c r="D36" s="98" t="s">
        <v>129</v>
      </c>
      <c r="E36" s="98" t="s">
        <v>353</v>
      </c>
      <c r="F36" s="85" t="s">
        <v>410</v>
      </c>
      <c r="G36" s="98" t="s">
        <v>411</v>
      </c>
      <c r="H36" s="85" t="s">
        <v>393</v>
      </c>
      <c r="I36" s="85" t="s">
        <v>357</v>
      </c>
      <c r="J36" s="85"/>
      <c r="K36" s="95">
        <v>4.149999999999709</v>
      </c>
      <c r="L36" s="98" t="s">
        <v>173</v>
      </c>
      <c r="M36" s="99">
        <v>1.6399999999999998E-2</v>
      </c>
      <c r="N36" s="99">
        <v>3.000000000002492E-3</v>
      </c>
      <c r="O36" s="95">
        <v>1135548.606871</v>
      </c>
      <c r="P36" s="97">
        <v>106.03</v>
      </c>
      <c r="Q36" s="85"/>
      <c r="R36" s="95">
        <v>1204.022187929</v>
      </c>
      <c r="S36" s="96">
        <v>1.0655083729337366E-3</v>
      </c>
      <c r="T36" s="96">
        <v>9.7011928131136693E-3</v>
      </c>
      <c r="U36" s="96">
        <f>R36/'סכום נכסי הקרן'!$C$42</f>
        <v>1.8283162112529801E-3</v>
      </c>
    </row>
    <row r="37" spans="2:21" s="135" customFormat="1">
      <c r="B37" s="88" t="s">
        <v>414</v>
      </c>
      <c r="C37" s="85" t="s">
        <v>415</v>
      </c>
      <c r="D37" s="98" t="s">
        <v>129</v>
      </c>
      <c r="E37" s="98" t="s">
        <v>353</v>
      </c>
      <c r="F37" s="85" t="s">
        <v>410</v>
      </c>
      <c r="G37" s="98" t="s">
        <v>411</v>
      </c>
      <c r="H37" s="85" t="s">
        <v>393</v>
      </c>
      <c r="I37" s="85" t="s">
        <v>169</v>
      </c>
      <c r="J37" s="85"/>
      <c r="K37" s="95">
        <v>5.5500000000000629</v>
      </c>
      <c r="L37" s="98" t="s">
        <v>173</v>
      </c>
      <c r="M37" s="99">
        <v>1.34E-2</v>
      </c>
      <c r="N37" s="99">
        <v>7.7000000000003767E-3</v>
      </c>
      <c r="O37" s="95">
        <v>3793337.6301959995</v>
      </c>
      <c r="P37" s="97">
        <v>104.85</v>
      </c>
      <c r="Q37" s="85"/>
      <c r="R37" s="95">
        <v>3977.3144033050003</v>
      </c>
      <c r="S37" s="96">
        <v>9.0724669228630511E-4</v>
      </c>
      <c r="T37" s="96">
        <v>3.2046497391550771E-2</v>
      </c>
      <c r="U37" s="96">
        <f>R37/'סכום נכסי הקרן'!$C$42</f>
        <v>6.039580062324662E-3</v>
      </c>
    </row>
    <row r="38" spans="2:21" s="135" customFormat="1">
      <c r="B38" s="88" t="s">
        <v>416</v>
      </c>
      <c r="C38" s="85" t="s">
        <v>417</v>
      </c>
      <c r="D38" s="98" t="s">
        <v>129</v>
      </c>
      <c r="E38" s="98" t="s">
        <v>353</v>
      </c>
      <c r="F38" s="85" t="s">
        <v>410</v>
      </c>
      <c r="G38" s="98" t="s">
        <v>411</v>
      </c>
      <c r="H38" s="85" t="s">
        <v>393</v>
      </c>
      <c r="I38" s="85" t="s">
        <v>169</v>
      </c>
      <c r="J38" s="85"/>
      <c r="K38" s="95">
        <v>6.879999999997592</v>
      </c>
      <c r="L38" s="98" t="s">
        <v>173</v>
      </c>
      <c r="M38" s="99">
        <v>1.77E-2</v>
      </c>
      <c r="N38" s="99">
        <v>1.1899999999995881E-2</v>
      </c>
      <c r="O38" s="95">
        <v>907252.45165599999</v>
      </c>
      <c r="P38" s="97">
        <v>104.39</v>
      </c>
      <c r="Q38" s="85"/>
      <c r="R38" s="95">
        <v>947.08083178100003</v>
      </c>
      <c r="S38" s="96">
        <v>7.4612092320218036E-4</v>
      </c>
      <c r="T38" s="96">
        <v>7.6309339236639972E-3</v>
      </c>
      <c r="U38" s="96">
        <f>R38/'סכום נכסי הקרן'!$C$42</f>
        <v>1.4381489439912777E-3</v>
      </c>
    </row>
    <row r="39" spans="2:21" s="135" customFormat="1">
      <c r="B39" s="88" t="s">
        <v>418</v>
      </c>
      <c r="C39" s="85" t="s">
        <v>419</v>
      </c>
      <c r="D39" s="98" t="s">
        <v>129</v>
      </c>
      <c r="E39" s="98" t="s">
        <v>353</v>
      </c>
      <c r="F39" s="85" t="s">
        <v>410</v>
      </c>
      <c r="G39" s="98" t="s">
        <v>411</v>
      </c>
      <c r="H39" s="85" t="s">
        <v>393</v>
      </c>
      <c r="I39" s="85" t="s">
        <v>169</v>
      </c>
      <c r="J39" s="85"/>
      <c r="K39" s="95">
        <v>10.039999999933764</v>
      </c>
      <c r="L39" s="98" t="s">
        <v>173</v>
      </c>
      <c r="M39" s="99">
        <v>2.4799999999999999E-2</v>
      </c>
      <c r="N39" s="99">
        <v>1.879999999993431E-2</v>
      </c>
      <c r="O39" s="95">
        <v>68489.503016000002</v>
      </c>
      <c r="P39" s="97">
        <v>106.69</v>
      </c>
      <c r="Q39" s="85"/>
      <c r="R39" s="95">
        <v>73.071448670999999</v>
      </c>
      <c r="S39" s="96">
        <v>2.6003767523340534E-4</v>
      </c>
      <c r="T39" s="96">
        <v>5.8876009080051242E-4</v>
      </c>
      <c r="U39" s="96">
        <f>R39/'סכום נכסי הקרן'!$C$42</f>
        <v>1.1095951181325526E-4</v>
      </c>
    </row>
    <row r="40" spans="2:21" s="135" customFormat="1">
      <c r="B40" s="88" t="s">
        <v>420</v>
      </c>
      <c r="C40" s="85" t="s">
        <v>421</v>
      </c>
      <c r="D40" s="98" t="s">
        <v>129</v>
      </c>
      <c r="E40" s="98" t="s">
        <v>353</v>
      </c>
      <c r="F40" s="85" t="s">
        <v>381</v>
      </c>
      <c r="G40" s="98" t="s">
        <v>361</v>
      </c>
      <c r="H40" s="85" t="s">
        <v>393</v>
      </c>
      <c r="I40" s="85" t="s">
        <v>169</v>
      </c>
      <c r="J40" s="85"/>
      <c r="K40" s="95">
        <v>2.9600000000028892</v>
      </c>
      <c r="L40" s="98" t="s">
        <v>173</v>
      </c>
      <c r="M40" s="99">
        <v>4.2000000000000003E-2</v>
      </c>
      <c r="N40" s="99">
        <v>-3.2000000000096318E-3</v>
      </c>
      <c r="O40" s="95">
        <v>241743.55330999999</v>
      </c>
      <c r="P40" s="97">
        <v>120.26</v>
      </c>
      <c r="Q40" s="85"/>
      <c r="R40" s="95">
        <v>290.72078907100001</v>
      </c>
      <c r="S40" s="96">
        <v>2.4229258831512206E-4</v>
      </c>
      <c r="T40" s="96">
        <v>2.3424306111912226E-3</v>
      </c>
      <c r="U40" s="96">
        <f>R40/'סכום נכסי הקרן'!$C$42</f>
        <v>4.4146157515671238E-4</v>
      </c>
    </row>
    <row r="41" spans="2:21" s="135" customFormat="1">
      <c r="B41" s="88" t="s">
        <v>422</v>
      </c>
      <c r="C41" s="85" t="s">
        <v>423</v>
      </c>
      <c r="D41" s="98" t="s">
        <v>129</v>
      </c>
      <c r="E41" s="98" t="s">
        <v>353</v>
      </c>
      <c r="F41" s="85" t="s">
        <v>381</v>
      </c>
      <c r="G41" s="98" t="s">
        <v>361</v>
      </c>
      <c r="H41" s="85" t="s">
        <v>393</v>
      </c>
      <c r="I41" s="85" t="s">
        <v>169</v>
      </c>
      <c r="J41" s="85"/>
      <c r="K41" s="95">
        <v>1.4900000000000411</v>
      </c>
      <c r="L41" s="98" t="s">
        <v>173</v>
      </c>
      <c r="M41" s="99">
        <v>4.0999999999999995E-2</v>
      </c>
      <c r="N41" s="99">
        <v>-4.4000000000024514E-3</v>
      </c>
      <c r="O41" s="95">
        <v>1132895.3155469999</v>
      </c>
      <c r="P41" s="97">
        <v>129.65</v>
      </c>
      <c r="Q41" s="85"/>
      <c r="R41" s="95">
        <v>1468.798759006</v>
      </c>
      <c r="S41" s="96">
        <v>7.2704321586553597E-4</v>
      </c>
      <c r="T41" s="96">
        <v>1.1834582541446936E-2</v>
      </c>
      <c r="U41" s="96">
        <f>R41/'סכום נכסי הקרן'!$C$42</f>
        <v>2.2303813078212859E-3</v>
      </c>
    </row>
    <row r="42" spans="2:21" s="135" customFormat="1">
      <c r="B42" s="88" t="s">
        <v>424</v>
      </c>
      <c r="C42" s="85" t="s">
        <v>425</v>
      </c>
      <c r="D42" s="98" t="s">
        <v>129</v>
      </c>
      <c r="E42" s="98" t="s">
        <v>353</v>
      </c>
      <c r="F42" s="85" t="s">
        <v>381</v>
      </c>
      <c r="G42" s="98" t="s">
        <v>361</v>
      </c>
      <c r="H42" s="85" t="s">
        <v>393</v>
      </c>
      <c r="I42" s="85" t="s">
        <v>169</v>
      </c>
      <c r="J42" s="85"/>
      <c r="K42" s="95">
        <v>2.1199999999991328</v>
      </c>
      <c r="L42" s="98" t="s">
        <v>173</v>
      </c>
      <c r="M42" s="99">
        <v>0.04</v>
      </c>
      <c r="N42" s="99">
        <v>-4.5999999999973319E-3</v>
      </c>
      <c r="O42" s="95">
        <v>1018221.492523</v>
      </c>
      <c r="P42" s="97">
        <v>117.75</v>
      </c>
      <c r="Q42" s="85"/>
      <c r="R42" s="95">
        <v>1198.9558185419999</v>
      </c>
      <c r="S42" s="96">
        <v>3.5054696239428642E-4</v>
      </c>
      <c r="T42" s="96">
        <v>9.6603714505353894E-3</v>
      </c>
      <c r="U42" s="96">
        <f>R42/'סכום נכסי הקרן'!$C$42</f>
        <v>1.8206228934924652E-3</v>
      </c>
    </row>
    <row r="43" spans="2:21" s="135" customFormat="1">
      <c r="B43" s="88" t="s">
        <v>426</v>
      </c>
      <c r="C43" s="85" t="s">
        <v>427</v>
      </c>
      <c r="D43" s="98" t="s">
        <v>129</v>
      </c>
      <c r="E43" s="98" t="s">
        <v>353</v>
      </c>
      <c r="F43" s="85" t="s">
        <v>428</v>
      </c>
      <c r="G43" s="98" t="s">
        <v>411</v>
      </c>
      <c r="H43" s="85" t="s">
        <v>429</v>
      </c>
      <c r="I43" s="85" t="s">
        <v>357</v>
      </c>
      <c r="J43" s="85"/>
      <c r="K43" s="95">
        <v>0.87999999999904799</v>
      </c>
      <c r="L43" s="98" t="s">
        <v>173</v>
      </c>
      <c r="M43" s="99">
        <v>1.6399999999999998E-2</v>
      </c>
      <c r="N43" s="99">
        <v>-6.5999999999730241E-3</v>
      </c>
      <c r="O43" s="95">
        <v>247171.05254199999</v>
      </c>
      <c r="P43" s="97">
        <v>101.98</v>
      </c>
      <c r="Q43" s="85"/>
      <c r="R43" s="95">
        <v>252.065044898</v>
      </c>
      <c r="S43" s="96">
        <v>5.0180500430659818E-4</v>
      </c>
      <c r="T43" s="96">
        <v>2.0309688862194383E-3</v>
      </c>
      <c r="U43" s="96">
        <f>R43/'סכום נכסי הקרן'!$C$42</f>
        <v>3.827625541269509E-4</v>
      </c>
    </row>
    <row r="44" spans="2:21" s="135" customFormat="1">
      <c r="B44" s="88" t="s">
        <v>430</v>
      </c>
      <c r="C44" s="85" t="s">
        <v>431</v>
      </c>
      <c r="D44" s="98" t="s">
        <v>129</v>
      </c>
      <c r="E44" s="98" t="s">
        <v>353</v>
      </c>
      <c r="F44" s="85" t="s">
        <v>428</v>
      </c>
      <c r="G44" s="98" t="s">
        <v>411</v>
      </c>
      <c r="H44" s="85" t="s">
        <v>429</v>
      </c>
      <c r="I44" s="85" t="s">
        <v>357</v>
      </c>
      <c r="J44" s="85"/>
      <c r="K44" s="95">
        <v>5.249999999999627</v>
      </c>
      <c r="L44" s="98" t="s">
        <v>173</v>
      </c>
      <c r="M44" s="99">
        <v>2.3399999999999997E-2</v>
      </c>
      <c r="N44" s="99">
        <v>8.1000000000000499E-3</v>
      </c>
      <c r="O44" s="95">
        <v>1858559.2708290003</v>
      </c>
      <c r="P44" s="97">
        <v>108.15</v>
      </c>
      <c r="Q44" s="85"/>
      <c r="R44" s="95">
        <v>2010.031864179</v>
      </c>
      <c r="S44" s="96">
        <v>7.8267948899891622E-4</v>
      </c>
      <c r="T44" s="96">
        <v>1.6195471205097647E-2</v>
      </c>
      <c r="U44" s="96">
        <f>R44/'סכום נכסי הקרן'!$C$42</f>
        <v>3.0522476074421176E-3</v>
      </c>
    </row>
    <row r="45" spans="2:21" s="135" customFormat="1">
      <c r="B45" s="88" t="s">
        <v>432</v>
      </c>
      <c r="C45" s="85" t="s">
        <v>433</v>
      </c>
      <c r="D45" s="98" t="s">
        <v>129</v>
      </c>
      <c r="E45" s="98" t="s">
        <v>353</v>
      </c>
      <c r="F45" s="85" t="s">
        <v>428</v>
      </c>
      <c r="G45" s="98" t="s">
        <v>411</v>
      </c>
      <c r="H45" s="85" t="s">
        <v>429</v>
      </c>
      <c r="I45" s="85" t="s">
        <v>357</v>
      </c>
      <c r="J45" s="85"/>
      <c r="K45" s="95">
        <v>2.0799999999988512</v>
      </c>
      <c r="L45" s="98" t="s">
        <v>173</v>
      </c>
      <c r="M45" s="99">
        <v>0.03</v>
      </c>
      <c r="N45" s="99">
        <v>-4.2999999999930464E-3</v>
      </c>
      <c r="O45" s="95">
        <v>606956.78595599998</v>
      </c>
      <c r="P45" s="97">
        <v>109</v>
      </c>
      <c r="Q45" s="85"/>
      <c r="R45" s="95">
        <v>661.58288852200008</v>
      </c>
      <c r="S45" s="96">
        <v>1.2613590266090558E-3</v>
      </c>
      <c r="T45" s="96">
        <v>5.3305854557782291E-3</v>
      </c>
      <c r="U45" s="96">
        <f>R45/'סכום נכסי הקרן'!$C$42</f>
        <v>1.0046182971535686E-3</v>
      </c>
    </row>
    <row r="46" spans="2:21" s="135" customFormat="1">
      <c r="B46" s="88" t="s">
        <v>434</v>
      </c>
      <c r="C46" s="85" t="s">
        <v>435</v>
      </c>
      <c r="D46" s="98" t="s">
        <v>129</v>
      </c>
      <c r="E46" s="98" t="s">
        <v>353</v>
      </c>
      <c r="F46" s="85" t="s">
        <v>436</v>
      </c>
      <c r="G46" s="98" t="s">
        <v>411</v>
      </c>
      <c r="H46" s="85" t="s">
        <v>429</v>
      </c>
      <c r="I46" s="85" t="s">
        <v>169</v>
      </c>
      <c r="J46" s="85"/>
      <c r="K46" s="95">
        <v>0.25999999998180862</v>
      </c>
      <c r="L46" s="98" t="s">
        <v>173</v>
      </c>
      <c r="M46" s="99">
        <v>4.9500000000000002E-2</v>
      </c>
      <c r="N46" s="99">
        <v>-2.5800000000198452E-2</v>
      </c>
      <c r="O46" s="95">
        <v>19242.080204999998</v>
      </c>
      <c r="P46" s="97">
        <v>125.7</v>
      </c>
      <c r="Q46" s="85"/>
      <c r="R46" s="95">
        <v>24.187295343999999</v>
      </c>
      <c r="S46" s="96">
        <v>1.4918148768722908E-4</v>
      </c>
      <c r="T46" s="96">
        <v>1.9488479374576721E-4</v>
      </c>
      <c r="U46" s="96">
        <f>R46/'סכום נכסי הקרן'!$C$42</f>
        <v>3.6728579113532625E-5</v>
      </c>
    </row>
    <row r="47" spans="2:21" s="135" customFormat="1">
      <c r="B47" s="88" t="s">
        <v>437</v>
      </c>
      <c r="C47" s="85" t="s">
        <v>438</v>
      </c>
      <c r="D47" s="98" t="s">
        <v>129</v>
      </c>
      <c r="E47" s="98" t="s">
        <v>353</v>
      </c>
      <c r="F47" s="85" t="s">
        <v>436</v>
      </c>
      <c r="G47" s="98" t="s">
        <v>411</v>
      </c>
      <c r="H47" s="85" t="s">
        <v>429</v>
      </c>
      <c r="I47" s="85" t="s">
        <v>169</v>
      </c>
      <c r="J47" s="85"/>
      <c r="K47" s="95">
        <v>1.9700000000005693</v>
      </c>
      <c r="L47" s="98" t="s">
        <v>173</v>
      </c>
      <c r="M47" s="99">
        <v>4.8000000000000001E-2</v>
      </c>
      <c r="N47" s="99">
        <v>-4.699999999998517E-3</v>
      </c>
      <c r="O47" s="95">
        <v>1790096.549896</v>
      </c>
      <c r="P47" s="97">
        <v>116.78</v>
      </c>
      <c r="Q47" s="85"/>
      <c r="R47" s="95">
        <v>2090.4747302729998</v>
      </c>
      <c r="S47" s="96">
        <v>1.3166870042617168E-3</v>
      </c>
      <c r="T47" s="96">
        <v>1.684362516956877E-2</v>
      </c>
      <c r="U47" s="96">
        <f>R47/'סכום נכסי הקרן'!$C$42</f>
        <v>3.1744006687675834E-3</v>
      </c>
    </row>
    <row r="48" spans="2:21" s="135" customFormat="1">
      <c r="B48" s="88" t="s">
        <v>439</v>
      </c>
      <c r="C48" s="85" t="s">
        <v>440</v>
      </c>
      <c r="D48" s="98" t="s">
        <v>129</v>
      </c>
      <c r="E48" s="98" t="s">
        <v>353</v>
      </c>
      <c r="F48" s="85" t="s">
        <v>436</v>
      </c>
      <c r="G48" s="98" t="s">
        <v>411</v>
      </c>
      <c r="H48" s="85" t="s">
        <v>429</v>
      </c>
      <c r="I48" s="85" t="s">
        <v>169</v>
      </c>
      <c r="J48" s="85"/>
      <c r="K48" s="95">
        <v>5.9499999999986732</v>
      </c>
      <c r="L48" s="98" t="s">
        <v>173</v>
      </c>
      <c r="M48" s="99">
        <v>3.2000000000000001E-2</v>
      </c>
      <c r="N48" s="99">
        <v>1.0199999999998807E-2</v>
      </c>
      <c r="O48" s="95">
        <v>1593040.0416570001</v>
      </c>
      <c r="P48" s="97">
        <v>115.87</v>
      </c>
      <c r="Q48" s="85"/>
      <c r="R48" s="95">
        <v>1845.8555704109999</v>
      </c>
      <c r="S48" s="96">
        <v>9.6570355868092947E-4</v>
      </c>
      <c r="T48" s="96">
        <v>1.4872650166454395E-2</v>
      </c>
      <c r="U48" s="96">
        <f>R48/'סכום נכסי הקרן'!$C$42</f>
        <v>2.8029447437500688E-3</v>
      </c>
    </row>
    <row r="49" spans="2:21" s="135" customFormat="1">
      <c r="B49" s="88" t="s">
        <v>441</v>
      </c>
      <c r="C49" s="85" t="s">
        <v>442</v>
      </c>
      <c r="D49" s="98" t="s">
        <v>129</v>
      </c>
      <c r="E49" s="98" t="s">
        <v>353</v>
      </c>
      <c r="F49" s="85" t="s">
        <v>436</v>
      </c>
      <c r="G49" s="98" t="s">
        <v>411</v>
      </c>
      <c r="H49" s="85" t="s">
        <v>429</v>
      </c>
      <c r="I49" s="85" t="s">
        <v>169</v>
      </c>
      <c r="J49" s="85"/>
      <c r="K49" s="95">
        <v>1.2400000000014744</v>
      </c>
      <c r="L49" s="98" t="s">
        <v>173</v>
      </c>
      <c r="M49" s="99">
        <v>4.9000000000000002E-2</v>
      </c>
      <c r="N49" s="99">
        <v>-1.0599999999993446E-2</v>
      </c>
      <c r="O49" s="95">
        <v>207213.14025699999</v>
      </c>
      <c r="P49" s="97">
        <v>117.82</v>
      </c>
      <c r="Q49" s="85"/>
      <c r="R49" s="95">
        <v>244.13851363600003</v>
      </c>
      <c r="S49" s="96">
        <v>1.0459830219503386E-3</v>
      </c>
      <c r="T49" s="96">
        <v>1.9671022823621598E-3</v>
      </c>
      <c r="U49" s="96">
        <f>R49/'סכום נכסי הקרן'!$C$42</f>
        <v>3.7072606032259196E-4</v>
      </c>
    </row>
    <row r="50" spans="2:21" s="135" customFormat="1">
      <c r="B50" s="88" t="s">
        <v>443</v>
      </c>
      <c r="C50" s="85" t="s">
        <v>444</v>
      </c>
      <c r="D50" s="98" t="s">
        <v>129</v>
      </c>
      <c r="E50" s="98" t="s">
        <v>353</v>
      </c>
      <c r="F50" s="85" t="s">
        <v>445</v>
      </c>
      <c r="G50" s="98" t="s">
        <v>446</v>
      </c>
      <c r="H50" s="85" t="s">
        <v>429</v>
      </c>
      <c r="I50" s="85" t="s">
        <v>169</v>
      </c>
      <c r="J50" s="85"/>
      <c r="K50" s="95">
        <v>2.1100000000003676</v>
      </c>
      <c r="L50" s="98" t="s">
        <v>173</v>
      </c>
      <c r="M50" s="99">
        <v>3.7000000000000005E-2</v>
      </c>
      <c r="N50" s="99">
        <v>-4.0000000000028832E-3</v>
      </c>
      <c r="O50" s="95">
        <v>1214614.3241940001</v>
      </c>
      <c r="P50" s="97">
        <v>114.22</v>
      </c>
      <c r="Q50" s="85"/>
      <c r="R50" s="95">
        <v>1387.332515759</v>
      </c>
      <c r="S50" s="96">
        <v>5.0609240430481031E-4</v>
      </c>
      <c r="T50" s="96">
        <v>1.1178182899129238E-2</v>
      </c>
      <c r="U50" s="96">
        <f>R50/'סכום נכסי הקרן'!$C$42</f>
        <v>2.1066742410482341E-3</v>
      </c>
    </row>
    <row r="51" spans="2:21" s="135" customFormat="1">
      <c r="B51" s="88" t="s">
        <v>447</v>
      </c>
      <c r="C51" s="85" t="s">
        <v>448</v>
      </c>
      <c r="D51" s="98" t="s">
        <v>129</v>
      </c>
      <c r="E51" s="98" t="s">
        <v>353</v>
      </c>
      <c r="F51" s="85" t="s">
        <v>445</v>
      </c>
      <c r="G51" s="98" t="s">
        <v>446</v>
      </c>
      <c r="H51" s="85" t="s">
        <v>429</v>
      </c>
      <c r="I51" s="85" t="s">
        <v>169</v>
      </c>
      <c r="J51" s="85"/>
      <c r="K51" s="95">
        <v>5.1600000000019479</v>
      </c>
      <c r="L51" s="98" t="s">
        <v>173</v>
      </c>
      <c r="M51" s="99">
        <v>2.2000000000000002E-2</v>
      </c>
      <c r="N51" s="99">
        <v>1.1100000000000991E-2</v>
      </c>
      <c r="O51" s="95">
        <v>1039909.4071750001</v>
      </c>
      <c r="P51" s="97">
        <v>106.68</v>
      </c>
      <c r="Q51" s="85"/>
      <c r="R51" s="95">
        <v>1109.375350499</v>
      </c>
      <c r="S51" s="96">
        <v>1.1794584382057746E-3</v>
      </c>
      <c r="T51" s="96">
        <v>8.9385928973769024E-3</v>
      </c>
      <c r="U51" s="96">
        <f>R51/'סכום נכסי הקרן'!$C$42</f>
        <v>1.6845943189556776E-3</v>
      </c>
    </row>
    <row r="52" spans="2:21" s="135" customFormat="1">
      <c r="B52" s="88" t="s">
        <v>449</v>
      </c>
      <c r="C52" s="85" t="s">
        <v>450</v>
      </c>
      <c r="D52" s="98" t="s">
        <v>129</v>
      </c>
      <c r="E52" s="98" t="s">
        <v>353</v>
      </c>
      <c r="F52" s="85" t="s">
        <v>451</v>
      </c>
      <c r="G52" s="98" t="s">
        <v>411</v>
      </c>
      <c r="H52" s="85" t="s">
        <v>429</v>
      </c>
      <c r="I52" s="85" t="s">
        <v>357</v>
      </c>
      <c r="J52" s="85"/>
      <c r="K52" s="95">
        <v>6.5399999999963274</v>
      </c>
      <c r="L52" s="98" t="s">
        <v>173</v>
      </c>
      <c r="M52" s="99">
        <v>1.8200000000000001E-2</v>
      </c>
      <c r="N52" s="99">
        <v>1.309999999998483E-2</v>
      </c>
      <c r="O52" s="95">
        <v>360950.15622100001</v>
      </c>
      <c r="P52" s="97">
        <v>104.11</v>
      </c>
      <c r="Q52" s="85"/>
      <c r="R52" s="95">
        <v>375.785203647</v>
      </c>
      <c r="S52" s="96">
        <v>1.3724340540722435E-3</v>
      </c>
      <c r="T52" s="96">
        <v>3.0278218735863599E-3</v>
      </c>
      <c r="U52" s="96">
        <f>R52/'סכום נכסי הקרן'!$C$42</f>
        <v>5.7063249055118535E-4</v>
      </c>
    </row>
    <row r="53" spans="2:21" s="135" customFormat="1">
      <c r="B53" s="88" t="s">
        <v>452</v>
      </c>
      <c r="C53" s="85" t="s">
        <v>453</v>
      </c>
      <c r="D53" s="98" t="s">
        <v>129</v>
      </c>
      <c r="E53" s="98" t="s">
        <v>353</v>
      </c>
      <c r="F53" s="85" t="s">
        <v>392</v>
      </c>
      <c r="G53" s="98" t="s">
        <v>361</v>
      </c>
      <c r="H53" s="85" t="s">
        <v>429</v>
      </c>
      <c r="I53" s="85" t="s">
        <v>169</v>
      </c>
      <c r="J53" s="85"/>
      <c r="K53" s="95">
        <v>1.3199999999980803</v>
      </c>
      <c r="L53" s="98" t="s">
        <v>173</v>
      </c>
      <c r="M53" s="99">
        <v>3.1E-2</v>
      </c>
      <c r="N53" s="99">
        <v>-9.2999999999816996E-3</v>
      </c>
      <c r="O53" s="95">
        <v>297085.33231899998</v>
      </c>
      <c r="P53" s="97">
        <v>112.2</v>
      </c>
      <c r="Q53" s="85"/>
      <c r="R53" s="95">
        <v>333.329725177</v>
      </c>
      <c r="S53" s="96">
        <v>8.635327947027451E-4</v>
      </c>
      <c r="T53" s="96">
        <v>2.685744471076936E-3</v>
      </c>
      <c r="U53" s="96">
        <f>R53/'סכום נכסי הקרן'!$C$42</f>
        <v>5.0616354610696543E-4</v>
      </c>
    </row>
    <row r="54" spans="2:21" s="135" customFormat="1">
      <c r="B54" s="88" t="s">
        <v>454</v>
      </c>
      <c r="C54" s="85" t="s">
        <v>455</v>
      </c>
      <c r="D54" s="98" t="s">
        <v>129</v>
      </c>
      <c r="E54" s="98" t="s">
        <v>353</v>
      </c>
      <c r="F54" s="85" t="s">
        <v>392</v>
      </c>
      <c r="G54" s="98" t="s">
        <v>361</v>
      </c>
      <c r="H54" s="85" t="s">
        <v>429</v>
      </c>
      <c r="I54" s="85" t="s">
        <v>169</v>
      </c>
      <c r="J54" s="85"/>
      <c r="K54" s="95">
        <v>0.2700000000001091</v>
      </c>
      <c r="L54" s="98" t="s">
        <v>173</v>
      </c>
      <c r="M54" s="99">
        <v>2.7999999999999997E-2</v>
      </c>
      <c r="N54" s="99">
        <v>-2.2999999999997484E-2</v>
      </c>
      <c r="O54" s="95">
        <v>1129701.7122849999</v>
      </c>
      <c r="P54" s="97">
        <v>105.52</v>
      </c>
      <c r="Q54" s="85"/>
      <c r="R54" s="95">
        <v>1192.061184981</v>
      </c>
      <c r="S54" s="96">
        <v>1.1486159714874844E-3</v>
      </c>
      <c r="T54" s="96">
        <v>9.6048191773118585E-3</v>
      </c>
      <c r="U54" s="96">
        <f>R54/'סכום נכסי הקרן'!$C$42</f>
        <v>1.8101533436481161E-3</v>
      </c>
    </row>
    <row r="55" spans="2:21" s="135" customFormat="1">
      <c r="B55" s="88" t="s">
        <v>456</v>
      </c>
      <c r="C55" s="85" t="s">
        <v>457</v>
      </c>
      <c r="D55" s="98" t="s">
        <v>129</v>
      </c>
      <c r="E55" s="98" t="s">
        <v>353</v>
      </c>
      <c r="F55" s="85" t="s">
        <v>392</v>
      </c>
      <c r="G55" s="98" t="s">
        <v>361</v>
      </c>
      <c r="H55" s="85" t="s">
        <v>429</v>
      </c>
      <c r="I55" s="85" t="s">
        <v>169</v>
      </c>
      <c r="J55" s="85"/>
      <c r="K55" s="95">
        <v>1.4500000000157052</v>
      </c>
      <c r="L55" s="98" t="s">
        <v>173</v>
      </c>
      <c r="M55" s="99">
        <v>4.2000000000000003E-2</v>
      </c>
      <c r="N55" s="99">
        <v>-2.1999999998474355E-3</v>
      </c>
      <c r="O55" s="95">
        <v>17222.249842000001</v>
      </c>
      <c r="P55" s="97">
        <v>129.4</v>
      </c>
      <c r="Q55" s="85"/>
      <c r="R55" s="95">
        <v>22.285590096999996</v>
      </c>
      <c r="S55" s="96">
        <v>3.3014319368937625E-4</v>
      </c>
      <c r="T55" s="96">
        <v>1.7956214482798424E-4</v>
      </c>
      <c r="U55" s="96">
        <f>R55/'סכום נכסי הקרן'!$C$42</f>
        <v>3.3840826240725944E-5</v>
      </c>
    </row>
    <row r="56" spans="2:21" s="135" customFormat="1">
      <c r="B56" s="88" t="s">
        <v>458</v>
      </c>
      <c r="C56" s="85" t="s">
        <v>459</v>
      </c>
      <c r="D56" s="98" t="s">
        <v>129</v>
      </c>
      <c r="E56" s="98" t="s">
        <v>353</v>
      </c>
      <c r="F56" s="85" t="s">
        <v>360</v>
      </c>
      <c r="G56" s="98" t="s">
        <v>361</v>
      </c>
      <c r="H56" s="85" t="s">
        <v>429</v>
      </c>
      <c r="I56" s="85" t="s">
        <v>169</v>
      </c>
      <c r="J56" s="85"/>
      <c r="K56" s="95">
        <v>1.7799999999997507</v>
      </c>
      <c r="L56" s="98" t="s">
        <v>173</v>
      </c>
      <c r="M56" s="99">
        <v>0.04</v>
      </c>
      <c r="N56" s="99">
        <v>-3.1999999999971513E-3</v>
      </c>
      <c r="O56" s="95">
        <v>1432015.87681</v>
      </c>
      <c r="P56" s="97">
        <v>117.66</v>
      </c>
      <c r="Q56" s="85"/>
      <c r="R56" s="95">
        <v>1684.9098636390002</v>
      </c>
      <c r="S56" s="96">
        <v>1.0607540728282561E-3</v>
      </c>
      <c r="T56" s="96">
        <v>1.3575859003059243E-2</v>
      </c>
      <c r="U56" s="96">
        <f>R56/'סכום נכסי הקרן'!$C$42</f>
        <v>2.5585475492689914E-3</v>
      </c>
    </row>
    <row r="57" spans="2:21" s="135" customFormat="1">
      <c r="B57" s="88" t="s">
        <v>460</v>
      </c>
      <c r="C57" s="85" t="s">
        <v>461</v>
      </c>
      <c r="D57" s="98" t="s">
        <v>129</v>
      </c>
      <c r="E57" s="98" t="s">
        <v>353</v>
      </c>
      <c r="F57" s="85" t="s">
        <v>462</v>
      </c>
      <c r="G57" s="98" t="s">
        <v>411</v>
      </c>
      <c r="H57" s="85" t="s">
        <v>429</v>
      </c>
      <c r="I57" s="85" t="s">
        <v>169</v>
      </c>
      <c r="J57" s="85"/>
      <c r="K57" s="95">
        <v>4.18999999999998</v>
      </c>
      <c r="L57" s="98" t="s">
        <v>173</v>
      </c>
      <c r="M57" s="99">
        <v>4.7500000000000001E-2</v>
      </c>
      <c r="N57" s="99">
        <v>4.5000000000009867E-3</v>
      </c>
      <c r="O57" s="95">
        <v>1753549.2904149999</v>
      </c>
      <c r="P57" s="97">
        <v>144.5</v>
      </c>
      <c r="Q57" s="85"/>
      <c r="R57" s="95">
        <v>2533.8787319950002</v>
      </c>
      <c r="S57" s="96">
        <v>9.2913118763047738E-4</v>
      </c>
      <c r="T57" s="96">
        <v>2.0416273379823321E-2</v>
      </c>
      <c r="U57" s="96">
        <f>R57/'סכום נכסי הקרן'!$C$42</f>
        <v>3.8477127826225671E-3</v>
      </c>
    </row>
    <row r="58" spans="2:21" s="135" customFormat="1">
      <c r="B58" s="88" t="s">
        <v>463</v>
      </c>
      <c r="C58" s="85" t="s">
        <v>464</v>
      </c>
      <c r="D58" s="98" t="s">
        <v>129</v>
      </c>
      <c r="E58" s="98" t="s">
        <v>353</v>
      </c>
      <c r="F58" s="85" t="s">
        <v>465</v>
      </c>
      <c r="G58" s="98" t="s">
        <v>361</v>
      </c>
      <c r="H58" s="85" t="s">
        <v>429</v>
      </c>
      <c r="I58" s="85" t="s">
        <v>169</v>
      </c>
      <c r="J58" s="85"/>
      <c r="K58" s="95">
        <v>1.6700000000030046</v>
      </c>
      <c r="L58" s="98" t="s">
        <v>173</v>
      </c>
      <c r="M58" s="99">
        <v>3.85E-2</v>
      </c>
      <c r="N58" s="99">
        <v>-8.5000000000346691E-3</v>
      </c>
      <c r="O58" s="95">
        <v>220208.29305499996</v>
      </c>
      <c r="P58" s="97">
        <v>117.89</v>
      </c>
      <c r="Q58" s="85"/>
      <c r="R58" s="95">
        <v>259.60356836599999</v>
      </c>
      <c r="S58" s="96">
        <v>5.1700218826669913E-4</v>
      </c>
      <c r="T58" s="96">
        <v>2.0917091868737337E-3</v>
      </c>
      <c r="U58" s="96">
        <f>R58/'סכום נכסי הקרן'!$C$42</f>
        <v>3.9420985535082849E-4</v>
      </c>
    </row>
    <row r="59" spans="2:21" s="135" customFormat="1">
      <c r="B59" s="88" t="s">
        <v>466</v>
      </c>
      <c r="C59" s="85" t="s">
        <v>467</v>
      </c>
      <c r="D59" s="98" t="s">
        <v>129</v>
      </c>
      <c r="E59" s="98" t="s">
        <v>353</v>
      </c>
      <c r="F59" s="85" t="s">
        <v>465</v>
      </c>
      <c r="G59" s="98" t="s">
        <v>361</v>
      </c>
      <c r="H59" s="85" t="s">
        <v>429</v>
      </c>
      <c r="I59" s="85" t="s">
        <v>169</v>
      </c>
      <c r="J59" s="85"/>
      <c r="K59" s="95">
        <v>2.0400000000020531</v>
      </c>
      <c r="L59" s="98" t="s">
        <v>173</v>
      </c>
      <c r="M59" s="99">
        <v>4.7500000000000001E-2</v>
      </c>
      <c r="N59" s="99">
        <v>-7.5999999999794756E-3</v>
      </c>
      <c r="O59" s="95">
        <v>145216.26894899999</v>
      </c>
      <c r="P59" s="97">
        <v>134.19999999999999</v>
      </c>
      <c r="Q59" s="85"/>
      <c r="R59" s="95">
        <v>194.88023113999998</v>
      </c>
      <c r="S59" s="96">
        <v>5.00333756027795E-4</v>
      </c>
      <c r="T59" s="96">
        <v>1.5702125066359522E-3</v>
      </c>
      <c r="U59" s="96">
        <f>R59/'סכום נכסי הקרן'!$C$42</f>
        <v>2.9592700983264655E-4</v>
      </c>
    </row>
    <row r="60" spans="2:21" s="135" customFormat="1">
      <c r="B60" s="88" t="s">
        <v>468</v>
      </c>
      <c r="C60" s="85" t="s">
        <v>469</v>
      </c>
      <c r="D60" s="98" t="s">
        <v>129</v>
      </c>
      <c r="E60" s="98" t="s">
        <v>353</v>
      </c>
      <c r="F60" s="85" t="s">
        <v>470</v>
      </c>
      <c r="G60" s="98" t="s">
        <v>361</v>
      </c>
      <c r="H60" s="85" t="s">
        <v>429</v>
      </c>
      <c r="I60" s="85" t="s">
        <v>357</v>
      </c>
      <c r="J60" s="85"/>
      <c r="K60" s="95">
        <v>2.2799999999970781</v>
      </c>
      <c r="L60" s="98" t="s">
        <v>173</v>
      </c>
      <c r="M60" s="99">
        <v>3.5499999999999997E-2</v>
      </c>
      <c r="N60" s="99">
        <v>-4.8000000000088944E-3</v>
      </c>
      <c r="O60" s="95">
        <v>260802.169757</v>
      </c>
      <c r="P60" s="97">
        <v>120.71</v>
      </c>
      <c r="Q60" s="85"/>
      <c r="R60" s="95">
        <v>314.81428836399999</v>
      </c>
      <c r="S60" s="96">
        <v>7.318361723631019E-4</v>
      </c>
      <c r="T60" s="96">
        <v>2.5365596600803067E-3</v>
      </c>
      <c r="U60" s="96">
        <f>R60/'סכום נכסי הקרן'!$C$42</f>
        <v>4.7804772430316128E-4</v>
      </c>
    </row>
    <row r="61" spans="2:21" s="135" customFormat="1">
      <c r="B61" s="88" t="s">
        <v>471</v>
      </c>
      <c r="C61" s="85" t="s">
        <v>472</v>
      </c>
      <c r="D61" s="98" t="s">
        <v>129</v>
      </c>
      <c r="E61" s="98" t="s">
        <v>353</v>
      </c>
      <c r="F61" s="85" t="s">
        <v>470</v>
      </c>
      <c r="G61" s="98" t="s">
        <v>361</v>
      </c>
      <c r="H61" s="85" t="s">
        <v>429</v>
      </c>
      <c r="I61" s="85" t="s">
        <v>357</v>
      </c>
      <c r="J61" s="85"/>
      <c r="K61" s="95">
        <v>1.1800000000020496</v>
      </c>
      <c r="L61" s="98" t="s">
        <v>173</v>
      </c>
      <c r="M61" s="99">
        <v>4.6500000000000007E-2</v>
      </c>
      <c r="N61" s="99">
        <v>-1.0900000000010249E-2</v>
      </c>
      <c r="O61" s="95">
        <v>134675.323776</v>
      </c>
      <c r="P61" s="97">
        <v>130.41</v>
      </c>
      <c r="Q61" s="85"/>
      <c r="R61" s="95">
        <v>175.63008329800002</v>
      </c>
      <c r="S61" s="96">
        <v>6.1567760132601483E-4</v>
      </c>
      <c r="T61" s="96">
        <v>1.4151078933086784E-3</v>
      </c>
      <c r="U61" s="96">
        <f>R61/'סכום נכסי הקרן'!$C$42</f>
        <v>2.6669552413296561E-4</v>
      </c>
    </row>
    <row r="62" spans="2:21" s="135" customFormat="1">
      <c r="B62" s="88" t="s">
        <v>473</v>
      </c>
      <c r="C62" s="85" t="s">
        <v>474</v>
      </c>
      <c r="D62" s="98" t="s">
        <v>129</v>
      </c>
      <c r="E62" s="98" t="s">
        <v>353</v>
      </c>
      <c r="F62" s="85" t="s">
        <v>470</v>
      </c>
      <c r="G62" s="98" t="s">
        <v>361</v>
      </c>
      <c r="H62" s="85" t="s">
        <v>429</v>
      </c>
      <c r="I62" s="85" t="s">
        <v>357</v>
      </c>
      <c r="J62" s="85"/>
      <c r="K62" s="95">
        <v>5.6600000000028947</v>
      </c>
      <c r="L62" s="98" t="s">
        <v>173</v>
      </c>
      <c r="M62" s="99">
        <v>1.4999999999999999E-2</v>
      </c>
      <c r="N62" s="99">
        <v>5.0000000000000001E-3</v>
      </c>
      <c r="O62" s="95">
        <v>626072.12257000001</v>
      </c>
      <c r="P62" s="97">
        <v>105.93</v>
      </c>
      <c r="Q62" s="85"/>
      <c r="R62" s="95">
        <v>663.19819943799996</v>
      </c>
      <c r="S62" s="96">
        <v>1.224767871152705E-3</v>
      </c>
      <c r="T62" s="96">
        <v>5.3436005337446878E-3</v>
      </c>
      <c r="U62" s="96">
        <f>R62/'סכום נכסי הקרן'!$C$42</f>
        <v>1.0070711582084104E-3</v>
      </c>
    </row>
    <row r="63" spans="2:21" s="135" customFormat="1">
      <c r="B63" s="88" t="s">
        <v>475</v>
      </c>
      <c r="C63" s="85" t="s">
        <v>476</v>
      </c>
      <c r="D63" s="98" t="s">
        <v>129</v>
      </c>
      <c r="E63" s="98" t="s">
        <v>353</v>
      </c>
      <c r="F63" s="85" t="s">
        <v>477</v>
      </c>
      <c r="G63" s="98" t="s">
        <v>478</v>
      </c>
      <c r="H63" s="85" t="s">
        <v>429</v>
      </c>
      <c r="I63" s="85" t="s">
        <v>357</v>
      </c>
      <c r="J63" s="85"/>
      <c r="K63" s="95">
        <v>1.7300000000275724</v>
      </c>
      <c r="L63" s="98" t="s">
        <v>173</v>
      </c>
      <c r="M63" s="99">
        <v>4.6500000000000007E-2</v>
      </c>
      <c r="N63" s="99">
        <v>-6.09999999996061E-3</v>
      </c>
      <c r="O63" s="95">
        <v>3812.2605619999999</v>
      </c>
      <c r="P63" s="97">
        <v>133.19</v>
      </c>
      <c r="Q63" s="85"/>
      <c r="R63" s="95">
        <v>5.0775497820000002</v>
      </c>
      <c r="S63" s="96">
        <v>5.0162515203979717E-5</v>
      </c>
      <c r="T63" s="96">
        <v>4.091144660555873E-5</v>
      </c>
      <c r="U63" s="96">
        <f>R63/'סכום נכסי הקרן'!$C$42</f>
        <v>7.7102952694274325E-6</v>
      </c>
    </row>
    <row r="64" spans="2:21" s="135" customFormat="1">
      <c r="B64" s="88" t="s">
        <v>479</v>
      </c>
      <c r="C64" s="85" t="s">
        <v>480</v>
      </c>
      <c r="D64" s="98" t="s">
        <v>129</v>
      </c>
      <c r="E64" s="98" t="s">
        <v>353</v>
      </c>
      <c r="F64" s="85" t="s">
        <v>481</v>
      </c>
      <c r="G64" s="98" t="s">
        <v>411</v>
      </c>
      <c r="H64" s="85" t="s">
        <v>429</v>
      </c>
      <c r="I64" s="85" t="s">
        <v>357</v>
      </c>
      <c r="J64" s="85"/>
      <c r="K64" s="95">
        <v>1.8999999999745087</v>
      </c>
      <c r="L64" s="98" t="s">
        <v>173</v>
      </c>
      <c r="M64" s="99">
        <v>3.6400000000000002E-2</v>
      </c>
      <c r="N64" s="99">
        <v>-2.5000000000579355E-3</v>
      </c>
      <c r="O64" s="95">
        <v>36712.361079000002</v>
      </c>
      <c r="P64" s="97">
        <v>117.54</v>
      </c>
      <c r="Q64" s="85"/>
      <c r="R64" s="95">
        <v>43.151706859000001</v>
      </c>
      <c r="S64" s="96">
        <v>4.9948790583673468E-4</v>
      </c>
      <c r="T64" s="96">
        <v>3.4768713787092139E-4</v>
      </c>
      <c r="U64" s="96">
        <f>R64/'סכום נכסי הקרן'!$C$42</f>
        <v>6.5526172178978549E-5</v>
      </c>
    </row>
    <row r="65" spans="2:21" s="135" customFormat="1">
      <c r="B65" s="88" t="s">
        <v>482</v>
      </c>
      <c r="C65" s="85" t="s">
        <v>483</v>
      </c>
      <c r="D65" s="98" t="s">
        <v>129</v>
      </c>
      <c r="E65" s="98" t="s">
        <v>353</v>
      </c>
      <c r="F65" s="85" t="s">
        <v>484</v>
      </c>
      <c r="G65" s="98" t="s">
        <v>485</v>
      </c>
      <c r="H65" s="85" t="s">
        <v>429</v>
      </c>
      <c r="I65" s="85" t="s">
        <v>169</v>
      </c>
      <c r="J65" s="85"/>
      <c r="K65" s="95">
        <v>7.7400000000016327</v>
      </c>
      <c r="L65" s="98" t="s">
        <v>173</v>
      </c>
      <c r="M65" s="99">
        <v>3.85E-2</v>
      </c>
      <c r="N65" s="99">
        <v>1.1800000000004527E-2</v>
      </c>
      <c r="O65" s="95">
        <v>1155108.2811819999</v>
      </c>
      <c r="P65" s="97">
        <v>122.99</v>
      </c>
      <c r="Q65" s="95">
        <v>34.611604387000007</v>
      </c>
      <c r="R65" s="95">
        <v>1457.934557113</v>
      </c>
      <c r="S65" s="96">
        <v>4.2881649882604058E-4</v>
      </c>
      <c r="T65" s="96">
        <v>1.1747046183411977E-2</v>
      </c>
      <c r="U65" s="96">
        <f>R65/'סכום נכסי הקרן'!$C$42</f>
        <v>2.2138839403786944E-3</v>
      </c>
    </row>
    <row r="66" spans="2:21" s="135" customFormat="1">
      <c r="B66" s="88" t="s">
        <v>486</v>
      </c>
      <c r="C66" s="85" t="s">
        <v>487</v>
      </c>
      <c r="D66" s="98" t="s">
        <v>129</v>
      </c>
      <c r="E66" s="98" t="s">
        <v>353</v>
      </c>
      <c r="F66" s="85" t="s">
        <v>484</v>
      </c>
      <c r="G66" s="98" t="s">
        <v>485</v>
      </c>
      <c r="H66" s="85" t="s">
        <v>429</v>
      </c>
      <c r="I66" s="85" t="s">
        <v>169</v>
      </c>
      <c r="J66" s="85"/>
      <c r="K66" s="95">
        <v>5.7199999999996116</v>
      </c>
      <c r="L66" s="98" t="s">
        <v>173</v>
      </c>
      <c r="M66" s="99">
        <v>4.4999999999999998E-2</v>
      </c>
      <c r="N66" s="99">
        <v>7.4999999999993449E-3</v>
      </c>
      <c r="O66" s="95">
        <v>3038430.7298790002</v>
      </c>
      <c r="P66" s="97">
        <v>125.6</v>
      </c>
      <c r="Q66" s="85"/>
      <c r="R66" s="95">
        <v>3816.2688644590003</v>
      </c>
      <c r="S66" s="96">
        <v>1.0329584420241621E-3</v>
      </c>
      <c r="T66" s="96">
        <v>3.0748901849126299E-2</v>
      </c>
      <c r="U66" s="96">
        <f>R66/'סכום נכסי הקרן'!$C$42</f>
        <v>5.7950312721328683E-3</v>
      </c>
    </row>
    <row r="67" spans="2:21" s="135" customFormat="1">
      <c r="B67" s="88" t="s">
        <v>488</v>
      </c>
      <c r="C67" s="85" t="s">
        <v>489</v>
      </c>
      <c r="D67" s="98" t="s">
        <v>129</v>
      </c>
      <c r="E67" s="98" t="s">
        <v>353</v>
      </c>
      <c r="F67" s="85" t="s">
        <v>484</v>
      </c>
      <c r="G67" s="98" t="s">
        <v>485</v>
      </c>
      <c r="H67" s="85" t="s">
        <v>429</v>
      </c>
      <c r="I67" s="85" t="s">
        <v>169</v>
      </c>
      <c r="J67" s="85"/>
      <c r="K67" s="95">
        <v>10.33000000000213</v>
      </c>
      <c r="L67" s="98" t="s">
        <v>173</v>
      </c>
      <c r="M67" s="99">
        <v>2.3900000000000001E-2</v>
      </c>
      <c r="N67" s="99">
        <v>1.960000000000164E-2</v>
      </c>
      <c r="O67" s="95">
        <v>1170326.7679999999</v>
      </c>
      <c r="P67" s="97">
        <v>104.32</v>
      </c>
      <c r="Q67" s="85"/>
      <c r="R67" s="95">
        <v>1220.8848713799998</v>
      </c>
      <c r="S67" s="96">
        <v>9.4442959709939314E-4</v>
      </c>
      <c r="T67" s="96">
        <v>9.8370608603512658E-3</v>
      </c>
      <c r="U67" s="96">
        <f>R67/'סכום נכסי הקרן'!$C$42</f>
        <v>1.8539223153827725E-3</v>
      </c>
    </row>
    <row r="68" spans="2:21" s="135" customFormat="1">
      <c r="B68" s="88" t="s">
        <v>490</v>
      </c>
      <c r="C68" s="85" t="s">
        <v>491</v>
      </c>
      <c r="D68" s="98" t="s">
        <v>129</v>
      </c>
      <c r="E68" s="98" t="s">
        <v>353</v>
      </c>
      <c r="F68" s="85" t="s">
        <v>492</v>
      </c>
      <c r="G68" s="98" t="s">
        <v>478</v>
      </c>
      <c r="H68" s="85" t="s">
        <v>429</v>
      </c>
      <c r="I68" s="85" t="s">
        <v>169</v>
      </c>
      <c r="J68" s="85"/>
      <c r="K68" s="95">
        <v>1.1399999999899399</v>
      </c>
      <c r="L68" s="98" t="s">
        <v>173</v>
      </c>
      <c r="M68" s="99">
        <v>4.8899999999999999E-2</v>
      </c>
      <c r="N68" s="99">
        <v>-7.2000000002012008E-3</v>
      </c>
      <c r="O68" s="95">
        <v>7548.779039</v>
      </c>
      <c r="P68" s="97">
        <v>131.68</v>
      </c>
      <c r="Q68" s="85"/>
      <c r="R68" s="95">
        <v>9.9402320149999994</v>
      </c>
      <c r="S68" s="96">
        <v>1.3524930790872919E-4</v>
      </c>
      <c r="T68" s="96">
        <v>8.0091636475960792E-5</v>
      </c>
      <c r="U68" s="96">
        <f>R68/'סכום נכסי הקרן'!$C$42</f>
        <v>1.5094312645434464E-5</v>
      </c>
    </row>
    <row r="69" spans="2:21" s="135" customFormat="1">
      <c r="B69" s="88" t="s">
        <v>493</v>
      </c>
      <c r="C69" s="85" t="s">
        <v>494</v>
      </c>
      <c r="D69" s="98" t="s">
        <v>129</v>
      </c>
      <c r="E69" s="98" t="s">
        <v>353</v>
      </c>
      <c r="F69" s="85" t="s">
        <v>360</v>
      </c>
      <c r="G69" s="98" t="s">
        <v>361</v>
      </c>
      <c r="H69" s="85" t="s">
        <v>429</v>
      </c>
      <c r="I69" s="85" t="s">
        <v>357</v>
      </c>
      <c r="J69" s="85"/>
      <c r="K69" s="95">
        <v>4.1800000000018649</v>
      </c>
      <c r="L69" s="98" t="s">
        <v>173</v>
      </c>
      <c r="M69" s="99">
        <v>1.6399999999999998E-2</v>
      </c>
      <c r="N69" s="99">
        <v>1.2300000000001168E-2</v>
      </c>
      <c r="O69" s="95">
        <f>673105.488/50000</f>
        <v>13.462109760000001</v>
      </c>
      <c r="P69" s="97">
        <v>5100544</v>
      </c>
      <c r="Q69" s="85"/>
      <c r="R69" s="95">
        <v>686.64082280399987</v>
      </c>
      <c r="S69" s="96">
        <f>5483.10107526882%/50000</f>
        <v>1.096620215053764E-3</v>
      </c>
      <c r="T69" s="96">
        <v>5.5324852665999428E-3</v>
      </c>
      <c r="U69" s="96">
        <f>R69/'סכום נכסי הקרן'!$C$42</f>
        <v>1.0426689476545324E-3</v>
      </c>
    </row>
    <row r="70" spans="2:21" s="135" customFormat="1">
      <c r="B70" s="88" t="s">
        <v>495</v>
      </c>
      <c r="C70" s="85" t="s">
        <v>496</v>
      </c>
      <c r="D70" s="98" t="s">
        <v>129</v>
      </c>
      <c r="E70" s="98" t="s">
        <v>353</v>
      </c>
      <c r="F70" s="85" t="s">
        <v>360</v>
      </c>
      <c r="G70" s="98" t="s">
        <v>361</v>
      </c>
      <c r="H70" s="85" t="s">
        <v>429</v>
      </c>
      <c r="I70" s="85" t="s">
        <v>357</v>
      </c>
      <c r="J70" s="85"/>
      <c r="K70" s="95">
        <v>8.2299999999947708</v>
      </c>
      <c r="L70" s="98" t="s">
        <v>173</v>
      </c>
      <c r="M70" s="99">
        <v>2.7799999999999998E-2</v>
      </c>
      <c r="N70" s="99">
        <v>2.7199999999998462E-2</v>
      </c>
      <c r="O70" s="95">
        <f>257003.9136/50000</f>
        <v>5.1400782720000002</v>
      </c>
      <c r="P70" s="97">
        <v>5060000</v>
      </c>
      <c r="Q70" s="85"/>
      <c r="R70" s="95">
        <v>260.087968332</v>
      </c>
      <c r="S70" s="96">
        <f>6145.47856527977%/50000</f>
        <v>1.2290957130559541E-3</v>
      </c>
      <c r="T70" s="96">
        <v>2.0956121527126895E-3</v>
      </c>
      <c r="U70" s="96">
        <f>R70/'סכום נכסי הקרן'!$C$42</f>
        <v>3.9494542012650055E-4</v>
      </c>
    </row>
    <row r="71" spans="2:21" s="135" customFormat="1">
      <c r="B71" s="88" t="s">
        <v>497</v>
      </c>
      <c r="C71" s="85" t="s">
        <v>498</v>
      </c>
      <c r="D71" s="98" t="s">
        <v>129</v>
      </c>
      <c r="E71" s="98" t="s">
        <v>353</v>
      </c>
      <c r="F71" s="85" t="s">
        <v>360</v>
      </c>
      <c r="G71" s="98" t="s">
        <v>361</v>
      </c>
      <c r="H71" s="85" t="s">
        <v>429</v>
      </c>
      <c r="I71" s="85" t="s">
        <v>357</v>
      </c>
      <c r="J71" s="85"/>
      <c r="K71" s="95">
        <v>5.5699999999942742</v>
      </c>
      <c r="L71" s="98" t="s">
        <v>173</v>
      </c>
      <c r="M71" s="99">
        <v>2.4199999999999999E-2</v>
      </c>
      <c r="N71" s="99">
        <v>1.9799999999991724E-2</v>
      </c>
      <c r="O71" s="95">
        <f>282012.576/50000</f>
        <v>5.6402515199999996</v>
      </c>
      <c r="P71" s="97">
        <v>5140250</v>
      </c>
      <c r="Q71" s="85"/>
      <c r="R71" s="95">
        <v>289.92301683799997</v>
      </c>
      <c r="S71" s="96">
        <f>978.428949103147%/50000</f>
        <v>1.9568578982062941E-4</v>
      </c>
      <c r="T71" s="96">
        <v>2.3360027045206703E-3</v>
      </c>
      <c r="U71" s="96">
        <f>R71/'סכום נכסי הקרן'!$C$42</f>
        <v>4.4025015237638115E-4</v>
      </c>
    </row>
    <row r="72" spans="2:21" s="135" customFormat="1">
      <c r="B72" s="88" t="s">
        <v>499</v>
      </c>
      <c r="C72" s="85" t="s">
        <v>500</v>
      </c>
      <c r="D72" s="98" t="s">
        <v>129</v>
      </c>
      <c r="E72" s="98" t="s">
        <v>353</v>
      </c>
      <c r="F72" s="85" t="s">
        <v>360</v>
      </c>
      <c r="G72" s="98" t="s">
        <v>361</v>
      </c>
      <c r="H72" s="85" t="s">
        <v>429</v>
      </c>
      <c r="I72" s="85" t="s">
        <v>169</v>
      </c>
      <c r="J72" s="85"/>
      <c r="K72" s="95">
        <v>1.3199999999998495</v>
      </c>
      <c r="L72" s="98" t="s">
        <v>173</v>
      </c>
      <c r="M72" s="99">
        <v>0.05</v>
      </c>
      <c r="N72" s="99">
        <v>-6.9000000000026306E-3</v>
      </c>
      <c r="O72" s="95">
        <v>890137.08545799996</v>
      </c>
      <c r="P72" s="97">
        <v>119.55</v>
      </c>
      <c r="Q72" s="85"/>
      <c r="R72" s="95">
        <v>1064.158917388</v>
      </c>
      <c r="S72" s="96">
        <v>8.9013797559597558E-4</v>
      </c>
      <c r="T72" s="96">
        <v>8.574269598081578E-3</v>
      </c>
      <c r="U72" s="96">
        <f>R72/'סכום נכסי הקרן'!$C$42</f>
        <v>1.6159328453543686E-3</v>
      </c>
    </row>
    <row r="73" spans="2:21" s="135" customFormat="1">
      <c r="B73" s="88" t="s">
        <v>501</v>
      </c>
      <c r="C73" s="85" t="s">
        <v>502</v>
      </c>
      <c r="D73" s="98" t="s">
        <v>129</v>
      </c>
      <c r="E73" s="98" t="s">
        <v>353</v>
      </c>
      <c r="F73" s="85" t="s">
        <v>503</v>
      </c>
      <c r="G73" s="98" t="s">
        <v>411</v>
      </c>
      <c r="H73" s="85" t="s">
        <v>429</v>
      </c>
      <c r="I73" s="85" t="s">
        <v>357</v>
      </c>
      <c r="J73" s="85"/>
      <c r="K73" s="95">
        <v>1.220000000001733</v>
      </c>
      <c r="L73" s="98" t="s">
        <v>173</v>
      </c>
      <c r="M73" s="99">
        <v>5.0999999999999997E-2</v>
      </c>
      <c r="N73" s="99">
        <v>-1.1500000000008124E-2</v>
      </c>
      <c r="O73" s="95">
        <v>304532.86167200003</v>
      </c>
      <c r="P73" s="97">
        <v>121.27</v>
      </c>
      <c r="Q73" s="85"/>
      <c r="R73" s="95">
        <v>369.30700633800001</v>
      </c>
      <c r="S73" s="96">
        <v>6.6857565730981078E-4</v>
      </c>
      <c r="T73" s="96">
        <v>2.9756249607669188E-3</v>
      </c>
      <c r="U73" s="96">
        <f>R73/'סכום נכסי הקרן'!$C$42</f>
        <v>5.607953021019318E-4</v>
      </c>
    </row>
    <row r="74" spans="2:21" s="135" customFormat="1">
      <c r="B74" s="88" t="s">
        <v>504</v>
      </c>
      <c r="C74" s="85" t="s">
        <v>505</v>
      </c>
      <c r="D74" s="98" t="s">
        <v>129</v>
      </c>
      <c r="E74" s="98" t="s">
        <v>353</v>
      </c>
      <c r="F74" s="85" t="s">
        <v>503</v>
      </c>
      <c r="G74" s="98" t="s">
        <v>411</v>
      </c>
      <c r="H74" s="85" t="s">
        <v>429</v>
      </c>
      <c r="I74" s="85" t="s">
        <v>357</v>
      </c>
      <c r="J74" s="85"/>
      <c r="K74" s="95">
        <v>2.589999999999737</v>
      </c>
      <c r="L74" s="98" t="s">
        <v>173</v>
      </c>
      <c r="M74" s="99">
        <v>2.5499999999999998E-2</v>
      </c>
      <c r="N74" s="99">
        <v>-4.0000000000033941E-3</v>
      </c>
      <c r="O74" s="95">
        <v>1072900.8698140001</v>
      </c>
      <c r="P74" s="97">
        <v>109.84</v>
      </c>
      <c r="Q74" s="85"/>
      <c r="R74" s="95">
        <v>1178.4743369090002</v>
      </c>
      <c r="S74" s="96">
        <v>1.2371459581934671E-3</v>
      </c>
      <c r="T74" s="96">
        <v>9.495345586052157E-3</v>
      </c>
      <c r="U74" s="96">
        <f>R74/'סכום נכסי הקרן'!$C$42</f>
        <v>1.7895216187190292E-3</v>
      </c>
    </row>
    <row r="75" spans="2:21" s="135" customFormat="1">
      <c r="B75" s="88" t="s">
        <v>506</v>
      </c>
      <c r="C75" s="85" t="s">
        <v>507</v>
      </c>
      <c r="D75" s="98" t="s">
        <v>129</v>
      </c>
      <c r="E75" s="98" t="s">
        <v>353</v>
      </c>
      <c r="F75" s="85" t="s">
        <v>503</v>
      </c>
      <c r="G75" s="98" t="s">
        <v>411</v>
      </c>
      <c r="H75" s="85" t="s">
        <v>429</v>
      </c>
      <c r="I75" s="85" t="s">
        <v>357</v>
      </c>
      <c r="J75" s="85"/>
      <c r="K75" s="95">
        <v>6.8299999999989494</v>
      </c>
      <c r="L75" s="98" t="s">
        <v>173</v>
      </c>
      <c r="M75" s="99">
        <v>2.35E-2</v>
      </c>
      <c r="N75" s="99">
        <v>1.3399999999999999E-2</v>
      </c>
      <c r="O75" s="95">
        <v>860051.44568899984</v>
      </c>
      <c r="P75" s="97">
        <v>108.37</v>
      </c>
      <c r="Q75" s="95">
        <v>19.496728736000001</v>
      </c>
      <c r="R75" s="95">
        <v>952.18340540000008</v>
      </c>
      <c r="S75" s="96">
        <v>1.084025548124951E-3</v>
      </c>
      <c r="T75" s="96">
        <v>7.6720469953476438E-3</v>
      </c>
      <c r="U75" s="96">
        <f>R75/'סכום נכסי הקרן'!$C$42</f>
        <v>1.4458972381342422E-3</v>
      </c>
    </row>
    <row r="76" spans="2:21" s="135" customFormat="1">
      <c r="B76" s="88" t="s">
        <v>508</v>
      </c>
      <c r="C76" s="85" t="s">
        <v>509</v>
      </c>
      <c r="D76" s="98" t="s">
        <v>129</v>
      </c>
      <c r="E76" s="98" t="s">
        <v>353</v>
      </c>
      <c r="F76" s="85" t="s">
        <v>503</v>
      </c>
      <c r="G76" s="98" t="s">
        <v>411</v>
      </c>
      <c r="H76" s="85" t="s">
        <v>429</v>
      </c>
      <c r="I76" s="85" t="s">
        <v>357</v>
      </c>
      <c r="J76" s="85"/>
      <c r="K76" s="95">
        <v>5.5800000000012302</v>
      </c>
      <c r="L76" s="98" t="s">
        <v>173</v>
      </c>
      <c r="M76" s="99">
        <v>1.7600000000000001E-2</v>
      </c>
      <c r="N76" s="99">
        <v>1.0200000000004863E-2</v>
      </c>
      <c r="O76" s="95">
        <v>1315938.1591330001</v>
      </c>
      <c r="P76" s="97">
        <v>106.3</v>
      </c>
      <c r="Q76" s="85"/>
      <c r="R76" s="95">
        <v>1398.8422309160001</v>
      </c>
      <c r="S76" s="96">
        <v>1.0076281534510069E-3</v>
      </c>
      <c r="T76" s="96">
        <v>1.1270920364502808E-2</v>
      </c>
      <c r="U76" s="96">
        <f>R76/'סכום נכסי הקרן'!$C$42</f>
        <v>2.1241518249494437E-3</v>
      </c>
    </row>
    <row r="77" spans="2:21" s="135" customFormat="1">
      <c r="B77" s="88" t="s">
        <v>510</v>
      </c>
      <c r="C77" s="85" t="s">
        <v>511</v>
      </c>
      <c r="D77" s="98" t="s">
        <v>129</v>
      </c>
      <c r="E77" s="98" t="s">
        <v>353</v>
      </c>
      <c r="F77" s="85" t="s">
        <v>503</v>
      </c>
      <c r="G77" s="98" t="s">
        <v>411</v>
      </c>
      <c r="H77" s="85" t="s">
        <v>429</v>
      </c>
      <c r="I77" s="85" t="s">
        <v>357</v>
      </c>
      <c r="J77" s="85"/>
      <c r="K77" s="95">
        <v>6.0899999999983123</v>
      </c>
      <c r="L77" s="98" t="s">
        <v>173</v>
      </c>
      <c r="M77" s="99">
        <v>2.1499999999999998E-2</v>
      </c>
      <c r="N77" s="99">
        <v>1.0800000000000001E-2</v>
      </c>
      <c r="O77" s="95">
        <v>946070.51456399995</v>
      </c>
      <c r="P77" s="97">
        <v>109.58</v>
      </c>
      <c r="Q77" s="85"/>
      <c r="R77" s="95">
        <v>1036.7040551749999</v>
      </c>
      <c r="S77" s="96">
        <v>1.1939564834390183E-3</v>
      </c>
      <c r="T77" s="96">
        <v>8.3530569703941151E-3</v>
      </c>
      <c r="U77" s="96">
        <f>R77/'סכום נכסי הקרן'!$C$42</f>
        <v>1.574242442831068E-3</v>
      </c>
    </row>
    <row r="78" spans="2:21" s="135" customFormat="1">
      <c r="B78" s="88" t="s">
        <v>512</v>
      </c>
      <c r="C78" s="85" t="s">
        <v>513</v>
      </c>
      <c r="D78" s="98" t="s">
        <v>129</v>
      </c>
      <c r="E78" s="98" t="s">
        <v>353</v>
      </c>
      <c r="F78" s="85" t="s">
        <v>514</v>
      </c>
      <c r="G78" s="98" t="s">
        <v>478</v>
      </c>
      <c r="H78" s="85" t="s">
        <v>429</v>
      </c>
      <c r="I78" s="85" t="s">
        <v>169</v>
      </c>
      <c r="J78" s="85"/>
      <c r="K78" s="95">
        <v>0.27999999999744551</v>
      </c>
      <c r="L78" s="98" t="s">
        <v>173</v>
      </c>
      <c r="M78" s="99">
        <v>4.2800000000000005E-2</v>
      </c>
      <c r="N78" s="99">
        <v>-8.1999999998339582E-3</v>
      </c>
      <c r="O78" s="95">
        <v>24867.153918</v>
      </c>
      <c r="P78" s="97">
        <v>125.94</v>
      </c>
      <c r="Q78" s="85"/>
      <c r="R78" s="95">
        <v>31.317694886000002</v>
      </c>
      <c r="S78" s="96">
        <v>3.4765448709599866E-4</v>
      </c>
      <c r="T78" s="96">
        <v>2.523367090717317E-4</v>
      </c>
      <c r="U78" s="96">
        <f>R78/'סכום נכסי הקרן'!$C$42</f>
        <v>4.7556141268158125E-5</v>
      </c>
    </row>
    <row r="79" spans="2:21" s="135" customFormat="1">
      <c r="B79" s="88" t="s">
        <v>515</v>
      </c>
      <c r="C79" s="85" t="s">
        <v>516</v>
      </c>
      <c r="D79" s="98" t="s">
        <v>129</v>
      </c>
      <c r="E79" s="98" t="s">
        <v>353</v>
      </c>
      <c r="F79" s="85" t="s">
        <v>465</v>
      </c>
      <c r="G79" s="98" t="s">
        <v>361</v>
      </c>
      <c r="H79" s="85" t="s">
        <v>429</v>
      </c>
      <c r="I79" s="85" t="s">
        <v>169</v>
      </c>
      <c r="J79" s="85"/>
      <c r="K79" s="95">
        <v>0.6699999999946824</v>
      </c>
      <c r="L79" s="98" t="s">
        <v>173</v>
      </c>
      <c r="M79" s="99">
        <v>5.2499999999999998E-2</v>
      </c>
      <c r="N79" s="99">
        <v>-1.2599999999988183E-2</v>
      </c>
      <c r="O79" s="95">
        <v>77418.337129000007</v>
      </c>
      <c r="P79" s="97">
        <v>131.16999999999999</v>
      </c>
      <c r="Q79" s="85"/>
      <c r="R79" s="95">
        <v>101.54963696200001</v>
      </c>
      <c r="S79" s="96">
        <v>6.451528094083334E-4</v>
      </c>
      <c r="T79" s="96">
        <v>8.182179848068965E-4</v>
      </c>
      <c r="U79" s="96">
        <f>R79/'סכום נכסי הקרן'!$C$42</f>
        <v>1.5420384222639252E-4</v>
      </c>
    </row>
    <row r="80" spans="2:21" s="135" customFormat="1">
      <c r="B80" s="88" t="s">
        <v>517</v>
      </c>
      <c r="C80" s="85" t="s">
        <v>518</v>
      </c>
      <c r="D80" s="98" t="s">
        <v>129</v>
      </c>
      <c r="E80" s="98" t="s">
        <v>353</v>
      </c>
      <c r="F80" s="85" t="s">
        <v>381</v>
      </c>
      <c r="G80" s="98" t="s">
        <v>361</v>
      </c>
      <c r="H80" s="85" t="s">
        <v>429</v>
      </c>
      <c r="I80" s="85" t="s">
        <v>357</v>
      </c>
      <c r="J80" s="85"/>
      <c r="K80" s="95">
        <v>1.2100000000000315</v>
      </c>
      <c r="L80" s="98" t="s">
        <v>173</v>
      </c>
      <c r="M80" s="99">
        <v>6.5000000000000002E-2</v>
      </c>
      <c r="N80" s="99">
        <v>-8.4000000000012606E-3</v>
      </c>
      <c r="O80" s="95">
        <v>1799595.665546</v>
      </c>
      <c r="P80" s="97">
        <v>121.44</v>
      </c>
      <c r="Q80" s="95">
        <v>32.510311004000002</v>
      </c>
      <c r="R80" s="95">
        <v>2217.939417433</v>
      </c>
      <c r="S80" s="96">
        <v>1.1426004225688889E-3</v>
      </c>
      <c r="T80" s="96">
        <v>1.7870649022949197E-2</v>
      </c>
      <c r="U80" s="96">
        <f>R80/'סכום נכסי הקרן'!$C$42</f>
        <v>3.3679566980777845E-3</v>
      </c>
    </row>
    <row r="81" spans="2:21" s="135" customFormat="1">
      <c r="B81" s="88" t="s">
        <v>519</v>
      </c>
      <c r="C81" s="85" t="s">
        <v>520</v>
      </c>
      <c r="D81" s="98" t="s">
        <v>129</v>
      </c>
      <c r="E81" s="98" t="s">
        <v>353</v>
      </c>
      <c r="F81" s="85" t="s">
        <v>521</v>
      </c>
      <c r="G81" s="98" t="s">
        <v>411</v>
      </c>
      <c r="H81" s="85" t="s">
        <v>429</v>
      </c>
      <c r="I81" s="85" t="s">
        <v>357</v>
      </c>
      <c r="J81" s="85"/>
      <c r="K81" s="95">
        <v>7.8300000000058754</v>
      </c>
      <c r="L81" s="98" t="s">
        <v>173</v>
      </c>
      <c r="M81" s="99">
        <v>3.5000000000000003E-2</v>
      </c>
      <c r="N81" s="99">
        <v>1.4800000000009791E-2</v>
      </c>
      <c r="O81" s="95">
        <v>172008.83783100001</v>
      </c>
      <c r="P81" s="97">
        <v>118.74</v>
      </c>
      <c r="Q81" s="85"/>
      <c r="R81" s="95">
        <v>204.24331015999999</v>
      </c>
      <c r="S81" s="96">
        <v>6.3505335773117433E-4</v>
      </c>
      <c r="T81" s="96">
        <v>1.6456538363789517E-3</v>
      </c>
      <c r="U81" s="96">
        <f>R81/'סכום נכסי הקרן'!$C$42</f>
        <v>3.1014491157161197E-4</v>
      </c>
    </row>
    <row r="82" spans="2:21" s="135" customFormat="1">
      <c r="B82" s="88" t="s">
        <v>522</v>
      </c>
      <c r="C82" s="85" t="s">
        <v>523</v>
      </c>
      <c r="D82" s="98" t="s">
        <v>129</v>
      </c>
      <c r="E82" s="98" t="s">
        <v>353</v>
      </c>
      <c r="F82" s="85" t="s">
        <v>521</v>
      </c>
      <c r="G82" s="98" t="s">
        <v>411</v>
      </c>
      <c r="H82" s="85" t="s">
        <v>429</v>
      </c>
      <c r="I82" s="85" t="s">
        <v>357</v>
      </c>
      <c r="J82" s="85"/>
      <c r="K82" s="95">
        <v>3.6799999999992776</v>
      </c>
      <c r="L82" s="98" t="s">
        <v>173</v>
      </c>
      <c r="M82" s="99">
        <v>0.04</v>
      </c>
      <c r="N82" s="99">
        <v>1.4000000000144452E-3</v>
      </c>
      <c r="O82" s="95">
        <v>289446.125459</v>
      </c>
      <c r="P82" s="97">
        <v>114.8</v>
      </c>
      <c r="Q82" s="85"/>
      <c r="R82" s="95">
        <v>332.28415846799999</v>
      </c>
      <c r="S82" s="96">
        <v>4.2326754196914346E-4</v>
      </c>
      <c r="T82" s="96">
        <v>2.6773200048630457E-3</v>
      </c>
      <c r="U82" s="96">
        <f>R82/'סכום נכסי הקרן'!$C$42</f>
        <v>5.0457584566159462E-4</v>
      </c>
    </row>
    <row r="83" spans="2:21" s="135" customFormat="1">
      <c r="B83" s="88" t="s">
        <v>524</v>
      </c>
      <c r="C83" s="85" t="s">
        <v>525</v>
      </c>
      <c r="D83" s="98" t="s">
        <v>129</v>
      </c>
      <c r="E83" s="98" t="s">
        <v>353</v>
      </c>
      <c r="F83" s="85" t="s">
        <v>521</v>
      </c>
      <c r="G83" s="98" t="s">
        <v>411</v>
      </c>
      <c r="H83" s="85" t="s">
        <v>429</v>
      </c>
      <c r="I83" s="85" t="s">
        <v>357</v>
      </c>
      <c r="J83" s="85"/>
      <c r="K83" s="95">
        <v>6.4299999999992279</v>
      </c>
      <c r="L83" s="98" t="s">
        <v>173</v>
      </c>
      <c r="M83" s="99">
        <v>0.04</v>
      </c>
      <c r="N83" s="99">
        <v>1.0999999999994731E-2</v>
      </c>
      <c r="O83" s="95">
        <v>942719.17330200004</v>
      </c>
      <c r="P83" s="97">
        <v>120.78</v>
      </c>
      <c r="Q83" s="85"/>
      <c r="R83" s="95">
        <v>1138.616208316</v>
      </c>
      <c r="S83" s="96">
        <v>9.3690848747466889E-4</v>
      </c>
      <c r="T83" s="96">
        <v>9.1741958642885778E-3</v>
      </c>
      <c r="U83" s="96">
        <f>R83/'סכום נכסי הקרן'!$C$42</f>
        <v>1.7289967684402023E-3</v>
      </c>
    </row>
    <row r="84" spans="2:21" s="135" customFormat="1">
      <c r="B84" s="88" t="s">
        <v>526</v>
      </c>
      <c r="C84" s="85" t="s">
        <v>527</v>
      </c>
      <c r="D84" s="98" t="s">
        <v>129</v>
      </c>
      <c r="E84" s="98" t="s">
        <v>353</v>
      </c>
      <c r="F84" s="85" t="s">
        <v>528</v>
      </c>
      <c r="G84" s="98" t="s">
        <v>529</v>
      </c>
      <c r="H84" s="85" t="s">
        <v>530</v>
      </c>
      <c r="I84" s="85" t="s">
        <v>357</v>
      </c>
      <c r="J84" s="85"/>
      <c r="K84" s="95">
        <v>7.920000000001056</v>
      </c>
      <c r="L84" s="98" t="s">
        <v>173</v>
      </c>
      <c r="M84" s="99">
        <v>5.1500000000000004E-2</v>
      </c>
      <c r="N84" s="99">
        <v>2.2300000000004174E-2</v>
      </c>
      <c r="O84" s="95">
        <v>2137185.2036219998</v>
      </c>
      <c r="P84" s="97">
        <v>152.5</v>
      </c>
      <c r="Q84" s="85"/>
      <c r="R84" s="95">
        <v>3259.2073228679997</v>
      </c>
      <c r="S84" s="96">
        <v>6.0185073582253216E-4</v>
      </c>
      <c r="T84" s="96">
        <v>2.6260478398192923E-2</v>
      </c>
      <c r="U84" s="96">
        <f>R84/'סכום נכסי הקרן'!$C$42</f>
        <v>4.949129379819517E-3</v>
      </c>
    </row>
    <row r="85" spans="2:21" s="135" customFormat="1">
      <c r="B85" s="88" t="s">
        <v>531</v>
      </c>
      <c r="C85" s="85" t="s">
        <v>532</v>
      </c>
      <c r="D85" s="98" t="s">
        <v>129</v>
      </c>
      <c r="E85" s="98" t="s">
        <v>353</v>
      </c>
      <c r="F85" s="85" t="s">
        <v>451</v>
      </c>
      <c r="G85" s="98" t="s">
        <v>411</v>
      </c>
      <c r="H85" s="85" t="s">
        <v>530</v>
      </c>
      <c r="I85" s="85" t="s">
        <v>169</v>
      </c>
      <c r="J85" s="85"/>
      <c r="K85" s="95">
        <v>2.5199999999997349</v>
      </c>
      <c r="L85" s="98" t="s">
        <v>173</v>
      </c>
      <c r="M85" s="99">
        <v>2.8500000000000001E-2</v>
      </c>
      <c r="N85" s="99">
        <v>-4.9999999998507651E-4</v>
      </c>
      <c r="O85" s="95">
        <v>276435.87414899998</v>
      </c>
      <c r="P85" s="97">
        <v>109.08</v>
      </c>
      <c r="Q85" s="85"/>
      <c r="R85" s="95">
        <v>301.53624982899998</v>
      </c>
      <c r="S85" s="96">
        <v>6.0267585521899187E-4</v>
      </c>
      <c r="T85" s="96">
        <v>2.4295742462736429E-3</v>
      </c>
      <c r="U85" s="96">
        <f>R85/'סכום נכסי הקרן'!$C$42</f>
        <v>4.5788492884094522E-4</v>
      </c>
    </row>
    <row r="86" spans="2:21" s="135" customFormat="1">
      <c r="B86" s="88" t="s">
        <v>533</v>
      </c>
      <c r="C86" s="85" t="s">
        <v>534</v>
      </c>
      <c r="D86" s="98" t="s">
        <v>129</v>
      </c>
      <c r="E86" s="98" t="s">
        <v>353</v>
      </c>
      <c r="F86" s="85" t="s">
        <v>451</v>
      </c>
      <c r="G86" s="98" t="s">
        <v>411</v>
      </c>
      <c r="H86" s="85" t="s">
        <v>530</v>
      </c>
      <c r="I86" s="85" t="s">
        <v>169</v>
      </c>
      <c r="J86" s="85"/>
      <c r="K86" s="95">
        <v>0.77000000000170288</v>
      </c>
      <c r="L86" s="98" t="s">
        <v>173</v>
      </c>
      <c r="M86" s="99">
        <v>3.7699999999999997E-2</v>
      </c>
      <c r="N86" s="99">
        <v>-1.5100000000014269E-2</v>
      </c>
      <c r="O86" s="95">
        <v>189780.657561</v>
      </c>
      <c r="P86" s="97">
        <v>114.49</v>
      </c>
      <c r="Q86" s="85"/>
      <c r="R86" s="95">
        <v>217.279880319</v>
      </c>
      <c r="S86" s="96">
        <v>5.5592531939033642E-4</v>
      </c>
      <c r="T86" s="96">
        <v>1.7506936620583112E-3</v>
      </c>
      <c r="U86" s="96">
        <f>R86/'סכום נכסי הקרן'!$C$42</f>
        <v>3.2994103559639789E-4</v>
      </c>
    </row>
    <row r="87" spans="2:21" s="135" customFormat="1">
      <c r="B87" s="88" t="s">
        <v>535</v>
      </c>
      <c r="C87" s="85" t="s">
        <v>536</v>
      </c>
      <c r="D87" s="98" t="s">
        <v>129</v>
      </c>
      <c r="E87" s="98" t="s">
        <v>353</v>
      </c>
      <c r="F87" s="85" t="s">
        <v>451</v>
      </c>
      <c r="G87" s="98" t="s">
        <v>411</v>
      </c>
      <c r="H87" s="85" t="s">
        <v>530</v>
      </c>
      <c r="I87" s="85" t="s">
        <v>169</v>
      </c>
      <c r="J87" s="85"/>
      <c r="K87" s="95">
        <v>4.3900000000021997</v>
      </c>
      <c r="L87" s="98" t="s">
        <v>173</v>
      </c>
      <c r="M87" s="99">
        <v>2.5000000000000001E-2</v>
      </c>
      <c r="N87" s="99">
        <v>9.7000000000128945E-3</v>
      </c>
      <c r="O87" s="95">
        <v>243870.01349899999</v>
      </c>
      <c r="P87" s="97">
        <v>108.13</v>
      </c>
      <c r="Q87" s="85"/>
      <c r="R87" s="95">
        <v>263.696639178</v>
      </c>
      <c r="S87" s="96">
        <v>5.2103672577377572E-4</v>
      </c>
      <c r="T87" s="96">
        <v>2.1246883707650537E-3</v>
      </c>
      <c r="U87" s="96">
        <f>R87/'סכום נכסי הקרן'!$C$42</f>
        <v>4.0042521233877405E-4</v>
      </c>
    </row>
    <row r="88" spans="2:21" s="135" customFormat="1">
      <c r="B88" s="88" t="s">
        <v>537</v>
      </c>
      <c r="C88" s="85" t="s">
        <v>538</v>
      </c>
      <c r="D88" s="98" t="s">
        <v>129</v>
      </c>
      <c r="E88" s="98" t="s">
        <v>353</v>
      </c>
      <c r="F88" s="85" t="s">
        <v>451</v>
      </c>
      <c r="G88" s="98" t="s">
        <v>411</v>
      </c>
      <c r="H88" s="85" t="s">
        <v>530</v>
      </c>
      <c r="I88" s="85" t="s">
        <v>169</v>
      </c>
      <c r="J88" s="85"/>
      <c r="K88" s="95">
        <v>5.2600000000060412</v>
      </c>
      <c r="L88" s="98" t="s">
        <v>173</v>
      </c>
      <c r="M88" s="99">
        <v>1.34E-2</v>
      </c>
      <c r="N88" s="99">
        <v>8.7999999999904613E-3</v>
      </c>
      <c r="O88" s="95">
        <v>241688.14944899999</v>
      </c>
      <c r="P88" s="97">
        <v>104.1</v>
      </c>
      <c r="Q88" s="85"/>
      <c r="R88" s="95">
        <v>251.59734484800001</v>
      </c>
      <c r="S88" s="96">
        <v>7.0593811405388117E-4</v>
      </c>
      <c r="T88" s="96">
        <v>2.0272004769581794E-3</v>
      </c>
      <c r="U88" s="96">
        <f>R88/'סכום נכסי הקרן'!$C$42</f>
        <v>3.8205234829188266E-4</v>
      </c>
    </row>
    <row r="89" spans="2:21" s="135" customFormat="1">
      <c r="B89" s="88" t="s">
        <v>539</v>
      </c>
      <c r="C89" s="85" t="s">
        <v>540</v>
      </c>
      <c r="D89" s="98" t="s">
        <v>129</v>
      </c>
      <c r="E89" s="98" t="s">
        <v>353</v>
      </c>
      <c r="F89" s="85" t="s">
        <v>451</v>
      </c>
      <c r="G89" s="98" t="s">
        <v>411</v>
      </c>
      <c r="H89" s="85" t="s">
        <v>530</v>
      </c>
      <c r="I89" s="85" t="s">
        <v>169</v>
      </c>
      <c r="J89" s="85"/>
      <c r="K89" s="95">
        <v>5.4599999999996305</v>
      </c>
      <c r="L89" s="98" t="s">
        <v>173</v>
      </c>
      <c r="M89" s="99">
        <v>1.95E-2</v>
      </c>
      <c r="N89" s="99">
        <v>1.4999999999999999E-2</v>
      </c>
      <c r="O89" s="95">
        <v>415723.40228400001</v>
      </c>
      <c r="P89" s="97">
        <v>103.97</v>
      </c>
      <c r="Q89" s="85"/>
      <c r="R89" s="95">
        <v>432.22763664599995</v>
      </c>
      <c r="S89" s="96">
        <v>6.0876788784165812E-4</v>
      </c>
      <c r="T89" s="96">
        <v>3.4825966533654491E-3</v>
      </c>
      <c r="U89" s="96">
        <f>R89/'סכום נכסי הקרן'!$C$42</f>
        <v>6.5634072441034166E-4</v>
      </c>
    </row>
    <row r="90" spans="2:21" s="135" customFormat="1">
      <c r="B90" s="88" t="s">
        <v>541</v>
      </c>
      <c r="C90" s="85" t="s">
        <v>542</v>
      </c>
      <c r="D90" s="98" t="s">
        <v>129</v>
      </c>
      <c r="E90" s="98" t="s">
        <v>353</v>
      </c>
      <c r="F90" s="85" t="s">
        <v>451</v>
      </c>
      <c r="G90" s="98" t="s">
        <v>411</v>
      </c>
      <c r="H90" s="85" t="s">
        <v>530</v>
      </c>
      <c r="I90" s="85" t="s">
        <v>169</v>
      </c>
      <c r="J90" s="85"/>
      <c r="K90" s="95">
        <v>6.5299999999923282</v>
      </c>
      <c r="L90" s="98" t="s">
        <v>173</v>
      </c>
      <c r="M90" s="99">
        <v>3.3500000000000002E-2</v>
      </c>
      <c r="N90" s="99">
        <v>2.1099999999962531E-2</v>
      </c>
      <c r="O90" s="95">
        <v>258669.015086</v>
      </c>
      <c r="P90" s="97">
        <v>108.34</v>
      </c>
      <c r="Q90" s="85"/>
      <c r="R90" s="95">
        <v>280.24202245500004</v>
      </c>
      <c r="S90" s="96">
        <v>9.5803338920740736E-4</v>
      </c>
      <c r="T90" s="96">
        <v>2.257999828764953E-3</v>
      </c>
      <c r="U90" s="96">
        <f>R90/'סכום נכסי הקרן'!$C$42</f>
        <v>4.2554949390933672E-4</v>
      </c>
    </row>
    <row r="91" spans="2:21" s="135" customFormat="1">
      <c r="B91" s="88" t="s">
        <v>543</v>
      </c>
      <c r="C91" s="85" t="s">
        <v>544</v>
      </c>
      <c r="D91" s="98" t="s">
        <v>129</v>
      </c>
      <c r="E91" s="98" t="s">
        <v>353</v>
      </c>
      <c r="F91" s="85" t="s">
        <v>545</v>
      </c>
      <c r="G91" s="98" t="s">
        <v>411</v>
      </c>
      <c r="H91" s="85" t="s">
        <v>530</v>
      </c>
      <c r="I91" s="85" t="s">
        <v>357</v>
      </c>
      <c r="J91" s="85"/>
      <c r="K91" s="95">
        <v>0.78000000000000014</v>
      </c>
      <c r="L91" s="98" t="s">
        <v>173</v>
      </c>
      <c r="M91" s="99">
        <v>4.8000000000000001E-2</v>
      </c>
      <c r="N91" s="99">
        <v>-1.1299999999999999E-2</v>
      </c>
      <c r="O91" s="95">
        <v>0.53</v>
      </c>
      <c r="P91" s="97">
        <v>111.34</v>
      </c>
      <c r="Q91" s="85"/>
      <c r="R91" s="95">
        <v>5.8E-4</v>
      </c>
      <c r="S91" s="96">
        <v>4.6328671328671331E-9</v>
      </c>
      <c r="T91" s="96">
        <v>4.6732459650799465E-9</v>
      </c>
      <c r="U91" s="96">
        <f>R91/'סכום נכסי הקרן'!$C$42</f>
        <v>8.8073410370512258E-10</v>
      </c>
    </row>
    <row r="92" spans="2:21" s="135" customFormat="1">
      <c r="B92" s="88" t="s">
        <v>546</v>
      </c>
      <c r="C92" s="85" t="s">
        <v>547</v>
      </c>
      <c r="D92" s="98" t="s">
        <v>129</v>
      </c>
      <c r="E92" s="98" t="s">
        <v>353</v>
      </c>
      <c r="F92" s="85" t="s">
        <v>545</v>
      </c>
      <c r="G92" s="98" t="s">
        <v>411</v>
      </c>
      <c r="H92" s="85" t="s">
        <v>530</v>
      </c>
      <c r="I92" s="85" t="s">
        <v>357</v>
      </c>
      <c r="J92" s="85"/>
      <c r="K92" s="95">
        <v>3.43</v>
      </c>
      <c r="L92" s="98" t="s">
        <v>173</v>
      </c>
      <c r="M92" s="99">
        <v>3.2899999999999999E-2</v>
      </c>
      <c r="N92" s="99">
        <v>3.9000000000000003E-3</v>
      </c>
      <c r="O92" s="95">
        <v>0.23</v>
      </c>
      <c r="P92" s="97">
        <v>112.44</v>
      </c>
      <c r="Q92" s="85"/>
      <c r="R92" s="95">
        <v>2.5000000000000001E-4</v>
      </c>
      <c r="S92" s="96">
        <v>1.2105263157894738E-9</v>
      </c>
      <c r="T92" s="96">
        <v>2.0143301573620461E-9</v>
      </c>
      <c r="U92" s="96">
        <f>R92/'סכום נכסי הקרן'!$C$42</f>
        <v>3.7962676883841492E-10</v>
      </c>
    </row>
    <row r="93" spans="2:21" s="135" customFormat="1">
      <c r="B93" s="88" t="s">
        <v>548</v>
      </c>
      <c r="C93" s="85" t="s">
        <v>549</v>
      </c>
      <c r="D93" s="98" t="s">
        <v>129</v>
      </c>
      <c r="E93" s="98" t="s">
        <v>353</v>
      </c>
      <c r="F93" s="85" t="s">
        <v>550</v>
      </c>
      <c r="G93" s="98" t="s">
        <v>411</v>
      </c>
      <c r="H93" s="85" t="s">
        <v>530</v>
      </c>
      <c r="I93" s="85" t="s">
        <v>169</v>
      </c>
      <c r="J93" s="85"/>
      <c r="K93" s="95">
        <v>0.5</v>
      </c>
      <c r="L93" s="98" t="s">
        <v>173</v>
      </c>
      <c r="M93" s="99">
        <v>6.5000000000000002E-2</v>
      </c>
      <c r="N93" s="99">
        <v>-2.9300000000085157E-2</v>
      </c>
      <c r="O93" s="95">
        <v>27725.741022999999</v>
      </c>
      <c r="P93" s="97">
        <v>118.6</v>
      </c>
      <c r="Q93" s="85"/>
      <c r="R93" s="95">
        <v>32.882728704000002</v>
      </c>
      <c r="S93" s="96">
        <v>1.5047926227305776E-4</v>
      </c>
      <c r="T93" s="96">
        <v>2.6494668833928716E-4</v>
      </c>
      <c r="U93" s="96">
        <f>R93/'סכום נכסי הקרן'!$C$42</f>
        <v>4.993265619395888E-5</v>
      </c>
    </row>
    <row r="94" spans="2:21" s="135" customFormat="1">
      <c r="B94" s="88" t="s">
        <v>551</v>
      </c>
      <c r="C94" s="85" t="s">
        <v>552</v>
      </c>
      <c r="D94" s="98" t="s">
        <v>129</v>
      </c>
      <c r="E94" s="98" t="s">
        <v>353</v>
      </c>
      <c r="F94" s="85" t="s">
        <v>550</v>
      </c>
      <c r="G94" s="98" t="s">
        <v>411</v>
      </c>
      <c r="H94" s="85" t="s">
        <v>530</v>
      </c>
      <c r="I94" s="85" t="s">
        <v>169</v>
      </c>
      <c r="J94" s="85"/>
      <c r="K94" s="95">
        <v>6.0099999999979383</v>
      </c>
      <c r="L94" s="98" t="s">
        <v>173</v>
      </c>
      <c r="M94" s="99">
        <v>0.04</v>
      </c>
      <c r="N94" s="99">
        <v>2.2999999999975547E-2</v>
      </c>
      <c r="O94" s="95">
        <v>256899.886126</v>
      </c>
      <c r="P94" s="97">
        <v>111.44</v>
      </c>
      <c r="Q94" s="85"/>
      <c r="R94" s="95">
        <v>286.289235959</v>
      </c>
      <c r="S94" s="96">
        <v>8.6855027138742596E-5</v>
      </c>
      <c r="T94" s="96">
        <v>2.3067241668814097E-3</v>
      </c>
      <c r="U94" s="96">
        <f>R94/'סכום נכסי הקרן'!$C$42</f>
        <v>4.3473223040133485E-4</v>
      </c>
    </row>
    <row r="95" spans="2:21" s="135" customFormat="1">
      <c r="B95" s="88" t="s">
        <v>553</v>
      </c>
      <c r="C95" s="85" t="s">
        <v>554</v>
      </c>
      <c r="D95" s="98" t="s">
        <v>129</v>
      </c>
      <c r="E95" s="98" t="s">
        <v>353</v>
      </c>
      <c r="F95" s="85" t="s">
        <v>550</v>
      </c>
      <c r="G95" s="98" t="s">
        <v>411</v>
      </c>
      <c r="H95" s="85" t="s">
        <v>530</v>
      </c>
      <c r="I95" s="85" t="s">
        <v>169</v>
      </c>
      <c r="J95" s="85"/>
      <c r="K95" s="95">
        <v>6.2899999999992415</v>
      </c>
      <c r="L95" s="98" t="s">
        <v>173</v>
      </c>
      <c r="M95" s="99">
        <v>2.7799999999999998E-2</v>
      </c>
      <c r="N95" s="99">
        <v>2.4599999999996847E-2</v>
      </c>
      <c r="O95" s="95">
        <v>671075.92984500004</v>
      </c>
      <c r="P95" s="97">
        <v>104.14</v>
      </c>
      <c r="Q95" s="85"/>
      <c r="R95" s="95">
        <v>698.85848775700003</v>
      </c>
      <c r="S95" s="96">
        <v>3.7259019707014011E-4</v>
      </c>
      <c r="T95" s="96">
        <v>5.6309269104694373E-3</v>
      </c>
      <c r="U95" s="96">
        <f>R95/'סכום נכסי הקרן'!$C$42</f>
        <v>1.0612215583299634E-3</v>
      </c>
    </row>
    <row r="96" spans="2:21" s="135" customFormat="1">
      <c r="B96" s="88" t="s">
        <v>555</v>
      </c>
      <c r="C96" s="85" t="s">
        <v>556</v>
      </c>
      <c r="D96" s="98" t="s">
        <v>129</v>
      </c>
      <c r="E96" s="98" t="s">
        <v>353</v>
      </c>
      <c r="F96" s="85" t="s">
        <v>550</v>
      </c>
      <c r="G96" s="98" t="s">
        <v>411</v>
      </c>
      <c r="H96" s="85" t="s">
        <v>530</v>
      </c>
      <c r="I96" s="85" t="s">
        <v>169</v>
      </c>
      <c r="J96" s="85"/>
      <c r="K96" s="95">
        <v>1.5600000000061187</v>
      </c>
      <c r="L96" s="98" t="s">
        <v>173</v>
      </c>
      <c r="M96" s="99">
        <v>5.0999999999999997E-2</v>
      </c>
      <c r="N96" s="99">
        <v>-1.0000000001019733E-4</v>
      </c>
      <c r="O96" s="95">
        <v>76451.938215000002</v>
      </c>
      <c r="P96" s="97">
        <v>128.27000000000001</v>
      </c>
      <c r="Q96" s="85"/>
      <c r="R96" s="95">
        <v>98.064900989999998</v>
      </c>
      <c r="S96" s="96">
        <v>6.4497919269728687E-5</v>
      </c>
      <c r="T96" s="96">
        <v>7.9014034977152061E-4</v>
      </c>
      <c r="U96" s="96">
        <f>R96/'סכום נכסי הקרן'!$C$42</f>
        <v>1.4891224599717111E-4</v>
      </c>
    </row>
    <row r="97" spans="2:21" s="135" customFormat="1">
      <c r="B97" s="88" t="s">
        <v>557</v>
      </c>
      <c r="C97" s="85" t="s">
        <v>558</v>
      </c>
      <c r="D97" s="98" t="s">
        <v>129</v>
      </c>
      <c r="E97" s="98" t="s">
        <v>353</v>
      </c>
      <c r="F97" s="85" t="s">
        <v>465</v>
      </c>
      <c r="G97" s="98" t="s">
        <v>361</v>
      </c>
      <c r="H97" s="85" t="s">
        <v>530</v>
      </c>
      <c r="I97" s="85" t="s">
        <v>357</v>
      </c>
      <c r="J97" s="85"/>
      <c r="K97" s="95">
        <v>1.0200000000001852</v>
      </c>
      <c r="L97" s="98" t="s">
        <v>173</v>
      </c>
      <c r="M97" s="99">
        <v>6.4000000000000001E-2</v>
      </c>
      <c r="N97" s="99">
        <v>-9.3000000000012361E-3</v>
      </c>
      <c r="O97" s="95">
        <v>1573901.241375</v>
      </c>
      <c r="P97" s="97">
        <v>123.5</v>
      </c>
      <c r="Q97" s="85"/>
      <c r="R97" s="95">
        <v>1943.7681078319999</v>
      </c>
      <c r="S97" s="96">
        <v>1.2571291975993237E-3</v>
      </c>
      <c r="T97" s="96">
        <v>1.5661562874098235E-2</v>
      </c>
      <c r="U97" s="96">
        <f>R97/'סכום נכסי הקרן'!$C$42</f>
        <v>2.9516256245896871E-3</v>
      </c>
    </row>
    <row r="98" spans="2:21" s="135" customFormat="1">
      <c r="B98" s="88" t="s">
        <v>559</v>
      </c>
      <c r="C98" s="85" t="s">
        <v>560</v>
      </c>
      <c r="D98" s="98" t="s">
        <v>129</v>
      </c>
      <c r="E98" s="98" t="s">
        <v>353</v>
      </c>
      <c r="F98" s="85" t="s">
        <v>477</v>
      </c>
      <c r="G98" s="98" t="s">
        <v>478</v>
      </c>
      <c r="H98" s="85" t="s">
        <v>530</v>
      </c>
      <c r="I98" s="85" t="s">
        <v>357</v>
      </c>
      <c r="J98" s="85"/>
      <c r="K98" s="95">
        <v>3.8699999999944001</v>
      </c>
      <c r="L98" s="98" t="s">
        <v>173</v>
      </c>
      <c r="M98" s="99">
        <v>3.85E-2</v>
      </c>
      <c r="N98" s="99">
        <v>-1.5000000000063155E-3</v>
      </c>
      <c r="O98" s="95">
        <v>194906.98515600001</v>
      </c>
      <c r="P98" s="97">
        <v>121.86</v>
      </c>
      <c r="Q98" s="85"/>
      <c r="R98" s="95">
        <v>237.513651259</v>
      </c>
      <c r="S98" s="96">
        <v>8.1364860671948643E-4</v>
      </c>
      <c r="T98" s="96">
        <v>1.9137236420647024E-3</v>
      </c>
      <c r="U98" s="96">
        <f>R98/'סכום נכסי הקרן'!$C$42</f>
        <v>3.6066615992987316E-4</v>
      </c>
    </row>
    <row r="99" spans="2:21" s="135" customFormat="1">
      <c r="B99" s="88" t="s">
        <v>561</v>
      </c>
      <c r="C99" s="85" t="s">
        <v>562</v>
      </c>
      <c r="D99" s="98" t="s">
        <v>129</v>
      </c>
      <c r="E99" s="98" t="s">
        <v>353</v>
      </c>
      <c r="F99" s="85" t="s">
        <v>477</v>
      </c>
      <c r="G99" s="98" t="s">
        <v>478</v>
      </c>
      <c r="H99" s="85" t="s">
        <v>530</v>
      </c>
      <c r="I99" s="85" t="s">
        <v>357</v>
      </c>
      <c r="J99" s="85"/>
      <c r="K99" s="95">
        <v>1.1399999999957444</v>
      </c>
      <c r="L99" s="98" t="s">
        <v>173</v>
      </c>
      <c r="M99" s="99">
        <v>3.9E-2</v>
      </c>
      <c r="N99" s="99">
        <v>-9.6999999999521254E-3</v>
      </c>
      <c r="O99" s="95">
        <v>129727.804462</v>
      </c>
      <c r="P99" s="97">
        <v>115.93</v>
      </c>
      <c r="Q99" s="85"/>
      <c r="R99" s="95">
        <v>150.39343717600002</v>
      </c>
      <c r="S99" s="96">
        <v>6.5179206643136171E-4</v>
      </c>
      <c r="T99" s="96">
        <v>1.2117681438918045E-3</v>
      </c>
      <c r="U99" s="96">
        <f>R99/'סכום נכסי הקרן'!$C$42</f>
        <v>2.2837349843851215E-4</v>
      </c>
    </row>
    <row r="100" spans="2:21" s="135" customFormat="1">
      <c r="B100" s="88" t="s">
        <v>563</v>
      </c>
      <c r="C100" s="85" t="s">
        <v>564</v>
      </c>
      <c r="D100" s="98" t="s">
        <v>129</v>
      </c>
      <c r="E100" s="98" t="s">
        <v>353</v>
      </c>
      <c r="F100" s="85" t="s">
        <v>477</v>
      </c>
      <c r="G100" s="98" t="s">
        <v>478</v>
      </c>
      <c r="H100" s="85" t="s">
        <v>530</v>
      </c>
      <c r="I100" s="85" t="s">
        <v>357</v>
      </c>
      <c r="J100" s="85"/>
      <c r="K100" s="95">
        <v>2.0800000000012782</v>
      </c>
      <c r="L100" s="98" t="s">
        <v>173</v>
      </c>
      <c r="M100" s="99">
        <v>3.9E-2</v>
      </c>
      <c r="N100" s="99">
        <v>-2.8000000000047921E-3</v>
      </c>
      <c r="O100" s="95">
        <v>209404.22670699999</v>
      </c>
      <c r="P100" s="97">
        <v>119.58</v>
      </c>
      <c r="Q100" s="85"/>
      <c r="R100" s="95">
        <v>250.40556289599999</v>
      </c>
      <c r="S100" s="96">
        <v>5.247798780976487E-4</v>
      </c>
      <c r="T100" s="96">
        <v>2.0175979076505254E-3</v>
      </c>
      <c r="U100" s="96">
        <f>R100/'סכום נכסי הקרן'!$C$42</f>
        <v>3.802426189654918E-4</v>
      </c>
    </row>
    <row r="101" spans="2:21" s="135" customFormat="1">
      <c r="B101" s="88" t="s">
        <v>565</v>
      </c>
      <c r="C101" s="85" t="s">
        <v>566</v>
      </c>
      <c r="D101" s="98" t="s">
        <v>129</v>
      </c>
      <c r="E101" s="98" t="s">
        <v>353</v>
      </c>
      <c r="F101" s="85" t="s">
        <v>477</v>
      </c>
      <c r="G101" s="98" t="s">
        <v>478</v>
      </c>
      <c r="H101" s="85" t="s">
        <v>530</v>
      </c>
      <c r="I101" s="85" t="s">
        <v>357</v>
      </c>
      <c r="J101" s="85"/>
      <c r="K101" s="95">
        <v>4.7299999999985971</v>
      </c>
      <c r="L101" s="98" t="s">
        <v>173</v>
      </c>
      <c r="M101" s="99">
        <v>3.85E-2</v>
      </c>
      <c r="N101" s="99">
        <v>3.2999999999942247E-3</v>
      </c>
      <c r="O101" s="95">
        <v>196784.41728100003</v>
      </c>
      <c r="P101" s="97">
        <v>123.19</v>
      </c>
      <c r="Q101" s="85"/>
      <c r="R101" s="95">
        <v>242.41872255800001</v>
      </c>
      <c r="S101" s="96">
        <v>7.8713766912400017E-4</v>
      </c>
      <c r="T101" s="96">
        <v>1.9532453742310495E-3</v>
      </c>
      <c r="U101" s="96">
        <f>R101/'סכום נכסי הקרן'!$C$42</f>
        <v>3.6811454540251884E-4</v>
      </c>
    </row>
    <row r="102" spans="2:21" s="135" customFormat="1">
      <c r="B102" s="88" t="s">
        <v>567</v>
      </c>
      <c r="C102" s="85" t="s">
        <v>568</v>
      </c>
      <c r="D102" s="98" t="s">
        <v>129</v>
      </c>
      <c r="E102" s="98" t="s">
        <v>353</v>
      </c>
      <c r="F102" s="85" t="s">
        <v>569</v>
      </c>
      <c r="G102" s="98" t="s">
        <v>411</v>
      </c>
      <c r="H102" s="85" t="s">
        <v>530</v>
      </c>
      <c r="I102" s="85" t="s">
        <v>169</v>
      </c>
      <c r="J102" s="85"/>
      <c r="K102" s="95">
        <v>5.8300000000038761</v>
      </c>
      <c r="L102" s="98" t="s">
        <v>173</v>
      </c>
      <c r="M102" s="99">
        <v>1.5800000000000002E-2</v>
      </c>
      <c r="N102" s="99">
        <v>9.3999999999991E-3</v>
      </c>
      <c r="O102" s="95">
        <v>421012.84985499998</v>
      </c>
      <c r="P102" s="97">
        <v>105.41</v>
      </c>
      <c r="Q102" s="85"/>
      <c r="R102" s="95">
        <v>443.78962281599996</v>
      </c>
      <c r="S102" s="96">
        <v>8.784937314916827E-4</v>
      </c>
      <c r="T102" s="96">
        <v>3.5757552830503851E-3</v>
      </c>
      <c r="U102" s="96">
        <f>R102/'סכום נכסי הקרן'!$C$42</f>
        <v>6.738976822146278E-4</v>
      </c>
    </row>
    <row r="103" spans="2:21" s="135" customFormat="1">
      <c r="B103" s="88" t="s">
        <v>570</v>
      </c>
      <c r="C103" s="85" t="s">
        <v>571</v>
      </c>
      <c r="D103" s="98" t="s">
        <v>129</v>
      </c>
      <c r="E103" s="98" t="s">
        <v>353</v>
      </c>
      <c r="F103" s="85" t="s">
        <v>569</v>
      </c>
      <c r="G103" s="98" t="s">
        <v>411</v>
      </c>
      <c r="H103" s="85" t="s">
        <v>530</v>
      </c>
      <c r="I103" s="85" t="s">
        <v>169</v>
      </c>
      <c r="J103" s="85"/>
      <c r="K103" s="95">
        <v>7.0700000000050487</v>
      </c>
      <c r="L103" s="98" t="s">
        <v>173</v>
      </c>
      <c r="M103" s="99">
        <v>2.4E-2</v>
      </c>
      <c r="N103" s="99">
        <v>1.9900000000016828E-2</v>
      </c>
      <c r="O103" s="95">
        <v>569535.02162799996</v>
      </c>
      <c r="P103" s="97">
        <v>104.33</v>
      </c>
      <c r="Q103" s="85"/>
      <c r="R103" s="95">
        <v>594.19587219999994</v>
      </c>
      <c r="S103" s="96">
        <v>1.0464008258793556E-3</v>
      </c>
      <c r="T103" s="96">
        <v>4.7876266590100164E-3</v>
      </c>
      <c r="U103" s="96">
        <f>R103/'סכום נכסי הקרן'!$C$42</f>
        <v>9.0229063608163879E-4</v>
      </c>
    </row>
    <row r="104" spans="2:21" s="135" customFormat="1">
      <c r="B104" s="88" t="s">
        <v>572</v>
      </c>
      <c r="C104" s="85" t="s">
        <v>573</v>
      </c>
      <c r="D104" s="98" t="s">
        <v>129</v>
      </c>
      <c r="E104" s="98" t="s">
        <v>353</v>
      </c>
      <c r="F104" s="85" t="s">
        <v>569</v>
      </c>
      <c r="G104" s="98" t="s">
        <v>411</v>
      </c>
      <c r="H104" s="85" t="s">
        <v>530</v>
      </c>
      <c r="I104" s="85" t="s">
        <v>169</v>
      </c>
      <c r="J104" s="85"/>
      <c r="K104" s="95">
        <v>3.0599999999574101</v>
      </c>
      <c r="L104" s="98" t="s">
        <v>173</v>
      </c>
      <c r="M104" s="99">
        <v>3.4799999999999998E-2</v>
      </c>
      <c r="N104" s="99">
        <v>2.8000000001965706E-3</v>
      </c>
      <c r="O104" s="95">
        <v>11052.192505000001</v>
      </c>
      <c r="P104" s="97">
        <v>110.47</v>
      </c>
      <c r="Q104" s="85"/>
      <c r="R104" s="95">
        <v>12.209357091999998</v>
      </c>
      <c r="S104" s="96">
        <v>2.3765639220201117E-5</v>
      </c>
      <c r="T104" s="96">
        <v>9.8374704769671066E-5</v>
      </c>
      <c r="U104" s="96">
        <f>R104/'סכום נכסי הקרן'!$C$42</f>
        <v>1.853999512972138E-5</v>
      </c>
    </row>
    <row r="105" spans="2:21" s="135" customFormat="1">
      <c r="B105" s="88" t="s">
        <v>574</v>
      </c>
      <c r="C105" s="85" t="s">
        <v>575</v>
      </c>
      <c r="D105" s="98" t="s">
        <v>129</v>
      </c>
      <c r="E105" s="98" t="s">
        <v>353</v>
      </c>
      <c r="F105" s="85" t="s">
        <v>492</v>
      </c>
      <c r="G105" s="98" t="s">
        <v>478</v>
      </c>
      <c r="H105" s="85" t="s">
        <v>530</v>
      </c>
      <c r="I105" s="85" t="s">
        <v>169</v>
      </c>
      <c r="J105" s="85"/>
      <c r="K105" s="95">
        <v>2.2500000000006479</v>
      </c>
      <c r="L105" s="98" t="s">
        <v>173</v>
      </c>
      <c r="M105" s="99">
        <v>3.7499999999999999E-2</v>
      </c>
      <c r="N105" s="99">
        <v>-3.8999999999961127E-3</v>
      </c>
      <c r="O105" s="95">
        <v>650004.84906899999</v>
      </c>
      <c r="P105" s="97">
        <v>118.72</v>
      </c>
      <c r="Q105" s="85"/>
      <c r="R105" s="95">
        <v>771.68571696999993</v>
      </c>
      <c r="S105" s="96">
        <v>8.3903931085929954E-4</v>
      </c>
      <c r="T105" s="96">
        <v>6.2177192467928934E-3</v>
      </c>
      <c r="U105" s="96">
        <f>R105/'סכום נכסי הקרן'!$C$42</f>
        <v>1.1718102211683065E-3</v>
      </c>
    </row>
    <row r="106" spans="2:21" s="135" customFormat="1">
      <c r="B106" s="88" t="s">
        <v>576</v>
      </c>
      <c r="C106" s="85" t="s">
        <v>577</v>
      </c>
      <c r="D106" s="98" t="s">
        <v>129</v>
      </c>
      <c r="E106" s="98" t="s">
        <v>353</v>
      </c>
      <c r="F106" s="85" t="s">
        <v>492</v>
      </c>
      <c r="G106" s="98" t="s">
        <v>478</v>
      </c>
      <c r="H106" s="85" t="s">
        <v>530</v>
      </c>
      <c r="I106" s="85" t="s">
        <v>169</v>
      </c>
      <c r="J106" s="85"/>
      <c r="K106" s="95">
        <v>5.9100000000049127</v>
      </c>
      <c r="L106" s="98" t="s">
        <v>173</v>
      </c>
      <c r="M106" s="99">
        <v>2.4799999999999999E-2</v>
      </c>
      <c r="N106" s="99">
        <v>9.6000000000159309E-3</v>
      </c>
      <c r="O106" s="95">
        <v>342654.17340799997</v>
      </c>
      <c r="P106" s="97">
        <v>109.92</v>
      </c>
      <c r="Q106" s="85"/>
      <c r="R106" s="95">
        <v>376.64548446499998</v>
      </c>
      <c r="S106" s="96">
        <v>8.0912710852821602E-4</v>
      </c>
      <c r="T106" s="96">
        <v>3.0347534319683498E-3</v>
      </c>
      <c r="U106" s="96">
        <f>R106/'סכום נכסי הקרן'!$C$42</f>
        <v>5.7193883306010942E-4</v>
      </c>
    </row>
    <row r="107" spans="2:21" s="135" customFormat="1">
      <c r="B107" s="88" t="s">
        <v>578</v>
      </c>
      <c r="C107" s="85" t="s">
        <v>579</v>
      </c>
      <c r="D107" s="98" t="s">
        <v>129</v>
      </c>
      <c r="E107" s="98" t="s">
        <v>353</v>
      </c>
      <c r="F107" s="85" t="s">
        <v>580</v>
      </c>
      <c r="G107" s="98" t="s">
        <v>411</v>
      </c>
      <c r="H107" s="85" t="s">
        <v>530</v>
      </c>
      <c r="I107" s="85" t="s">
        <v>357</v>
      </c>
      <c r="J107" s="85"/>
      <c r="K107" s="95">
        <v>4.4599999999998383</v>
      </c>
      <c r="L107" s="98" t="s">
        <v>173</v>
      </c>
      <c r="M107" s="99">
        <v>2.8500000000000001E-2</v>
      </c>
      <c r="N107" s="99">
        <v>6.1000000000044673E-3</v>
      </c>
      <c r="O107" s="95">
        <v>864640.12820600008</v>
      </c>
      <c r="P107" s="97">
        <v>113.92</v>
      </c>
      <c r="Q107" s="85"/>
      <c r="R107" s="95">
        <v>984.99807909599997</v>
      </c>
      <c r="S107" s="96">
        <v>1.2659445508140558E-3</v>
      </c>
      <c r="T107" s="96">
        <v>7.9364453426670339E-3</v>
      </c>
      <c r="U107" s="96">
        <f>R107/'סכום נכסי הקרן'!$C$42</f>
        <v>1.4957265523170397E-3</v>
      </c>
    </row>
    <row r="108" spans="2:21" s="135" customFormat="1">
      <c r="B108" s="88" t="s">
        <v>581</v>
      </c>
      <c r="C108" s="85" t="s">
        <v>582</v>
      </c>
      <c r="D108" s="98" t="s">
        <v>129</v>
      </c>
      <c r="E108" s="98" t="s">
        <v>353</v>
      </c>
      <c r="F108" s="85" t="s">
        <v>583</v>
      </c>
      <c r="G108" s="98" t="s">
        <v>411</v>
      </c>
      <c r="H108" s="85" t="s">
        <v>530</v>
      </c>
      <c r="I108" s="85" t="s">
        <v>357</v>
      </c>
      <c r="J108" s="85"/>
      <c r="K108" s="95">
        <v>6.510000000000324</v>
      </c>
      <c r="L108" s="98" t="s">
        <v>173</v>
      </c>
      <c r="M108" s="99">
        <v>1.3999999999999999E-2</v>
      </c>
      <c r="N108" s="99">
        <v>1.3500000000010282E-2</v>
      </c>
      <c r="O108" s="95">
        <v>337594.26</v>
      </c>
      <c r="P108" s="97">
        <v>100.83</v>
      </c>
      <c r="Q108" s="85"/>
      <c r="R108" s="95">
        <v>340.39629173899999</v>
      </c>
      <c r="S108" s="96">
        <v>1.3312076498422714E-3</v>
      </c>
      <c r="T108" s="96">
        <v>2.7426820636163073E-3</v>
      </c>
      <c r="U108" s="96">
        <f>R108/'סכום נכסי הקרן'!$C$42</f>
        <v>5.1689417742982002E-4</v>
      </c>
    </row>
    <row r="109" spans="2:21" s="135" customFormat="1">
      <c r="B109" s="88" t="s">
        <v>584</v>
      </c>
      <c r="C109" s="85" t="s">
        <v>585</v>
      </c>
      <c r="D109" s="98" t="s">
        <v>129</v>
      </c>
      <c r="E109" s="98" t="s">
        <v>353</v>
      </c>
      <c r="F109" s="85" t="s">
        <v>366</v>
      </c>
      <c r="G109" s="98" t="s">
        <v>361</v>
      </c>
      <c r="H109" s="85" t="s">
        <v>530</v>
      </c>
      <c r="I109" s="85" t="s">
        <v>169</v>
      </c>
      <c r="J109" s="85"/>
      <c r="K109" s="95">
        <v>4.389999999999783</v>
      </c>
      <c r="L109" s="98" t="s">
        <v>173</v>
      </c>
      <c r="M109" s="99">
        <v>1.8200000000000001E-2</v>
      </c>
      <c r="N109" s="99">
        <v>1.5100000000000198E-2</v>
      </c>
      <c r="O109" s="95">
        <f>496714.6032/50000</f>
        <v>9.934292064000001</v>
      </c>
      <c r="P109" s="97">
        <v>5091667</v>
      </c>
      <c r="Q109" s="85"/>
      <c r="R109" s="95">
        <v>505.82108964899999</v>
      </c>
      <c r="S109" s="96">
        <f>3495.28255013722%/50000</f>
        <v>6.9905651002744387E-4</v>
      </c>
      <c r="T109" s="96">
        <v>4.0755627004388471E-3</v>
      </c>
      <c r="U109" s="96">
        <f>R109/'סכום נכסי הקרן'!$C$42</f>
        <v>7.680929034951042E-4</v>
      </c>
    </row>
    <row r="110" spans="2:21" s="135" customFormat="1">
      <c r="B110" s="88" t="s">
        <v>586</v>
      </c>
      <c r="C110" s="85" t="s">
        <v>587</v>
      </c>
      <c r="D110" s="98" t="s">
        <v>129</v>
      </c>
      <c r="E110" s="98" t="s">
        <v>353</v>
      </c>
      <c r="F110" s="85" t="s">
        <v>366</v>
      </c>
      <c r="G110" s="98" t="s">
        <v>361</v>
      </c>
      <c r="H110" s="85" t="s">
        <v>530</v>
      </c>
      <c r="I110" s="85" t="s">
        <v>169</v>
      </c>
      <c r="J110" s="85"/>
      <c r="K110" s="95">
        <v>3.6499999999996806</v>
      </c>
      <c r="L110" s="98" t="s">
        <v>173</v>
      </c>
      <c r="M110" s="99">
        <v>1.06E-2</v>
      </c>
      <c r="N110" s="99">
        <v>1.3299999999996169E-2</v>
      </c>
      <c r="O110" s="95">
        <f>624950.5104/50000</f>
        <v>12.499010208000001</v>
      </c>
      <c r="P110" s="97">
        <v>5010002</v>
      </c>
      <c r="Q110" s="85"/>
      <c r="R110" s="95">
        <v>626.20069002800005</v>
      </c>
      <c r="S110" s="96">
        <f>4602.33088150821%/50000</f>
        <v>9.2046617630164211E-4</v>
      </c>
      <c r="T110" s="96">
        <v>5.045499737937293E-3</v>
      </c>
      <c r="U110" s="96">
        <f>R110/'סכום נכסי הקרן'!$C$42</f>
        <v>9.508901783988619E-4</v>
      </c>
    </row>
    <row r="111" spans="2:21" s="135" customFormat="1">
      <c r="B111" s="88" t="s">
        <v>588</v>
      </c>
      <c r="C111" s="85" t="s">
        <v>589</v>
      </c>
      <c r="D111" s="98" t="s">
        <v>129</v>
      </c>
      <c r="E111" s="98" t="s">
        <v>353</v>
      </c>
      <c r="F111" s="85" t="s">
        <v>503</v>
      </c>
      <c r="G111" s="98" t="s">
        <v>411</v>
      </c>
      <c r="H111" s="85" t="s">
        <v>530</v>
      </c>
      <c r="I111" s="85" t="s">
        <v>357</v>
      </c>
      <c r="J111" s="85"/>
      <c r="K111" s="95">
        <v>2.4600000000016187</v>
      </c>
      <c r="L111" s="98" t="s">
        <v>173</v>
      </c>
      <c r="M111" s="99">
        <v>4.9000000000000002E-2</v>
      </c>
      <c r="N111" s="99">
        <v>-1.0000000000771793E-4</v>
      </c>
      <c r="O111" s="95">
        <v>449223.49355000001</v>
      </c>
      <c r="P111" s="97">
        <v>115.73</v>
      </c>
      <c r="Q111" s="95">
        <v>11.343897070999999</v>
      </c>
      <c r="R111" s="95">
        <v>531.23024085899999</v>
      </c>
      <c r="S111" s="96">
        <v>6.7551056157180885E-4</v>
      </c>
      <c r="T111" s="96">
        <v>4.2802923786599487E-3</v>
      </c>
      <c r="U111" s="96">
        <f>R111/'סכום נכסי הקרן'!$C$42</f>
        <v>8.066768793862203E-4</v>
      </c>
    </row>
    <row r="112" spans="2:21" s="135" customFormat="1">
      <c r="B112" s="88" t="s">
        <v>590</v>
      </c>
      <c r="C112" s="85" t="s">
        <v>591</v>
      </c>
      <c r="D112" s="98" t="s">
        <v>129</v>
      </c>
      <c r="E112" s="98" t="s">
        <v>353</v>
      </c>
      <c r="F112" s="85" t="s">
        <v>503</v>
      </c>
      <c r="G112" s="98" t="s">
        <v>411</v>
      </c>
      <c r="H112" s="85" t="s">
        <v>530</v>
      </c>
      <c r="I112" s="85" t="s">
        <v>357</v>
      </c>
      <c r="J112" s="85"/>
      <c r="K112" s="95">
        <v>2.0900000000019952</v>
      </c>
      <c r="L112" s="98" t="s">
        <v>173</v>
      </c>
      <c r="M112" s="99">
        <v>5.8499999999999996E-2</v>
      </c>
      <c r="N112" s="99">
        <v>-1.8000000000139946E-3</v>
      </c>
      <c r="O112" s="95">
        <v>309528.39045300003</v>
      </c>
      <c r="P112" s="97">
        <v>124.66</v>
      </c>
      <c r="Q112" s="85"/>
      <c r="R112" s="95">
        <v>385.85810204700005</v>
      </c>
      <c r="S112" s="96">
        <v>2.9195912915121696E-4</v>
      </c>
      <c r="T112" s="96">
        <v>3.1089824456630162E-3</v>
      </c>
      <c r="U112" s="96">
        <f>R112/'סכום נכסי הקרן'!$C$42</f>
        <v>5.8592825804090396E-4</v>
      </c>
    </row>
    <row r="113" spans="2:21" s="135" customFormat="1">
      <c r="B113" s="88" t="s">
        <v>592</v>
      </c>
      <c r="C113" s="85" t="s">
        <v>593</v>
      </c>
      <c r="D113" s="98" t="s">
        <v>129</v>
      </c>
      <c r="E113" s="98" t="s">
        <v>353</v>
      </c>
      <c r="F113" s="85" t="s">
        <v>503</v>
      </c>
      <c r="G113" s="98" t="s">
        <v>411</v>
      </c>
      <c r="H113" s="85" t="s">
        <v>530</v>
      </c>
      <c r="I113" s="85" t="s">
        <v>357</v>
      </c>
      <c r="J113" s="85"/>
      <c r="K113" s="95">
        <v>7</v>
      </c>
      <c r="L113" s="98" t="s">
        <v>173</v>
      </c>
      <c r="M113" s="99">
        <v>2.2499999999999999E-2</v>
      </c>
      <c r="N113" s="99">
        <v>1.9900000000015836E-2</v>
      </c>
      <c r="O113" s="95">
        <v>255599.45053</v>
      </c>
      <c r="P113" s="97">
        <v>103.76</v>
      </c>
      <c r="Q113" s="85"/>
      <c r="R113" s="95">
        <v>265.20999384200002</v>
      </c>
      <c r="S113" s="96">
        <v>1.3800334406685985E-3</v>
      </c>
      <c r="T113" s="96">
        <v>2.1368819545189727E-3</v>
      </c>
      <c r="U113" s="96">
        <f>R113/'סכום נכסי הקרן'!$C$42</f>
        <v>4.027232521035775E-4</v>
      </c>
    </row>
    <row r="114" spans="2:21" s="135" customFormat="1">
      <c r="B114" s="88" t="s">
        <v>594</v>
      </c>
      <c r="C114" s="85" t="s">
        <v>595</v>
      </c>
      <c r="D114" s="98" t="s">
        <v>129</v>
      </c>
      <c r="E114" s="98" t="s">
        <v>353</v>
      </c>
      <c r="F114" s="85" t="s">
        <v>514</v>
      </c>
      <c r="G114" s="98" t="s">
        <v>478</v>
      </c>
      <c r="H114" s="85" t="s">
        <v>530</v>
      </c>
      <c r="I114" s="85" t="s">
        <v>169</v>
      </c>
      <c r="J114" s="85"/>
      <c r="K114" s="95">
        <v>1.7200000000090963</v>
      </c>
      <c r="L114" s="98" t="s">
        <v>173</v>
      </c>
      <c r="M114" s="99">
        <v>4.0500000000000001E-2</v>
      </c>
      <c r="N114" s="99">
        <v>-1.0700000000015159E-2</v>
      </c>
      <c r="O114" s="95">
        <v>97607.259336999996</v>
      </c>
      <c r="P114" s="97">
        <v>135.16</v>
      </c>
      <c r="Q114" s="85"/>
      <c r="R114" s="95">
        <v>131.92597634000001</v>
      </c>
      <c r="S114" s="96">
        <v>6.7104873360659121E-4</v>
      </c>
      <c r="T114" s="96">
        <v>1.0629698907243751E-3</v>
      </c>
      <c r="U114" s="96">
        <f>R114/'סכום נכסי הקרן'!$C$42</f>
        <v>2.0033052849522951E-4</v>
      </c>
    </row>
    <row r="115" spans="2:21" s="135" customFormat="1">
      <c r="B115" s="88" t="s">
        <v>596</v>
      </c>
      <c r="C115" s="85" t="s">
        <v>597</v>
      </c>
      <c r="D115" s="98" t="s">
        <v>129</v>
      </c>
      <c r="E115" s="98" t="s">
        <v>353</v>
      </c>
      <c r="F115" s="85" t="s">
        <v>598</v>
      </c>
      <c r="G115" s="98" t="s">
        <v>411</v>
      </c>
      <c r="H115" s="85" t="s">
        <v>530</v>
      </c>
      <c r="I115" s="85" t="s">
        <v>169</v>
      </c>
      <c r="J115" s="85"/>
      <c r="K115" s="95">
        <v>6.5200000000048508</v>
      </c>
      <c r="L115" s="98" t="s">
        <v>173</v>
      </c>
      <c r="M115" s="99">
        <v>1.9599999999999999E-2</v>
      </c>
      <c r="N115" s="99">
        <v>1.440000000000995E-2</v>
      </c>
      <c r="O115" s="95">
        <v>306371.683816</v>
      </c>
      <c r="P115" s="97">
        <v>105</v>
      </c>
      <c r="Q115" s="85"/>
      <c r="R115" s="95">
        <v>321.69027802199997</v>
      </c>
      <c r="S115" s="96">
        <v>4.7566403311573524E-4</v>
      </c>
      <c r="T115" s="96">
        <v>2.5919617133995823E-3</v>
      </c>
      <c r="U115" s="96">
        <f>R115/'סכום נכסי הקרן'!$C$42</f>
        <v>4.8848896324889279E-4</v>
      </c>
    </row>
    <row r="116" spans="2:21" s="135" customFormat="1">
      <c r="B116" s="88" t="s">
        <v>599</v>
      </c>
      <c r="C116" s="85" t="s">
        <v>600</v>
      </c>
      <c r="D116" s="98" t="s">
        <v>129</v>
      </c>
      <c r="E116" s="98" t="s">
        <v>353</v>
      </c>
      <c r="F116" s="85" t="s">
        <v>598</v>
      </c>
      <c r="G116" s="98" t="s">
        <v>411</v>
      </c>
      <c r="H116" s="85" t="s">
        <v>530</v>
      </c>
      <c r="I116" s="85" t="s">
        <v>169</v>
      </c>
      <c r="J116" s="85"/>
      <c r="K116" s="95">
        <v>3.75000000000189</v>
      </c>
      <c r="L116" s="98" t="s">
        <v>173</v>
      </c>
      <c r="M116" s="99">
        <v>2.75E-2</v>
      </c>
      <c r="N116" s="99">
        <v>4.6000000000196491E-3</v>
      </c>
      <c r="O116" s="95">
        <v>119842.45070099999</v>
      </c>
      <c r="P116" s="97">
        <v>110.41</v>
      </c>
      <c r="Q116" s="85"/>
      <c r="R116" s="95">
        <v>132.31805386899998</v>
      </c>
      <c r="S116" s="96">
        <v>2.6391180331797207E-4</v>
      </c>
      <c r="T116" s="96">
        <v>1.0661289850871297E-3</v>
      </c>
      <c r="U116" s="96">
        <f>R116/'סכום נכסי הקרן'!$C$42</f>
        <v>2.0092590099710314E-4</v>
      </c>
    </row>
    <row r="117" spans="2:21" s="135" customFormat="1">
      <c r="B117" s="88" t="s">
        <v>601</v>
      </c>
      <c r="C117" s="85" t="s">
        <v>602</v>
      </c>
      <c r="D117" s="98" t="s">
        <v>129</v>
      </c>
      <c r="E117" s="98" t="s">
        <v>353</v>
      </c>
      <c r="F117" s="85" t="s">
        <v>381</v>
      </c>
      <c r="G117" s="98" t="s">
        <v>361</v>
      </c>
      <c r="H117" s="85" t="s">
        <v>530</v>
      </c>
      <c r="I117" s="85" t="s">
        <v>169</v>
      </c>
      <c r="J117" s="85"/>
      <c r="K117" s="95">
        <v>3.9500000000022739</v>
      </c>
      <c r="L117" s="98" t="s">
        <v>173</v>
      </c>
      <c r="M117" s="99">
        <v>1.4199999999999999E-2</v>
      </c>
      <c r="N117" s="99">
        <v>1.5700000000011621E-2</v>
      </c>
      <c r="O117" s="95">
        <f>975603.8832/50000</f>
        <v>19.512077664</v>
      </c>
      <c r="P117" s="97">
        <v>5070000</v>
      </c>
      <c r="Q117" s="85"/>
      <c r="R117" s="95">
        <v>989.26241200500021</v>
      </c>
      <c r="S117" s="96">
        <f>4603.42510829047%/50000</f>
        <v>9.2068502165809402E-4</v>
      </c>
      <c r="T117" s="96">
        <v>7.9708044401855579E-3</v>
      </c>
      <c r="U117" s="96">
        <f>R117/'סכום נכסי הקרן'!$C$42</f>
        <v>1.50220197201102E-3</v>
      </c>
    </row>
    <row r="118" spans="2:21" s="135" customFormat="1">
      <c r="B118" s="88" t="s">
        <v>603</v>
      </c>
      <c r="C118" s="85" t="s">
        <v>604</v>
      </c>
      <c r="D118" s="98" t="s">
        <v>129</v>
      </c>
      <c r="E118" s="98" t="s">
        <v>353</v>
      </c>
      <c r="F118" s="85" t="s">
        <v>381</v>
      </c>
      <c r="G118" s="98" t="s">
        <v>361</v>
      </c>
      <c r="H118" s="85" t="s">
        <v>530</v>
      </c>
      <c r="I118" s="85" t="s">
        <v>169</v>
      </c>
      <c r="J118" s="85"/>
      <c r="K118" s="95">
        <v>4.600000000000799</v>
      </c>
      <c r="L118" s="98" t="s">
        <v>173</v>
      </c>
      <c r="M118" s="99">
        <v>1.5900000000000001E-2</v>
      </c>
      <c r="N118" s="99">
        <v>1.6800000000006397E-2</v>
      </c>
      <c r="O118" s="95">
        <f>750525.9216/50000</f>
        <v>15.010518432</v>
      </c>
      <c r="P118" s="97">
        <v>5000000</v>
      </c>
      <c r="Q118" s="85"/>
      <c r="R118" s="95">
        <v>750.52593633900005</v>
      </c>
      <c r="S118" s="96">
        <f>5013.53321042084%/50000</f>
        <v>1.0027066420841681E-3</v>
      </c>
      <c r="T118" s="96">
        <v>6.0472281098001394E-3</v>
      </c>
      <c r="U118" s="96">
        <f>R118/'סכום נכסי הקרן'!$C$42</f>
        <v>1.1396789445672019E-3</v>
      </c>
    </row>
    <row r="119" spans="2:21" s="135" customFormat="1">
      <c r="B119" s="88" t="s">
        <v>605</v>
      </c>
      <c r="C119" s="85" t="s">
        <v>606</v>
      </c>
      <c r="D119" s="98" t="s">
        <v>129</v>
      </c>
      <c r="E119" s="98" t="s">
        <v>353</v>
      </c>
      <c r="F119" s="85" t="s">
        <v>607</v>
      </c>
      <c r="G119" s="98" t="s">
        <v>608</v>
      </c>
      <c r="H119" s="85" t="s">
        <v>530</v>
      </c>
      <c r="I119" s="85" t="s">
        <v>357</v>
      </c>
      <c r="J119" s="85"/>
      <c r="K119" s="95">
        <v>4.9499999999953976</v>
      </c>
      <c r="L119" s="98" t="s">
        <v>173</v>
      </c>
      <c r="M119" s="99">
        <v>1.9400000000000001E-2</v>
      </c>
      <c r="N119" s="99">
        <v>6.9000000000010234E-3</v>
      </c>
      <c r="O119" s="95">
        <v>453551.74690799997</v>
      </c>
      <c r="P119" s="97">
        <v>107.79</v>
      </c>
      <c r="Q119" s="85"/>
      <c r="R119" s="95">
        <v>488.88340485500004</v>
      </c>
      <c r="S119" s="96">
        <v>7.5313527097429513E-4</v>
      </c>
      <c r="T119" s="96">
        <v>3.93909034333306E-3</v>
      </c>
      <c r="U119" s="96">
        <f>R119/'סכום נכסי הקרן'!$C$42</f>
        <v>7.4237290929530522E-4</v>
      </c>
    </row>
    <row r="120" spans="2:21" s="135" customFormat="1">
      <c r="B120" s="88" t="s">
        <v>609</v>
      </c>
      <c r="C120" s="85" t="s">
        <v>610</v>
      </c>
      <c r="D120" s="98" t="s">
        <v>129</v>
      </c>
      <c r="E120" s="98" t="s">
        <v>353</v>
      </c>
      <c r="F120" s="85" t="s">
        <v>607</v>
      </c>
      <c r="G120" s="98" t="s">
        <v>608</v>
      </c>
      <c r="H120" s="85" t="s">
        <v>530</v>
      </c>
      <c r="I120" s="85" t="s">
        <v>357</v>
      </c>
      <c r="J120" s="85"/>
      <c r="K120" s="95">
        <v>6.3999999999988892</v>
      </c>
      <c r="L120" s="98" t="s">
        <v>173</v>
      </c>
      <c r="M120" s="99">
        <v>1.23E-2</v>
      </c>
      <c r="N120" s="99">
        <v>1.1300000000003332E-2</v>
      </c>
      <c r="O120" s="95">
        <v>885635.05896900001</v>
      </c>
      <c r="P120" s="97">
        <v>101.66</v>
      </c>
      <c r="Q120" s="85"/>
      <c r="R120" s="95">
        <v>900.33663118999993</v>
      </c>
      <c r="S120" s="96">
        <v>8.3583516405918946E-4</v>
      </c>
      <c r="T120" s="96">
        <v>7.2543009119350682E-3</v>
      </c>
      <c r="U120" s="96">
        <f>R120/'סכום נכסי הקרן'!$C$42</f>
        <v>1.3671675446620933E-3</v>
      </c>
    </row>
    <row r="121" spans="2:21" s="135" customFormat="1">
      <c r="B121" s="88" t="s">
        <v>611</v>
      </c>
      <c r="C121" s="85" t="s">
        <v>612</v>
      </c>
      <c r="D121" s="98" t="s">
        <v>129</v>
      </c>
      <c r="E121" s="98" t="s">
        <v>353</v>
      </c>
      <c r="F121" s="85" t="s">
        <v>613</v>
      </c>
      <c r="G121" s="98" t="s">
        <v>478</v>
      </c>
      <c r="H121" s="85" t="s">
        <v>530</v>
      </c>
      <c r="I121" s="85" t="s">
        <v>169</v>
      </c>
      <c r="J121" s="85"/>
      <c r="K121" s="95">
        <v>0.49999999999905148</v>
      </c>
      <c r="L121" s="98" t="s">
        <v>173</v>
      </c>
      <c r="M121" s="99">
        <v>3.6000000000000004E-2</v>
      </c>
      <c r="N121" s="99">
        <v>-1.7800000000001894E-2</v>
      </c>
      <c r="O121" s="95">
        <v>481396.49288999999</v>
      </c>
      <c r="P121" s="97">
        <v>109.5</v>
      </c>
      <c r="Q121" s="85"/>
      <c r="R121" s="95">
        <v>527.12915850500008</v>
      </c>
      <c r="S121" s="96">
        <v>1.163602923990602E-3</v>
      </c>
      <c r="T121" s="96">
        <v>4.2472486432059992E-3</v>
      </c>
      <c r="U121" s="96">
        <f>R121/'סכום נכסי הקרן'!$C$42</f>
        <v>8.0044935681506334E-4</v>
      </c>
    </row>
    <row r="122" spans="2:21" s="135" customFormat="1">
      <c r="B122" s="88" t="s">
        <v>614</v>
      </c>
      <c r="C122" s="85" t="s">
        <v>615</v>
      </c>
      <c r="D122" s="98" t="s">
        <v>129</v>
      </c>
      <c r="E122" s="98" t="s">
        <v>353</v>
      </c>
      <c r="F122" s="85" t="s">
        <v>613</v>
      </c>
      <c r="G122" s="98" t="s">
        <v>478</v>
      </c>
      <c r="H122" s="85" t="s">
        <v>530</v>
      </c>
      <c r="I122" s="85" t="s">
        <v>169</v>
      </c>
      <c r="J122" s="85"/>
      <c r="K122" s="95">
        <v>6.9899999999923752</v>
      </c>
      <c r="L122" s="98" t="s">
        <v>173</v>
      </c>
      <c r="M122" s="99">
        <v>2.2499999999999999E-2</v>
      </c>
      <c r="N122" s="99">
        <v>1.1199999999974255E-2</v>
      </c>
      <c r="O122" s="95">
        <v>182640.74528800001</v>
      </c>
      <c r="P122" s="97">
        <v>110.58</v>
      </c>
      <c r="Q122" s="85"/>
      <c r="R122" s="95">
        <v>201.96413484600001</v>
      </c>
      <c r="S122" s="96">
        <v>4.4642762693287568E-4</v>
      </c>
      <c r="T122" s="96">
        <v>1.6272897901033307E-3</v>
      </c>
      <c r="U122" s="96">
        <f>R122/'סכום נכסי הקרן'!$C$42</f>
        <v>3.0668396773133162E-4</v>
      </c>
    </row>
    <row r="123" spans="2:21" s="135" customFormat="1">
      <c r="B123" s="88" t="s">
        <v>616</v>
      </c>
      <c r="C123" s="85" t="s">
        <v>617</v>
      </c>
      <c r="D123" s="98" t="s">
        <v>129</v>
      </c>
      <c r="E123" s="98" t="s">
        <v>353</v>
      </c>
      <c r="F123" s="85" t="s">
        <v>618</v>
      </c>
      <c r="G123" s="98" t="s">
        <v>407</v>
      </c>
      <c r="H123" s="85" t="s">
        <v>530</v>
      </c>
      <c r="I123" s="85" t="s">
        <v>357</v>
      </c>
      <c r="J123" s="85"/>
      <c r="K123" s="95">
        <v>3.6099999999990611</v>
      </c>
      <c r="L123" s="98" t="s">
        <v>173</v>
      </c>
      <c r="M123" s="99">
        <v>1.8000000000000002E-2</v>
      </c>
      <c r="N123" s="99">
        <v>8.2999999999986591E-3</v>
      </c>
      <c r="O123" s="95">
        <v>358295.67843699997</v>
      </c>
      <c r="P123" s="97">
        <v>104.1</v>
      </c>
      <c r="Q123" s="85"/>
      <c r="R123" s="95">
        <v>372.98579833500003</v>
      </c>
      <c r="S123" s="96">
        <v>4.4388885165240488E-4</v>
      </c>
      <c r="T123" s="96">
        <v>3.005266167415796E-3</v>
      </c>
      <c r="U123" s="96">
        <f>R123/'סכום נכסי הקרן'!$C$42</f>
        <v>5.6638157377813083E-4</v>
      </c>
    </row>
    <row r="124" spans="2:21" s="135" customFormat="1">
      <c r="B124" s="88" t="s">
        <v>619</v>
      </c>
      <c r="C124" s="85" t="s">
        <v>620</v>
      </c>
      <c r="D124" s="98" t="s">
        <v>129</v>
      </c>
      <c r="E124" s="98" t="s">
        <v>353</v>
      </c>
      <c r="F124" s="85" t="s">
        <v>621</v>
      </c>
      <c r="G124" s="98" t="s">
        <v>361</v>
      </c>
      <c r="H124" s="85" t="s">
        <v>622</v>
      </c>
      <c r="I124" s="85" t="s">
        <v>169</v>
      </c>
      <c r="J124" s="85"/>
      <c r="K124" s="95">
        <v>1.2400000000169826</v>
      </c>
      <c r="L124" s="98" t="s">
        <v>173</v>
      </c>
      <c r="M124" s="99">
        <v>4.1500000000000002E-2</v>
      </c>
      <c r="N124" s="99">
        <v>-7.6000000001132158E-3</v>
      </c>
      <c r="O124" s="95">
        <v>31172.260087999999</v>
      </c>
      <c r="P124" s="97">
        <v>113.34</v>
      </c>
      <c r="Q124" s="85"/>
      <c r="R124" s="95">
        <v>35.330640185</v>
      </c>
      <c r="S124" s="96">
        <v>1.035984648731285E-4</v>
      </c>
      <c r="T124" s="96">
        <v>2.8467029601421151E-4</v>
      </c>
      <c r="U124" s="96">
        <f>R124/'סכום נכסי הקרן'!$C$42</f>
        <v>5.3649827097696831E-5</v>
      </c>
    </row>
    <row r="125" spans="2:21" s="135" customFormat="1">
      <c r="B125" s="88" t="s">
        <v>623</v>
      </c>
      <c r="C125" s="85" t="s">
        <v>624</v>
      </c>
      <c r="D125" s="98" t="s">
        <v>129</v>
      </c>
      <c r="E125" s="98" t="s">
        <v>353</v>
      </c>
      <c r="F125" s="85" t="s">
        <v>625</v>
      </c>
      <c r="G125" s="98" t="s">
        <v>407</v>
      </c>
      <c r="H125" s="85" t="s">
        <v>622</v>
      </c>
      <c r="I125" s="85" t="s">
        <v>357</v>
      </c>
      <c r="J125" s="85"/>
      <c r="K125" s="95">
        <v>2.00999999999949</v>
      </c>
      <c r="L125" s="98" t="s">
        <v>173</v>
      </c>
      <c r="M125" s="99">
        <v>2.8500000000000001E-2</v>
      </c>
      <c r="N125" s="99">
        <v>1.8799999999997451E-2</v>
      </c>
      <c r="O125" s="95">
        <v>150396.200385</v>
      </c>
      <c r="P125" s="97">
        <v>104.29</v>
      </c>
      <c r="Q125" s="85"/>
      <c r="R125" s="95">
        <v>156.84819390799998</v>
      </c>
      <c r="S125" s="96">
        <v>5.157030059421186E-4</v>
      </c>
      <c r="T125" s="96">
        <v>1.2637761884666172E-3</v>
      </c>
      <c r="U125" s="96">
        <f>R125/'סכום נכסי הקרן'!$C$42</f>
        <v>2.3817509220574074E-4</v>
      </c>
    </row>
    <row r="126" spans="2:21" s="135" customFormat="1">
      <c r="B126" s="88" t="s">
        <v>626</v>
      </c>
      <c r="C126" s="85" t="s">
        <v>627</v>
      </c>
      <c r="D126" s="98" t="s">
        <v>129</v>
      </c>
      <c r="E126" s="98" t="s">
        <v>353</v>
      </c>
      <c r="F126" s="85" t="s">
        <v>392</v>
      </c>
      <c r="G126" s="98" t="s">
        <v>361</v>
      </c>
      <c r="H126" s="85" t="s">
        <v>622</v>
      </c>
      <c r="I126" s="85" t="s">
        <v>169</v>
      </c>
      <c r="J126" s="85"/>
      <c r="K126" s="95">
        <v>2.1600000000010628</v>
      </c>
      <c r="L126" s="98" t="s">
        <v>173</v>
      </c>
      <c r="M126" s="99">
        <v>2.7999999999999997E-2</v>
      </c>
      <c r="N126" s="99">
        <v>8.8999999999999999E-3</v>
      </c>
      <c r="O126" s="95">
        <f>873440.8368/50000</f>
        <v>17.468816736000001</v>
      </c>
      <c r="P126" s="97">
        <v>5387000</v>
      </c>
      <c r="Q126" s="85"/>
      <c r="R126" s="95">
        <v>941.04515809999998</v>
      </c>
      <c r="S126" s="96">
        <f>4938.32100865042%/50000</f>
        <v>9.8766420173008389E-4</v>
      </c>
      <c r="T126" s="96">
        <v>7.582302565601458E-3</v>
      </c>
      <c r="U126" s="96">
        <f>R126/'סכום נכסי הקרן'!$C$42</f>
        <v>1.4289837308021532E-3</v>
      </c>
    </row>
    <row r="127" spans="2:21" s="135" customFormat="1">
      <c r="B127" s="88" t="s">
        <v>628</v>
      </c>
      <c r="C127" s="85" t="s">
        <v>629</v>
      </c>
      <c r="D127" s="98" t="s">
        <v>129</v>
      </c>
      <c r="E127" s="98" t="s">
        <v>353</v>
      </c>
      <c r="F127" s="85" t="s">
        <v>392</v>
      </c>
      <c r="G127" s="98" t="s">
        <v>361</v>
      </c>
      <c r="H127" s="85" t="s">
        <v>622</v>
      </c>
      <c r="I127" s="85" t="s">
        <v>169</v>
      </c>
      <c r="J127" s="85"/>
      <c r="K127" s="95">
        <v>3.4199999999878332</v>
      </c>
      <c r="L127" s="98" t="s">
        <v>173</v>
      </c>
      <c r="M127" s="99">
        <v>1.49E-2</v>
      </c>
      <c r="N127" s="99">
        <v>1.7999999999958039E-2</v>
      </c>
      <c r="O127" s="95">
        <f>47356.8288/50000</f>
        <v>0.94713657600000001</v>
      </c>
      <c r="P127" s="97">
        <v>5033372</v>
      </c>
      <c r="Q127" s="85"/>
      <c r="R127" s="95">
        <v>47.672906899000012</v>
      </c>
      <c r="S127" s="96">
        <f>783.016349206349%/50000</f>
        <v>1.566032698412698E-4</v>
      </c>
      <c r="T127" s="96">
        <v>3.8411589622307544E-4</v>
      </c>
      <c r="U127" s="96">
        <f>R127/'סכום נכסי הקרן'!$C$42</f>
        <v>7.2391646428807813E-5</v>
      </c>
    </row>
    <row r="128" spans="2:21" s="135" customFormat="1">
      <c r="B128" s="88" t="s">
        <v>630</v>
      </c>
      <c r="C128" s="85" t="s">
        <v>631</v>
      </c>
      <c r="D128" s="98" t="s">
        <v>129</v>
      </c>
      <c r="E128" s="98" t="s">
        <v>353</v>
      </c>
      <c r="F128" s="85" t="s">
        <v>392</v>
      </c>
      <c r="G128" s="98" t="s">
        <v>361</v>
      </c>
      <c r="H128" s="85" t="s">
        <v>622</v>
      </c>
      <c r="I128" s="85" t="s">
        <v>169</v>
      </c>
      <c r="J128" s="85"/>
      <c r="K128" s="95">
        <v>4.9700000000087439</v>
      </c>
      <c r="L128" s="98" t="s">
        <v>173</v>
      </c>
      <c r="M128" s="99">
        <v>2.2000000000000002E-2</v>
      </c>
      <c r="N128" s="99">
        <v>1.9900000000045426E-2</v>
      </c>
      <c r="O128" s="95">
        <f>199537.2/50000</f>
        <v>3.9907440000000003</v>
      </c>
      <c r="P128" s="97">
        <v>5130000</v>
      </c>
      <c r="Q128" s="85"/>
      <c r="R128" s="95">
        <v>204.725178693</v>
      </c>
      <c r="S128" s="96">
        <f>3963.79022646007%/50000</f>
        <v>7.9275804529201392E-4</v>
      </c>
      <c r="T128" s="96">
        <v>1.6495364056505748E-3</v>
      </c>
      <c r="U128" s="96">
        <f>R128/'סכום נכסי הקרן'!$C$42</f>
        <v>3.1087663234836277E-4</v>
      </c>
    </row>
    <row r="129" spans="2:21" s="135" customFormat="1">
      <c r="B129" s="88" t="s">
        <v>632</v>
      </c>
      <c r="C129" s="85" t="s">
        <v>633</v>
      </c>
      <c r="D129" s="98" t="s">
        <v>129</v>
      </c>
      <c r="E129" s="98" t="s">
        <v>353</v>
      </c>
      <c r="F129" s="85" t="s">
        <v>634</v>
      </c>
      <c r="G129" s="98" t="s">
        <v>411</v>
      </c>
      <c r="H129" s="85" t="s">
        <v>622</v>
      </c>
      <c r="I129" s="85" t="s">
        <v>169</v>
      </c>
      <c r="J129" s="85"/>
      <c r="K129" s="95">
        <v>5.2199999999915674</v>
      </c>
      <c r="L129" s="98" t="s">
        <v>173</v>
      </c>
      <c r="M129" s="99">
        <v>2.5000000000000001E-2</v>
      </c>
      <c r="N129" s="99">
        <v>1.5500000000013456E-2</v>
      </c>
      <c r="O129" s="95">
        <v>104203.39182400001</v>
      </c>
      <c r="P129" s="97">
        <v>106.97</v>
      </c>
      <c r="Q129" s="85"/>
      <c r="R129" s="95">
        <v>111.466371327</v>
      </c>
      <c r="S129" s="96">
        <v>4.3582250268388078E-4</v>
      </c>
      <c r="T129" s="96">
        <v>8.9812029318276873E-4</v>
      </c>
      <c r="U129" s="96">
        <f>R129/'סכום נכסי הקרן'!$C$42</f>
        <v>1.6926247352404779E-4</v>
      </c>
    </row>
    <row r="130" spans="2:21" s="135" customFormat="1">
      <c r="B130" s="88" t="s">
        <v>635</v>
      </c>
      <c r="C130" s="85" t="s">
        <v>636</v>
      </c>
      <c r="D130" s="98" t="s">
        <v>129</v>
      </c>
      <c r="E130" s="98" t="s">
        <v>353</v>
      </c>
      <c r="F130" s="85" t="s">
        <v>634</v>
      </c>
      <c r="G130" s="98" t="s">
        <v>411</v>
      </c>
      <c r="H130" s="85" t="s">
        <v>622</v>
      </c>
      <c r="I130" s="85" t="s">
        <v>169</v>
      </c>
      <c r="J130" s="85"/>
      <c r="K130" s="95">
        <v>7.1899999999906745</v>
      </c>
      <c r="L130" s="98" t="s">
        <v>173</v>
      </c>
      <c r="M130" s="99">
        <v>1.9E-2</v>
      </c>
      <c r="N130" s="99">
        <v>2.5199999999952611E-2</v>
      </c>
      <c r="O130" s="95">
        <v>340134.099438</v>
      </c>
      <c r="P130" s="97">
        <v>96.78</v>
      </c>
      <c r="Q130" s="85"/>
      <c r="R130" s="95">
        <v>329.18178875299998</v>
      </c>
      <c r="S130" s="96">
        <v>1.3729123791021787E-3</v>
      </c>
      <c r="T130" s="96">
        <v>2.6523232173582011E-3</v>
      </c>
      <c r="U130" s="96">
        <f>R130/'סכום נכסי הקרן'!$C$42</f>
        <v>4.9986487529900421E-4</v>
      </c>
    </row>
    <row r="131" spans="2:21" s="135" customFormat="1">
      <c r="B131" s="88" t="s">
        <v>637</v>
      </c>
      <c r="C131" s="85" t="s">
        <v>638</v>
      </c>
      <c r="D131" s="98" t="s">
        <v>129</v>
      </c>
      <c r="E131" s="98" t="s">
        <v>353</v>
      </c>
      <c r="F131" s="85" t="s">
        <v>639</v>
      </c>
      <c r="G131" s="98" t="s">
        <v>411</v>
      </c>
      <c r="H131" s="85" t="s">
        <v>622</v>
      </c>
      <c r="I131" s="85" t="s">
        <v>169</v>
      </c>
      <c r="J131" s="85"/>
      <c r="K131" s="95">
        <v>1.2400000000017732</v>
      </c>
      <c r="L131" s="98" t="s">
        <v>173</v>
      </c>
      <c r="M131" s="99">
        <v>4.5999999999999999E-2</v>
      </c>
      <c r="N131" s="99">
        <v>-5.0000000000316657E-3</v>
      </c>
      <c r="O131" s="95">
        <v>119256.844337</v>
      </c>
      <c r="P131" s="97">
        <v>132.4</v>
      </c>
      <c r="Q131" s="85"/>
      <c r="R131" s="95">
        <v>157.89606280300001</v>
      </c>
      <c r="S131" s="96">
        <v>4.1395004531026325E-4</v>
      </c>
      <c r="T131" s="96">
        <v>1.2722192041312581E-3</v>
      </c>
      <c r="U131" s="96">
        <f>R131/'סכום נכסי הקרן'!$C$42</f>
        <v>2.3976628853684132E-4</v>
      </c>
    </row>
    <row r="132" spans="2:21" s="135" customFormat="1">
      <c r="B132" s="88" t="s">
        <v>640</v>
      </c>
      <c r="C132" s="85" t="s">
        <v>641</v>
      </c>
      <c r="D132" s="98" t="s">
        <v>129</v>
      </c>
      <c r="E132" s="98" t="s">
        <v>353</v>
      </c>
      <c r="F132" s="85" t="s">
        <v>642</v>
      </c>
      <c r="G132" s="98" t="s">
        <v>361</v>
      </c>
      <c r="H132" s="85" t="s">
        <v>622</v>
      </c>
      <c r="I132" s="85" t="s">
        <v>357</v>
      </c>
      <c r="J132" s="85"/>
      <c r="K132" s="95">
        <v>1.7500000000019436</v>
      </c>
      <c r="L132" s="98" t="s">
        <v>173</v>
      </c>
      <c r="M132" s="99">
        <v>0.02</v>
      </c>
      <c r="N132" s="99">
        <v>-5.9000000000240978E-3</v>
      </c>
      <c r="O132" s="95">
        <v>240488.998868</v>
      </c>
      <c r="P132" s="97">
        <v>106.98</v>
      </c>
      <c r="Q132" s="85"/>
      <c r="R132" s="95">
        <v>257.27513318199999</v>
      </c>
      <c r="S132" s="96">
        <v>5.6355424936529877E-4</v>
      </c>
      <c r="T132" s="96">
        <v>2.0729482380313574E-3</v>
      </c>
      <c r="U132" s="96">
        <f>R132/'סכום נכסי הקרן'!$C$42</f>
        <v>3.9067411004942208E-4</v>
      </c>
    </row>
    <row r="133" spans="2:21" s="135" customFormat="1">
      <c r="B133" s="88" t="s">
        <v>643</v>
      </c>
      <c r="C133" s="85" t="s">
        <v>644</v>
      </c>
      <c r="D133" s="98" t="s">
        <v>129</v>
      </c>
      <c r="E133" s="98" t="s">
        <v>353</v>
      </c>
      <c r="F133" s="85" t="s">
        <v>580</v>
      </c>
      <c r="G133" s="98" t="s">
        <v>411</v>
      </c>
      <c r="H133" s="85" t="s">
        <v>622</v>
      </c>
      <c r="I133" s="85" t="s">
        <v>357</v>
      </c>
      <c r="J133" s="85"/>
      <c r="K133" s="95">
        <v>6.7000000000432358</v>
      </c>
      <c r="L133" s="98" t="s">
        <v>173</v>
      </c>
      <c r="M133" s="99">
        <v>2.81E-2</v>
      </c>
      <c r="N133" s="99">
        <v>2.0200000000102188E-2</v>
      </c>
      <c r="O133" s="95">
        <v>47374.551867000002</v>
      </c>
      <c r="P133" s="97">
        <v>107.41</v>
      </c>
      <c r="Q133" s="85"/>
      <c r="R133" s="95">
        <v>50.885008223999996</v>
      </c>
      <c r="S133" s="96">
        <v>9.0492171024658045E-5</v>
      </c>
      <c r="T133" s="96">
        <v>4.0999682649287569E-4</v>
      </c>
      <c r="U133" s="96">
        <f>R133/'סכום נכסי הקרן'!$C$42</f>
        <v>7.7269245017573147E-5</v>
      </c>
    </row>
    <row r="134" spans="2:21" s="135" customFormat="1">
      <c r="B134" s="88" t="s">
        <v>645</v>
      </c>
      <c r="C134" s="85" t="s">
        <v>646</v>
      </c>
      <c r="D134" s="98" t="s">
        <v>129</v>
      </c>
      <c r="E134" s="98" t="s">
        <v>353</v>
      </c>
      <c r="F134" s="85" t="s">
        <v>580</v>
      </c>
      <c r="G134" s="98" t="s">
        <v>411</v>
      </c>
      <c r="H134" s="85" t="s">
        <v>622</v>
      </c>
      <c r="I134" s="85" t="s">
        <v>357</v>
      </c>
      <c r="J134" s="85"/>
      <c r="K134" s="95">
        <v>4.790000000002963</v>
      </c>
      <c r="L134" s="98" t="s">
        <v>173</v>
      </c>
      <c r="M134" s="99">
        <v>3.7000000000000005E-2</v>
      </c>
      <c r="N134" s="99">
        <v>1.3399999999999062E-2</v>
      </c>
      <c r="O134" s="95">
        <v>188611.18788899999</v>
      </c>
      <c r="P134" s="97">
        <v>112.72</v>
      </c>
      <c r="Q134" s="85"/>
      <c r="R134" s="95">
        <v>212.602534803</v>
      </c>
      <c r="S134" s="96">
        <v>2.7873202258532392E-4</v>
      </c>
      <c r="T134" s="96">
        <v>1.7130067895411874E-3</v>
      </c>
      <c r="U134" s="96">
        <f>R134/'סכום נכסי הקרן'!$C$42</f>
        <v>3.2283845333647815E-4</v>
      </c>
    </row>
    <row r="135" spans="2:21" s="135" customFormat="1">
      <c r="B135" s="88" t="s">
        <v>647</v>
      </c>
      <c r="C135" s="85" t="s">
        <v>648</v>
      </c>
      <c r="D135" s="98" t="s">
        <v>129</v>
      </c>
      <c r="E135" s="98" t="s">
        <v>353</v>
      </c>
      <c r="F135" s="85" t="s">
        <v>366</v>
      </c>
      <c r="G135" s="98" t="s">
        <v>361</v>
      </c>
      <c r="H135" s="85" t="s">
        <v>622</v>
      </c>
      <c r="I135" s="85" t="s">
        <v>357</v>
      </c>
      <c r="J135" s="85"/>
      <c r="K135" s="95">
        <v>2.6200000000005534</v>
      </c>
      <c r="L135" s="98" t="s">
        <v>173</v>
      </c>
      <c r="M135" s="99">
        <v>4.4999999999999998E-2</v>
      </c>
      <c r="N135" s="99">
        <v>-4.0000000000282659E-4</v>
      </c>
      <c r="O135" s="95">
        <v>1239478.7405600001</v>
      </c>
      <c r="P135" s="97">
        <v>135.65</v>
      </c>
      <c r="Q135" s="95">
        <v>16.813177935999999</v>
      </c>
      <c r="R135" s="95">
        <v>1698.1660660129999</v>
      </c>
      <c r="S135" s="96">
        <v>7.2825509559840823E-4</v>
      </c>
      <c r="T135" s="96">
        <v>1.368266847591541E-2</v>
      </c>
      <c r="U135" s="96">
        <f>R135/'סכום נכסי הקרן'!$C$42</f>
        <v>2.5786771863662303E-3</v>
      </c>
    </row>
    <row r="136" spans="2:21" s="135" customFormat="1">
      <c r="B136" s="88" t="s">
        <v>649</v>
      </c>
      <c r="C136" s="85" t="s">
        <v>650</v>
      </c>
      <c r="D136" s="98" t="s">
        <v>129</v>
      </c>
      <c r="E136" s="98" t="s">
        <v>353</v>
      </c>
      <c r="F136" s="85" t="s">
        <v>651</v>
      </c>
      <c r="G136" s="98" t="s">
        <v>411</v>
      </c>
      <c r="H136" s="85" t="s">
        <v>622</v>
      </c>
      <c r="I136" s="85" t="s">
        <v>169</v>
      </c>
      <c r="J136" s="85"/>
      <c r="K136" s="95">
        <v>2.6299999710921669</v>
      </c>
      <c r="L136" s="98" t="s">
        <v>173</v>
      </c>
      <c r="M136" s="99">
        <v>4.9500000000000002E-2</v>
      </c>
      <c r="N136" s="99">
        <v>1.6000002001311528E-3</v>
      </c>
      <c r="O136" s="95">
        <v>15.449776</v>
      </c>
      <c r="P136" s="97">
        <v>116.43</v>
      </c>
      <c r="Q136" s="85"/>
      <c r="R136" s="95">
        <v>1.7988204000000001E-2</v>
      </c>
      <c r="S136" s="96">
        <v>2.498648781498789E-8</v>
      </c>
      <c r="T136" s="96">
        <v>1.4493672717592235E-7</v>
      </c>
      <c r="U136" s="96">
        <f>R136/'סכום נכסי הקרן'!$C$42</f>
        <v>2.7315215046905001E-8</v>
      </c>
    </row>
    <row r="137" spans="2:21" s="135" customFormat="1">
      <c r="B137" s="88" t="s">
        <v>652</v>
      </c>
      <c r="C137" s="85" t="s">
        <v>653</v>
      </c>
      <c r="D137" s="98" t="s">
        <v>129</v>
      </c>
      <c r="E137" s="98" t="s">
        <v>353</v>
      </c>
      <c r="F137" s="85" t="s">
        <v>654</v>
      </c>
      <c r="G137" s="98" t="s">
        <v>446</v>
      </c>
      <c r="H137" s="85" t="s">
        <v>622</v>
      </c>
      <c r="I137" s="85" t="s">
        <v>357</v>
      </c>
      <c r="J137" s="85"/>
      <c r="K137" s="95">
        <v>0.75000000002323208</v>
      </c>
      <c r="L137" s="98" t="s">
        <v>173</v>
      </c>
      <c r="M137" s="99">
        <v>4.5999999999999999E-2</v>
      </c>
      <c r="N137" s="99">
        <v>-3.7000000002509054E-3</v>
      </c>
      <c r="O137" s="95">
        <v>19868.990269999998</v>
      </c>
      <c r="P137" s="97">
        <v>108.32</v>
      </c>
      <c r="Q137" s="85"/>
      <c r="R137" s="95">
        <v>21.522089657999999</v>
      </c>
      <c r="S137" s="96">
        <v>9.2654983571208052E-5</v>
      </c>
      <c r="T137" s="96">
        <v>1.7341037699023681E-4</v>
      </c>
      <c r="U137" s="96">
        <f>R137/'סכום נכסי הקרן'!$C$42</f>
        <v>3.2681445422068825E-5</v>
      </c>
    </row>
    <row r="138" spans="2:21" s="135" customFormat="1">
      <c r="B138" s="88" t="s">
        <v>655</v>
      </c>
      <c r="C138" s="85" t="s">
        <v>656</v>
      </c>
      <c r="D138" s="98" t="s">
        <v>129</v>
      </c>
      <c r="E138" s="98" t="s">
        <v>353</v>
      </c>
      <c r="F138" s="85" t="s">
        <v>654</v>
      </c>
      <c r="G138" s="98" t="s">
        <v>446</v>
      </c>
      <c r="H138" s="85" t="s">
        <v>622</v>
      </c>
      <c r="I138" s="85" t="s">
        <v>357</v>
      </c>
      <c r="J138" s="85"/>
      <c r="K138" s="95">
        <v>2.8400000000008903</v>
      </c>
      <c r="L138" s="98" t="s">
        <v>173</v>
      </c>
      <c r="M138" s="99">
        <v>1.9799999999999998E-2</v>
      </c>
      <c r="N138" s="99">
        <v>1.7800000000010387E-2</v>
      </c>
      <c r="O138" s="95">
        <v>666251.09682400001</v>
      </c>
      <c r="P138" s="97">
        <v>101.15</v>
      </c>
      <c r="Q138" s="85"/>
      <c r="R138" s="95">
        <v>673.91295283500006</v>
      </c>
      <c r="S138" s="96">
        <v>7.9726688580961384E-4</v>
      </c>
      <c r="T138" s="96">
        <v>5.4299327373297868E-3</v>
      </c>
      <c r="U138" s="96">
        <f>R138/'סכום נכסי הקרן'!$C$42</f>
        <v>1.0233415870524248E-3</v>
      </c>
    </row>
    <row r="139" spans="2:21" s="135" customFormat="1">
      <c r="B139" s="88" t="s">
        <v>657</v>
      </c>
      <c r="C139" s="85" t="s">
        <v>658</v>
      </c>
      <c r="D139" s="98" t="s">
        <v>129</v>
      </c>
      <c r="E139" s="98" t="s">
        <v>353</v>
      </c>
      <c r="F139" s="85" t="s">
        <v>659</v>
      </c>
      <c r="G139" s="98" t="s">
        <v>411</v>
      </c>
      <c r="H139" s="85" t="s">
        <v>622</v>
      </c>
      <c r="I139" s="85" t="s">
        <v>169</v>
      </c>
      <c r="J139" s="85"/>
      <c r="K139" s="95">
        <v>0.75000000000217348</v>
      </c>
      <c r="L139" s="98" t="s">
        <v>173</v>
      </c>
      <c r="M139" s="99">
        <v>4.4999999999999998E-2</v>
      </c>
      <c r="N139" s="99">
        <v>-1.340000000002956E-2</v>
      </c>
      <c r="O139" s="95">
        <v>201970.587791</v>
      </c>
      <c r="P139" s="97">
        <v>113.9</v>
      </c>
      <c r="Q139" s="85"/>
      <c r="R139" s="95">
        <v>230.044506598</v>
      </c>
      <c r="S139" s="96">
        <v>5.8121032457841728E-4</v>
      </c>
      <c r="T139" s="96">
        <v>1.8535423487032942E-3</v>
      </c>
      <c r="U139" s="96">
        <f>R139/'סכום נכסי הקרן'!$C$42</f>
        <v>3.4932421091530462E-4</v>
      </c>
    </row>
    <row r="140" spans="2:21" s="135" customFormat="1">
      <c r="B140" s="88" t="s">
        <v>660</v>
      </c>
      <c r="C140" s="85" t="s">
        <v>661</v>
      </c>
      <c r="D140" s="98" t="s">
        <v>129</v>
      </c>
      <c r="E140" s="98" t="s">
        <v>353</v>
      </c>
      <c r="F140" s="85" t="s">
        <v>659</v>
      </c>
      <c r="G140" s="98" t="s">
        <v>411</v>
      </c>
      <c r="H140" s="85" t="s">
        <v>622</v>
      </c>
      <c r="I140" s="85" t="s">
        <v>169</v>
      </c>
      <c r="J140" s="85"/>
      <c r="K140" s="95">
        <v>2.9300000005552258</v>
      </c>
      <c r="L140" s="98" t="s">
        <v>173</v>
      </c>
      <c r="M140" s="99">
        <v>3.3000000000000002E-2</v>
      </c>
      <c r="N140" s="99">
        <v>3.8999999936819105E-3</v>
      </c>
      <c r="O140" s="95">
        <v>476.12555800000001</v>
      </c>
      <c r="P140" s="97">
        <v>109.7</v>
      </c>
      <c r="Q140" s="85"/>
      <c r="R140" s="95">
        <v>0.52230974699999999</v>
      </c>
      <c r="S140" s="96">
        <v>7.9351525345355815E-7</v>
      </c>
      <c r="T140" s="96">
        <v>4.2084170994649615E-6</v>
      </c>
      <c r="U140" s="96">
        <f>R140/'סכום נכסי הקרן'!$C$42</f>
        <v>7.9313104634567991E-7</v>
      </c>
    </row>
    <row r="141" spans="2:21" s="135" customFormat="1">
      <c r="B141" s="88" t="s">
        <v>662</v>
      </c>
      <c r="C141" s="85" t="s">
        <v>663</v>
      </c>
      <c r="D141" s="98" t="s">
        <v>129</v>
      </c>
      <c r="E141" s="98" t="s">
        <v>353</v>
      </c>
      <c r="F141" s="85" t="s">
        <v>659</v>
      </c>
      <c r="G141" s="98" t="s">
        <v>411</v>
      </c>
      <c r="H141" s="85" t="s">
        <v>622</v>
      </c>
      <c r="I141" s="85" t="s">
        <v>169</v>
      </c>
      <c r="J141" s="85"/>
      <c r="K141" s="95">
        <v>5.0500000000070466</v>
      </c>
      <c r="L141" s="98" t="s">
        <v>173</v>
      </c>
      <c r="M141" s="99">
        <v>1.6E-2</v>
      </c>
      <c r="N141" s="99">
        <v>8.9999999999999993E-3</v>
      </c>
      <c r="O141" s="95">
        <v>67192.252622</v>
      </c>
      <c r="P141" s="97">
        <v>105.6</v>
      </c>
      <c r="Q141" s="85"/>
      <c r="R141" s="95">
        <v>70.955022710000009</v>
      </c>
      <c r="S141" s="96">
        <v>4.1731680489985427E-4</v>
      </c>
      <c r="T141" s="96">
        <v>5.7170736824424745E-4</v>
      </c>
      <c r="U141" s="96">
        <f>R141/'סכום נכסי הקרן'!$C$42</f>
        <v>1.0774570401701461E-4</v>
      </c>
    </row>
    <row r="142" spans="2:21" s="135" customFormat="1">
      <c r="B142" s="88" t="s">
        <v>664</v>
      </c>
      <c r="C142" s="85" t="s">
        <v>665</v>
      </c>
      <c r="D142" s="98" t="s">
        <v>129</v>
      </c>
      <c r="E142" s="98" t="s">
        <v>353</v>
      </c>
      <c r="F142" s="85" t="s">
        <v>621</v>
      </c>
      <c r="G142" s="98" t="s">
        <v>361</v>
      </c>
      <c r="H142" s="85" t="s">
        <v>666</v>
      </c>
      <c r="I142" s="85" t="s">
        <v>169</v>
      </c>
      <c r="J142" s="85"/>
      <c r="K142" s="95">
        <v>1.3999999999984178</v>
      </c>
      <c r="L142" s="98" t="s">
        <v>173</v>
      </c>
      <c r="M142" s="99">
        <v>5.2999999999999999E-2</v>
      </c>
      <c r="N142" s="99">
        <v>-5.2000000000110742E-3</v>
      </c>
      <c r="O142" s="95">
        <v>213240.520969</v>
      </c>
      <c r="P142" s="97">
        <v>118.57</v>
      </c>
      <c r="Q142" s="85"/>
      <c r="R142" s="95">
        <v>252.839292086</v>
      </c>
      <c r="S142" s="96">
        <v>8.2013692364406982E-4</v>
      </c>
      <c r="T142" s="96">
        <v>2.0372072440596029E-3</v>
      </c>
      <c r="U142" s="96">
        <f>R142/'סכום נכסי הקרן'!$C$42</f>
        <v>3.8393825396000158E-4</v>
      </c>
    </row>
    <row r="143" spans="2:21" s="135" customFormat="1">
      <c r="B143" s="88" t="s">
        <v>667</v>
      </c>
      <c r="C143" s="85" t="s">
        <v>668</v>
      </c>
      <c r="D143" s="98" t="s">
        <v>129</v>
      </c>
      <c r="E143" s="98" t="s">
        <v>353</v>
      </c>
      <c r="F143" s="85" t="s">
        <v>669</v>
      </c>
      <c r="G143" s="98" t="s">
        <v>411</v>
      </c>
      <c r="H143" s="85" t="s">
        <v>666</v>
      </c>
      <c r="I143" s="85" t="s">
        <v>169</v>
      </c>
      <c r="J143" s="85"/>
      <c r="K143" s="95">
        <v>1.6900000002178126</v>
      </c>
      <c r="L143" s="98" t="s">
        <v>173</v>
      </c>
      <c r="M143" s="99">
        <v>5.3499999999999999E-2</v>
      </c>
      <c r="N143" s="99">
        <v>6.4999999992031259E-3</v>
      </c>
      <c r="O143" s="95">
        <v>3377.9333929999998</v>
      </c>
      <c r="P143" s="97">
        <v>111.45</v>
      </c>
      <c r="Q143" s="85"/>
      <c r="R143" s="95">
        <v>3.7647069219999998</v>
      </c>
      <c r="S143" s="96">
        <v>1.9170596520649728E-5</v>
      </c>
      <c r="T143" s="96">
        <v>3.0333450746456973E-5</v>
      </c>
      <c r="U143" s="96">
        <f>R143/'סכום נכסי הקרן'!$C$42</f>
        <v>5.7167340976898975E-6</v>
      </c>
    </row>
    <row r="144" spans="2:21" s="135" customFormat="1">
      <c r="B144" s="88" t="s">
        <v>670</v>
      </c>
      <c r="C144" s="85" t="s">
        <v>671</v>
      </c>
      <c r="D144" s="98" t="s">
        <v>129</v>
      </c>
      <c r="E144" s="98" t="s">
        <v>353</v>
      </c>
      <c r="F144" s="85" t="s">
        <v>672</v>
      </c>
      <c r="G144" s="98" t="s">
        <v>411</v>
      </c>
      <c r="H144" s="85" t="s">
        <v>666</v>
      </c>
      <c r="I144" s="85" t="s">
        <v>357</v>
      </c>
      <c r="J144" s="85"/>
      <c r="K144" s="95">
        <v>0.66000000003914006</v>
      </c>
      <c r="L144" s="98" t="s">
        <v>173</v>
      </c>
      <c r="M144" s="99">
        <v>4.8499999999999995E-2</v>
      </c>
      <c r="N144" s="99">
        <v>-6.8000000000680693E-3</v>
      </c>
      <c r="O144" s="95">
        <v>9214.8778320000001</v>
      </c>
      <c r="P144" s="97">
        <v>127.54</v>
      </c>
      <c r="Q144" s="85"/>
      <c r="R144" s="95">
        <v>11.752655019000001</v>
      </c>
      <c r="S144" s="96">
        <v>6.7750898077079764E-5</v>
      </c>
      <c r="T144" s="96">
        <v>9.4694909735376439E-5</v>
      </c>
      <c r="U144" s="96">
        <f>R144/'סכום נכסי הקרן'!$C$42</f>
        <v>1.7846489800542201E-5</v>
      </c>
    </row>
    <row r="145" spans="2:21" s="135" customFormat="1">
      <c r="B145" s="88" t="s">
        <v>673</v>
      </c>
      <c r="C145" s="85" t="s">
        <v>674</v>
      </c>
      <c r="D145" s="98" t="s">
        <v>129</v>
      </c>
      <c r="E145" s="98" t="s">
        <v>353</v>
      </c>
      <c r="F145" s="85" t="s">
        <v>675</v>
      </c>
      <c r="G145" s="98" t="s">
        <v>411</v>
      </c>
      <c r="H145" s="85" t="s">
        <v>666</v>
      </c>
      <c r="I145" s="85" t="s">
        <v>357</v>
      </c>
      <c r="J145" s="85"/>
      <c r="K145" s="95">
        <v>1.2299999999734601</v>
      </c>
      <c r="L145" s="98" t="s">
        <v>173</v>
      </c>
      <c r="M145" s="99">
        <v>4.2500000000000003E-2</v>
      </c>
      <c r="N145" s="99">
        <v>-2.9999999997587273E-3</v>
      </c>
      <c r="O145" s="95">
        <v>3607.5351879999998</v>
      </c>
      <c r="P145" s="97">
        <v>114.89</v>
      </c>
      <c r="Q145" s="85"/>
      <c r="R145" s="95">
        <v>4.1446970570000001</v>
      </c>
      <c r="S145" s="96">
        <v>2.812027421672958E-5</v>
      </c>
      <c r="T145" s="96">
        <v>3.3395153100179278E-5</v>
      </c>
      <c r="U145" s="96">
        <f>R145/'סכום נכסי הקרן'!$C$42</f>
        <v>6.2937518062519903E-6</v>
      </c>
    </row>
    <row r="146" spans="2:21" s="135" customFormat="1">
      <c r="B146" s="88" t="s">
        <v>676</v>
      </c>
      <c r="C146" s="85" t="s">
        <v>677</v>
      </c>
      <c r="D146" s="98" t="s">
        <v>129</v>
      </c>
      <c r="E146" s="98" t="s">
        <v>353</v>
      </c>
      <c r="F146" s="85" t="s">
        <v>465</v>
      </c>
      <c r="G146" s="98" t="s">
        <v>361</v>
      </c>
      <c r="H146" s="85" t="s">
        <v>666</v>
      </c>
      <c r="I146" s="85" t="s">
        <v>357</v>
      </c>
      <c r="J146" s="85"/>
      <c r="K146" s="95">
        <v>2.5999999999997527</v>
      </c>
      <c r="L146" s="98" t="s">
        <v>173</v>
      </c>
      <c r="M146" s="99">
        <v>5.0999999999999997E-2</v>
      </c>
      <c r="N146" s="99">
        <v>3.999999999990122E-4</v>
      </c>
      <c r="O146" s="95">
        <v>1164134.792162</v>
      </c>
      <c r="P146" s="97">
        <v>137.6</v>
      </c>
      <c r="Q146" s="95">
        <v>17.931434955</v>
      </c>
      <c r="R146" s="95">
        <v>1619.7809674790001</v>
      </c>
      <c r="S146" s="96">
        <v>1.0147243540893954E-3</v>
      </c>
      <c r="T146" s="96">
        <v>1.3051094604456085E-2</v>
      </c>
      <c r="U146" s="96">
        <f>R146/'סכום נכסי הקרן'!$C$42</f>
        <v>2.4596488596400575E-3</v>
      </c>
    </row>
    <row r="147" spans="2:21" s="135" customFormat="1">
      <c r="B147" s="88" t="s">
        <v>678</v>
      </c>
      <c r="C147" s="85" t="s">
        <v>679</v>
      </c>
      <c r="D147" s="98" t="s">
        <v>129</v>
      </c>
      <c r="E147" s="98" t="s">
        <v>353</v>
      </c>
      <c r="F147" s="85" t="s">
        <v>680</v>
      </c>
      <c r="G147" s="98" t="s">
        <v>411</v>
      </c>
      <c r="H147" s="85" t="s">
        <v>666</v>
      </c>
      <c r="I147" s="85" t="s">
        <v>357</v>
      </c>
      <c r="J147" s="85"/>
      <c r="K147" s="95">
        <v>1.2299999999934772</v>
      </c>
      <c r="L147" s="98" t="s">
        <v>173</v>
      </c>
      <c r="M147" s="99">
        <v>5.4000000000000006E-2</v>
      </c>
      <c r="N147" s="99">
        <v>-5.800000000010035E-3</v>
      </c>
      <c r="O147" s="95">
        <v>75981.238977999994</v>
      </c>
      <c r="P147" s="97">
        <v>131.15</v>
      </c>
      <c r="Q147" s="85"/>
      <c r="R147" s="95">
        <v>99.649395655000006</v>
      </c>
      <c r="S147" s="96">
        <v>7.4569868499486545E-4</v>
      </c>
      <c r="T147" s="96">
        <v>8.0290713132307584E-4</v>
      </c>
      <c r="U147" s="96">
        <f>R147/'סכום נכסי הקרן'!$C$42</f>
        <v>1.5131831235683373E-4</v>
      </c>
    </row>
    <row r="148" spans="2:21" s="135" customFormat="1">
      <c r="B148" s="88" t="s">
        <v>681</v>
      </c>
      <c r="C148" s="85" t="s">
        <v>682</v>
      </c>
      <c r="D148" s="98" t="s">
        <v>129</v>
      </c>
      <c r="E148" s="98" t="s">
        <v>353</v>
      </c>
      <c r="F148" s="85" t="s">
        <v>683</v>
      </c>
      <c r="G148" s="98" t="s">
        <v>411</v>
      </c>
      <c r="H148" s="85" t="s">
        <v>666</v>
      </c>
      <c r="I148" s="85" t="s">
        <v>169</v>
      </c>
      <c r="J148" s="85"/>
      <c r="K148" s="95">
        <v>6.6699999999966666</v>
      </c>
      <c r="L148" s="98" t="s">
        <v>173</v>
      </c>
      <c r="M148" s="99">
        <v>2.6000000000000002E-2</v>
      </c>
      <c r="N148" s="99">
        <v>1.7599999999990363E-2</v>
      </c>
      <c r="O148" s="95">
        <v>698803.238487</v>
      </c>
      <c r="P148" s="97">
        <v>106.93</v>
      </c>
      <c r="Q148" s="85"/>
      <c r="R148" s="95">
        <v>747.23030724700004</v>
      </c>
      <c r="S148" s="96">
        <v>1.1403261018700739E-3</v>
      </c>
      <c r="T148" s="96">
        <v>6.0206741695301583E-3</v>
      </c>
      <c r="U148" s="96">
        <f>R148/'סכום נכסי הקרן'!$C$42</f>
        <v>1.1346745084732585E-3</v>
      </c>
    </row>
    <row r="149" spans="2:21" s="135" customFormat="1">
      <c r="B149" s="88" t="s">
        <v>684</v>
      </c>
      <c r="C149" s="85" t="s">
        <v>685</v>
      </c>
      <c r="D149" s="98" t="s">
        <v>129</v>
      </c>
      <c r="E149" s="98" t="s">
        <v>353</v>
      </c>
      <c r="F149" s="85" t="s">
        <v>683</v>
      </c>
      <c r="G149" s="98" t="s">
        <v>411</v>
      </c>
      <c r="H149" s="85" t="s">
        <v>666</v>
      </c>
      <c r="I149" s="85" t="s">
        <v>169</v>
      </c>
      <c r="J149" s="85"/>
      <c r="K149" s="95">
        <v>3.46999999991416</v>
      </c>
      <c r="L149" s="98" t="s">
        <v>173</v>
      </c>
      <c r="M149" s="99">
        <v>4.4000000000000004E-2</v>
      </c>
      <c r="N149" s="99">
        <v>7.3999999997760692E-3</v>
      </c>
      <c r="O149" s="95">
        <v>11712.711317000001</v>
      </c>
      <c r="P149" s="97">
        <v>114.38</v>
      </c>
      <c r="Q149" s="85"/>
      <c r="R149" s="95">
        <v>13.396999745</v>
      </c>
      <c r="S149" s="96">
        <v>8.5804894486608461E-5</v>
      </c>
      <c r="T149" s="96">
        <v>1.0794392241810057E-4</v>
      </c>
      <c r="U149" s="96">
        <f>R149/'סכום נכסי הקרן'!$C$42</f>
        <v>2.0343438901293674E-5</v>
      </c>
    </row>
    <row r="150" spans="2:21" s="135" customFormat="1">
      <c r="B150" s="88" t="s">
        <v>686</v>
      </c>
      <c r="C150" s="85" t="s">
        <v>687</v>
      </c>
      <c r="D150" s="98" t="s">
        <v>129</v>
      </c>
      <c r="E150" s="98" t="s">
        <v>353</v>
      </c>
      <c r="F150" s="85" t="s">
        <v>583</v>
      </c>
      <c r="G150" s="98" t="s">
        <v>411</v>
      </c>
      <c r="H150" s="85" t="s">
        <v>666</v>
      </c>
      <c r="I150" s="85" t="s">
        <v>357</v>
      </c>
      <c r="J150" s="85"/>
      <c r="K150" s="95">
        <v>4.4299999999360615</v>
      </c>
      <c r="L150" s="98" t="s">
        <v>173</v>
      </c>
      <c r="M150" s="99">
        <v>2.0499999999999997E-2</v>
      </c>
      <c r="N150" s="99">
        <v>1.2299999999736723E-2</v>
      </c>
      <c r="O150" s="95">
        <v>25184.925655999999</v>
      </c>
      <c r="P150" s="97">
        <v>105.57</v>
      </c>
      <c r="Q150" s="85"/>
      <c r="R150" s="95">
        <v>26.587727089999998</v>
      </c>
      <c r="S150" s="96">
        <v>5.3968353164288425E-5</v>
      </c>
      <c r="T150" s="96">
        <v>2.1422584197239533E-4</v>
      </c>
      <c r="U150" s="96">
        <f>R150/'סכום נכסי הקרן'!$C$42</f>
        <v>4.0373651703737167E-5</v>
      </c>
    </row>
    <row r="151" spans="2:21" s="135" customFormat="1">
      <c r="B151" s="88" t="s">
        <v>688</v>
      </c>
      <c r="C151" s="85" t="s">
        <v>689</v>
      </c>
      <c r="D151" s="98" t="s">
        <v>129</v>
      </c>
      <c r="E151" s="98" t="s">
        <v>353</v>
      </c>
      <c r="F151" s="85" t="s">
        <v>583</v>
      </c>
      <c r="G151" s="98" t="s">
        <v>411</v>
      </c>
      <c r="H151" s="85" t="s">
        <v>666</v>
      </c>
      <c r="I151" s="85" t="s">
        <v>357</v>
      </c>
      <c r="J151" s="85"/>
      <c r="K151" s="95">
        <v>5.6699999999943298</v>
      </c>
      <c r="L151" s="98" t="s">
        <v>173</v>
      </c>
      <c r="M151" s="99">
        <v>2.0499999999999997E-2</v>
      </c>
      <c r="N151" s="99">
        <v>1.6099999999973361E-2</v>
      </c>
      <c r="O151" s="95">
        <v>281328.55</v>
      </c>
      <c r="P151" s="97">
        <v>104.07</v>
      </c>
      <c r="Q151" s="85"/>
      <c r="R151" s="95">
        <v>292.778622998</v>
      </c>
      <c r="S151" s="96">
        <v>5.6067343737855463E-4</v>
      </c>
      <c r="T151" s="96">
        <v>2.3590112389432179E-3</v>
      </c>
      <c r="U151" s="96">
        <f>R151/'סכום נכסי הקרן'!$C$42</f>
        <v>4.4458641053476467E-4</v>
      </c>
    </row>
    <row r="152" spans="2:21" s="135" customFormat="1">
      <c r="B152" s="88" t="s">
        <v>690</v>
      </c>
      <c r="C152" s="85" t="s">
        <v>691</v>
      </c>
      <c r="D152" s="98" t="s">
        <v>129</v>
      </c>
      <c r="E152" s="98" t="s">
        <v>353</v>
      </c>
      <c r="F152" s="85" t="s">
        <v>692</v>
      </c>
      <c r="G152" s="98" t="s">
        <v>411</v>
      </c>
      <c r="H152" s="85" t="s">
        <v>666</v>
      </c>
      <c r="I152" s="85" t="s">
        <v>169</v>
      </c>
      <c r="J152" s="85"/>
      <c r="K152" s="95">
        <v>3.8700000756805237</v>
      </c>
      <c r="L152" s="98" t="s">
        <v>173</v>
      </c>
      <c r="M152" s="99">
        <v>4.3400000000000001E-2</v>
      </c>
      <c r="N152" s="99">
        <v>1.7700000427759485E-2</v>
      </c>
      <c r="O152" s="95">
        <v>12.908028999999997</v>
      </c>
      <c r="P152" s="97">
        <v>110.2</v>
      </c>
      <c r="Q152" s="95">
        <v>9.0812899999999992E-4</v>
      </c>
      <c r="R152" s="95">
        <v>1.5195455000000002E-2</v>
      </c>
      <c r="S152" s="96">
        <v>8.7924183433086221E-9</v>
      </c>
      <c r="T152" s="96">
        <v>1.2243465304535158E-7</v>
      </c>
      <c r="U152" s="96">
        <f>R152/'סכום נכסי הקרן'!$C$42</f>
        <v>2.3074405930718147E-8</v>
      </c>
    </row>
    <row r="153" spans="2:21" s="135" customFormat="1">
      <c r="B153" s="88" t="s">
        <v>693</v>
      </c>
      <c r="C153" s="85" t="s">
        <v>694</v>
      </c>
      <c r="D153" s="98" t="s">
        <v>129</v>
      </c>
      <c r="E153" s="98" t="s">
        <v>353</v>
      </c>
      <c r="F153" s="85" t="s">
        <v>695</v>
      </c>
      <c r="G153" s="98" t="s">
        <v>411</v>
      </c>
      <c r="H153" s="85" t="s">
        <v>696</v>
      </c>
      <c r="I153" s="85" t="s">
        <v>169</v>
      </c>
      <c r="J153" s="85"/>
      <c r="K153" s="95">
        <v>3.8997949419002049</v>
      </c>
      <c r="L153" s="98" t="s">
        <v>173</v>
      </c>
      <c r="M153" s="99">
        <v>4.6500000000000007E-2</v>
      </c>
      <c r="N153" s="99">
        <v>1.8698564593301433E-2</v>
      </c>
      <c r="O153" s="95">
        <v>6.4710000000000002E-3</v>
      </c>
      <c r="P153" s="97">
        <v>113.01</v>
      </c>
      <c r="Q153" s="85"/>
      <c r="R153" s="95">
        <v>7.3150000000000003E-6</v>
      </c>
      <c r="S153" s="96">
        <v>9.0298651171747444E-12</v>
      </c>
      <c r="T153" s="96">
        <v>5.8939300404413463E-11</v>
      </c>
      <c r="U153" s="96">
        <f>R153/'סכום נכסי הקרן'!$C$42</f>
        <v>1.1107879256212021E-11</v>
      </c>
    </row>
    <row r="154" spans="2:21" s="135" customFormat="1">
      <c r="B154" s="88" t="s">
        <v>697</v>
      </c>
      <c r="C154" s="85" t="s">
        <v>698</v>
      </c>
      <c r="D154" s="98" t="s">
        <v>129</v>
      </c>
      <c r="E154" s="98" t="s">
        <v>353</v>
      </c>
      <c r="F154" s="85" t="s">
        <v>695</v>
      </c>
      <c r="G154" s="98" t="s">
        <v>411</v>
      </c>
      <c r="H154" s="85" t="s">
        <v>696</v>
      </c>
      <c r="I154" s="85" t="s">
        <v>169</v>
      </c>
      <c r="J154" s="85"/>
      <c r="K154" s="95">
        <v>0.73999999999554633</v>
      </c>
      <c r="L154" s="98" t="s">
        <v>173</v>
      </c>
      <c r="M154" s="99">
        <v>5.5999999999999994E-2</v>
      </c>
      <c r="N154" s="99">
        <v>-6.3000000000222687E-3</v>
      </c>
      <c r="O154" s="95">
        <v>51956.910566999999</v>
      </c>
      <c r="P154" s="97">
        <v>112.36</v>
      </c>
      <c r="Q154" s="85"/>
      <c r="R154" s="95">
        <v>58.378782748999996</v>
      </c>
      <c r="S154" s="96">
        <v>8.2070055233145884E-4</v>
      </c>
      <c r="T154" s="96">
        <v>4.7037657056559146E-4</v>
      </c>
      <c r="U154" s="96">
        <f>R154/'סכום נכסי הקרן'!$C$42</f>
        <v>8.8648594654890659E-5</v>
      </c>
    </row>
    <row r="155" spans="2:21" s="135" customFormat="1">
      <c r="B155" s="88" t="s">
        <v>699</v>
      </c>
      <c r="C155" s="85" t="s">
        <v>700</v>
      </c>
      <c r="D155" s="98" t="s">
        <v>129</v>
      </c>
      <c r="E155" s="98" t="s">
        <v>353</v>
      </c>
      <c r="F155" s="85" t="s">
        <v>701</v>
      </c>
      <c r="G155" s="98" t="s">
        <v>407</v>
      </c>
      <c r="H155" s="85" t="s">
        <v>696</v>
      </c>
      <c r="I155" s="85" t="s">
        <v>169</v>
      </c>
      <c r="J155" s="85"/>
      <c r="K155" s="95">
        <v>4.0000000023435636E-2</v>
      </c>
      <c r="L155" s="98" t="s">
        <v>173</v>
      </c>
      <c r="M155" s="99">
        <v>4.2000000000000003E-2</v>
      </c>
      <c r="N155" s="99">
        <v>2.059999999993304E-2</v>
      </c>
      <c r="O155" s="95">
        <v>11644.852282</v>
      </c>
      <c r="P155" s="97">
        <v>102.6</v>
      </c>
      <c r="Q155" s="85"/>
      <c r="R155" s="95">
        <v>11.947618968</v>
      </c>
      <c r="S155" s="96">
        <v>2.5968624200964065E-4</v>
      </c>
      <c r="T155" s="96">
        <v>9.6265796783652824E-5</v>
      </c>
      <c r="U155" s="96">
        <f>R155/'סכום נכסי הקרן'!$C$42</f>
        <v>1.8142543936537589E-5</v>
      </c>
    </row>
    <row r="156" spans="2:21" s="135" customFormat="1">
      <c r="B156" s="88" t="s">
        <v>702</v>
      </c>
      <c r="C156" s="85" t="s">
        <v>703</v>
      </c>
      <c r="D156" s="98" t="s">
        <v>129</v>
      </c>
      <c r="E156" s="98" t="s">
        <v>353</v>
      </c>
      <c r="F156" s="85" t="s">
        <v>704</v>
      </c>
      <c r="G156" s="98" t="s">
        <v>411</v>
      </c>
      <c r="H156" s="85" t="s">
        <v>696</v>
      </c>
      <c r="I156" s="85" t="s">
        <v>169</v>
      </c>
      <c r="J156" s="85"/>
      <c r="K156" s="95">
        <v>1.2900000000051037</v>
      </c>
      <c r="L156" s="98" t="s">
        <v>173</v>
      </c>
      <c r="M156" s="99">
        <v>4.8000000000000001E-2</v>
      </c>
      <c r="N156" s="99">
        <v>-7.0000000000108604E-4</v>
      </c>
      <c r="O156" s="95">
        <v>85619.137216000003</v>
      </c>
      <c r="P156" s="97">
        <v>107.56</v>
      </c>
      <c r="Q156" s="85"/>
      <c r="R156" s="95">
        <v>92.091946856999982</v>
      </c>
      <c r="S156" s="96">
        <v>6.11045004653181E-4</v>
      </c>
      <c r="T156" s="96">
        <v>7.4201434321695186E-4</v>
      </c>
      <c r="U156" s="96">
        <f>R156/'סכום נכסי הקרן'!$C$42</f>
        <v>1.3984227288544768E-4</v>
      </c>
    </row>
    <row r="157" spans="2:21" s="135" customFormat="1">
      <c r="B157" s="88" t="s">
        <v>705</v>
      </c>
      <c r="C157" s="85" t="s">
        <v>706</v>
      </c>
      <c r="D157" s="98" t="s">
        <v>129</v>
      </c>
      <c r="E157" s="98" t="s">
        <v>353</v>
      </c>
      <c r="F157" s="85" t="s">
        <v>707</v>
      </c>
      <c r="G157" s="98" t="s">
        <v>529</v>
      </c>
      <c r="H157" s="85" t="s">
        <v>696</v>
      </c>
      <c r="I157" s="85" t="s">
        <v>357</v>
      </c>
      <c r="J157" s="85"/>
      <c r="K157" s="95">
        <v>0.7399999999996989</v>
      </c>
      <c r="L157" s="98" t="s">
        <v>173</v>
      </c>
      <c r="M157" s="99">
        <v>4.8000000000000001E-2</v>
      </c>
      <c r="N157" s="99">
        <v>-6.8000000000040164E-3</v>
      </c>
      <c r="O157" s="95">
        <v>160298.92190799999</v>
      </c>
      <c r="P157" s="97">
        <v>124.29</v>
      </c>
      <c r="Q157" s="85"/>
      <c r="R157" s="95">
        <v>199.235544769</v>
      </c>
      <c r="S157" s="96">
        <v>5.223526972855171E-4</v>
      </c>
      <c r="T157" s="96">
        <v>1.605304664986611E-3</v>
      </c>
      <c r="U157" s="96">
        <f>R157/'סכום נכסי הקרן'!$C$42</f>
        <v>3.0254058439366731E-4</v>
      </c>
    </row>
    <row r="158" spans="2:21" s="135" customFormat="1">
      <c r="B158" s="88" t="s">
        <v>708</v>
      </c>
      <c r="C158" s="85" t="s">
        <v>709</v>
      </c>
      <c r="D158" s="98" t="s">
        <v>129</v>
      </c>
      <c r="E158" s="98" t="s">
        <v>353</v>
      </c>
      <c r="F158" s="85" t="s">
        <v>710</v>
      </c>
      <c r="G158" s="98" t="s">
        <v>411</v>
      </c>
      <c r="H158" s="85" t="s">
        <v>696</v>
      </c>
      <c r="I158" s="85" t="s">
        <v>357</v>
      </c>
      <c r="J158" s="85"/>
      <c r="K158" s="95">
        <v>1.0899999999962433</v>
      </c>
      <c r="L158" s="98" t="s">
        <v>173</v>
      </c>
      <c r="M158" s="99">
        <v>5.4000000000000006E-2</v>
      </c>
      <c r="N158" s="99">
        <v>4.1699999999690512E-2</v>
      </c>
      <c r="O158" s="95">
        <v>54108.681184000001</v>
      </c>
      <c r="P158" s="97">
        <v>103.31</v>
      </c>
      <c r="Q158" s="85"/>
      <c r="R158" s="95">
        <v>55.899677869000001</v>
      </c>
      <c r="S158" s="96">
        <v>1.0931046703838384E-3</v>
      </c>
      <c r="T158" s="96">
        <v>4.5040162767340182E-4</v>
      </c>
      <c r="U158" s="96">
        <f>R158/'סכום נכסי הקרן'!$C$42</f>
        <v>8.4884056354066889E-5</v>
      </c>
    </row>
    <row r="159" spans="2:21" s="135" customFormat="1">
      <c r="B159" s="88" t="s">
        <v>711</v>
      </c>
      <c r="C159" s="85" t="s">
        <v>712</v>
      </c>
      <c r="D159" s="98" t="s">
        <v>129</v>
      </c>
      <c r="E159" s="98" t="s">
        <v>353</v>
      </c>
      <c r="F159" s="85" t="s">
        <v>710</v>
      </c>
      <c r="G159" s="98" t="s">
        <v>411</v>
      </c>
      <c r="H159" s="85" t="s">
        <v>696</v>
      </c>
      <c r="I159" s="85" t="s">
        <v>357</v>
      </c>
      <c r="J159" s="85"/>
      <c r="K159" s="95">
        <v>0.17999999999652527</v>
      </c>
      <c r="L159" s="98" t="s">
        <v>173</v>
      </c>
      <c r="M159" s="99">
        <v>6.4000000000000001E-2</v>
      </c>
      <c r="N159" s="99">
        <v>1.2400000000243225E-2</v>
      </c>
      <c r="O159" s="95">
        <v>30668.302731</v>
      </c>
      <c r="P159" s="97">
        <v>112.61</v>
      </c>
      <c r="Q159" s="85"/>
      <c r="R159" s="95">
        <v>34.535575234000007</v>
      </c>
      <c r="S159" s="96">
        <v>8.9373397866226816E-4</v>
      </c>
      <c r="T159" s="96">
        <v>2.7826420278276803E-4</v>
      </c>
      <c r="U159" s="96">
        <f>R159/'סכום נכסי הקרן'!$C$42</f>
        <v>5.2442515344237631E-5</v>
      </c>
    </row>
    <row r="160" spans="2:21" s="135" customFormat="1">
      <c r="B160" s="88" t="s">
        <v>713</v>
      </c>
      <c r="C160" s="85" t="s">
        <v>714</v>
      </c>
      <c r="D160" s="98" t="s">
        <v>129</v>
      </c>
      <c r="E160" s="98" t="s">
        <v>353</v>
      </c>
      <c r="F160" s="85" t="s">
        <v>710</v>
      </c>
      <c r="G160" s="98" t="s">
        <v>411</v>
      </c>
      <c r="H160" s="85" t="s">
        <v>696</v>
      </c>
      <c r="I160" s="85" t="s">
        <v>357</v>
      </c>
      <c r="J160" s="85"/>
      <c r="K160" s="95">
        <v>1.9400000000013511</v>
      </c>
      <c r="L160" s="98" t="s">
        <v>173</v>
      </c>
      <c r="M160" s="99">
        <v>2.5000000000000001E-2</v>
      </c>
      <c r="N160" s="99">
        <v>5.370000000004975E-2</v>
      </c>
      <c r="O160" s="95">
        <v>169619.13016100001</v>
      </c>
      <c r="P160" s="97">
        <v>96</v>
      </c>
      <c r="Q160" s="85"/>
      <c r="R160" s="95">
        <v>162.834364687</v>
      </c>
      <c r="S160" s="96">
        <v>3.4838333684963647E-4</v>
      </c>
      <c r="T160" s="96">
        <v>1.3120086857756541E-3</v>
      </c>
      <c r="U160" s="96">
        <f>R160/'סכום נכסי הקרן'!$C$42</f>
        <v>2.4726513488792764E-4</v>
      </c>
    </row>
    <row r="161" spans="2:21" s="135" customFormat="1">
      <c r="B161" s="88" t="s">
        <v>715</v>
      </c>
      <c r="C161" s="85" t="s">
        <v>716</v>
      </c>
      <c r="D161" s="98" t="s">
        <v>129</v>
      </c>
      <c r="E161" s="98" t="s">
        <v>353</v>
      </c>
      <c r="F161" s="85" t="s">
        <v>642</v>
      </c>
      <c r="G161" s="98" t="s">
        <v>361</v>
      </c>
      <c r="H161" s="85" t="s">
        <v>696</v>
      </c>
      <c r="I161" s="85" t="s">
        <v>357</v>
      </c>
      <c r="J161" s="85"/>
      <c r="K161" s="95">
        <v>1.2399999999890039</v>
      </c>
      <c r="L161" s="98" t="s">
        <v>173</v>
      </c>
      <c r="M161" s="99">
        <v>2.4E-2</v>
      </c>
      <c r="N161" s="99">
        <v>-3.1999999999679286E-3</v>
      </c>
      <c r="O161" s="95">
        <v>82449.595793999993</v>
      </c>
      <c r="P161" s="97">
        <v>105.89</v>
      </c>
      <c r="Q161" s="85"/>
      <c r="R161" s="95">
        <v>87.305878479</v>
      </c>
      <c r="S161" s="96">
        <v>6.3155085594135624E-4</v>
      </c>
      <c r="T161" s="96">
        <v>7.0345145574094293E-4</v>
      </c>
      <c r="U161" s="96">
        <f>R161/'סכום נכסי הקרן'!$C$42</f>
        <v>1.3257459419032831E-4</v>
      </c>
    </row>
    <row r="162" spans="2:21" s="135" customFormat="1">
      <c r="B162" s="88" t="s">
        <v>717</v>
      </c>
      <c r="C162" s="85" t="s">
        <v>718</v>
      </c>
      <c r="D162" s="98" t="s">
        <v>129</v>
      </c>
      <c r="E162" s="98" t="s">
        <v>353</v>
      </c>
      <c r="F162" s="85" t="s">
        <v>719</v>
      </c>
      <c r="G162" s="98" t="s">
        <v>608</v>
      </c>
      <c r="H162" s="85" t="s">
        <v>720</v>
      </c>
      <c r="I162" s="85" t="s">
        <v>357</v>
      </c>
      <c r="J162" s="85"/>
      <c r="K162" s="95">
        <v>1.4599999887340926</v>
      </c>
      <c r="L162" s="98" t="s">
        <v>173</v>
      </c>
      <c r="M162" s="99">
        <v>0.05</v>
      </c>
      <c r="N162" s="99">
        <v>1.2500000000000001E-2</v>
      </c>
      <c r="O162" s="95">
        <v>60.606610000000003</v>
      </c>
      <c r="P162" s="97">
        <v>105.45</v>
      </c>
      <c r="Q162" s="85"/>
      <c r="R162" s="95">
        <v>6.3909632000000008E-2</v>
      </c>
      <c r="S162" s="96">
        <v>5.8913151461246472E-7</v>
      </c>
      <c r="T162" s="96">
        <v>5.1494039633404188E-7</v>
      </c>
      <c r="U162" s="96">
        <f>R162/'סכום נכסי הקרן'!$C$42</f>
        <v>9.7047228375248674E-8</v>
      </c>
    </row>
    <row r="163" spans="2:21" s="135" customFormat="1">
      <c r="B163" s="88" t="s">
        <v>721</v>
      </c>
      <c r="C163" s="85" t="s">
        <v>722</v>
      </c>
      <c r="D163" s="98" t="s">
        <v>129</v>
      </c>
      <c r="E163" s="98" t="s">
        <v>353</v>
      </c>
      <c r="F163" s="85" t="s">
        <v>723</v>
      </c>
      <c r="G163" s="98" t="s">
        <v>608</v>
      </c>
      <c r="H163" s="85" t="s">
        <v>724</v>
      </c>
      <c r="I163" s="85" t="s">
        <v>357</v>
      </c>
      <c r="J163" s="85"/>
      <c r="K163" s="95">
        <v>0.84000000000488451</v>
      </c>
      <c r="L163" s="98" t="s">
        <v>173</v>
      </c>
      <c r="M163" s="99">
        <v>4.9000000000000002E-2</v>
      </c>
      <c r="N163" s="99">
        <v>0</v>
      </c>
      <c r="O163" s="95">
        <v>221653.23750799999</v>
      </c>
      <c r="P163" s="97">
        <v>48.03</v>
      </c>
      <c r="Q163" s="85"/>
      <c r="R163" s="95">
        <v>106.460036547</v>
      </c>
      <c r="S163" s="96">
        <v>2.9078145293447285E-4</v>
      </c>
      <c r="T163" s="96">
        <v>8.5778264868195079E-4</v>
      </c>
      <c r="U163" s="96">
        <f>R163/'סכום נכסי הקרן'!$C$42</f>
        <v>1.6166031873902868E-4</v>
      </c>
    </row>
    <row r="164" spans="2:21" s="135" customFormat="1">
      <c r="B164" s="8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95"/>
      <c r="P164" s="97"/>
      <c r="Q164" s="85"/>
      <c r="R164" s="85"/>
      <c r="S164" s="85"/>
      <c r="T164" s="96"/>
      <c r="U164" s="85"/>
    </row>
    <row r="165" spans="2:21" s="135" customFormat="1">
      <c r="B165" s="103" t="s">
        <v>50</v>
      </c>
      <c r="C165" s="83"/>
      <c r="D165" s="83"/>
      <c r="E165" s="83"/>
      <c r="F165" s="83"/>
      <c r="G165" s="83"/>
      <c r="H165" s="83"/>
      <c r="I165" s="83"/>
      <c r="J165" s="83"/>
      <c r="K165" s="92">
        <v>3.9125237022881683</v>
      </c>
      <c r="L165" s="83"/>
      <c r="M165" s="83"/>
      <c r="N165" s="105">
        <v>2.4000705754210788E-2</v>
      </c>
      <c r="O165" s="92"/>
      <c r="P165" s="94"/>
      <c r="Q165" s="92">
        <v>23.797720920999996</v>
      </c>
      <c r="R165" s="92">
        <v>23736.348952182005</v>
      </c>
      <c r="S165" s="83"/>
      <c r="T165" s="93">
        <v>0.19125137408019685</v>
      </c>
      <c r="U165" s="93">
        <f>R165/'סכום נכסי הקרן'!$C$42</f>
        <v>3.60438138269518E-2</v>
      </c>
    </row>
    <row r="166" spans="2:21" s="135" customFormat="1">
      <c r="B166" s="88" t="s">
        <v>725</v>
      </c>
      <c r="C166" s="85" t="s">
        <v>726</v>
      </c>
      <c r="D166" s="98" t="s">
        <v>129</v>
      </c>
      <c r="E166" s="98" t="s">
        <v>353</v>
      </c>
      <c r="F166" s="85" t="s">
        <v>366</v>
      </c>
      <c r="G166" s="98" t="s">
        <v>361</v>
      </c>
      <c r="H166" s="85" t="s">
        <v>356</v>
      </c>
      <c r="I166" s="85" t="s">
        <v>169</v>
      </c>
      <c r="J166" s="85"/>
      <c r="K166" s="95">
        <v>5.6300000000039683</v>
      </c>
      <c r="L166" s="98" t="s">
        <v>173</v>
      </c>
      <c r="M166" s="99">
        <v>2.98E-2</v>
      </c>
      <c r="N166" s="99">
        <v>2.0100000000014665E-2</v>
      </c>
      <c r="O166" s="95">
        <v>429403.34138699999</v>
      </c>
      <c r="P166" s="97">
        <v>107.99</v>
      </c>
      <c r="Q166" s="85"/>
      <c r="R166" s="95">
        <v>463.71265403199999</v>
      </c>
      <c r="S166" s="96">
        <v>1.6891604709117736E-4</v>
      </c>
      <c r="T166" s="96">
        <v>3.7362815334682021E-3</v>
      </c>
      <c r="U166" s="96">
        <f>R166/'סכום נכסי הקרן'!$C$42</f>
        <v>7.0415094607861569E-4</v>
      </c>
    </row>
    <row r="167" spans="2:21" s="135" customFormat="1">
      <c r="B167" s="88" t="s">
        <v>727</v>
      </c>
      <c r="C167" s="85" t="s">
        <v>728</v>
      </c>
      <c r="D167" s="98" t="s">
        <v>129</v>
      </c>
      <c r="E167" s="98" t="s">
        <v>353</v>
      </c>
      <c r="F167" s="85" t="s">
        <v>366</v>
      </c>
      <c r="G167" s="98" t="s">
        <v>361</v>
      </c>
      <c r="H167" s="85" t="s">
        <v>356</v>
      </c>
      <c r="I167" s="85" t="s">
        <v>169</v>
      </c>
      <c r="J167" s="85"/>
      <c r="K167" s="95">
        <v>3.0499999999982053</v>
      </c>
      <c r="L167" s="98" t="s">
        <v>173</v>
      </c>
      <c r="M167" s="99">
        <v>2.4700000000000003E-2</v>
      </c>
      <c r="N167" s="99">
        <v>1.2599999999992818E-2</v>
      </c>
      <c r="O167" s="95">
        <v>395115.18287799996</v>
      </c>
      <c r="P167" s="97">
        <v>105.75</v>
      </c>
      <c r="Q167" s="85"/>
      <c r="R167" s="95">
        <v>417.83431665499995</v>
      </c>
      <c r="S167" s="96">
        <v>1.1860939739315507E-4</v>
      </c>
      <c r="T167" s="96">
        <v>3.3666250592757161E-3</v>
      </c>
      <c r="U167" s="96">
        <f>R167/'סכום נכסי הקרן'!$C$42</f>
        <v>6.3448436616617891E-4</v>
      </c>
    </row>
    <row r="168" spans="2:21" s="135" customFormat="1">
      <c r="B168" s="88" t="s">
        <v>729</v>
      </c>
      <c r="C168" s="85" t="s">
        <v>730</v>
      </c>
      <c r="D168" s="98" t="s">
        <v>129</v>
      </c>
      <c r="E168" s="98" t="s">
        <v>353</v>
      </c>
      <c r="F168" s="85" t="s">
        <v>731</v>
      </c>
      <c r="G168" s="98" t="s">
        <v>411</v>
      </c>
      <c r="H168" s="85" t="s">
        <v>356</v>
      </c>
      <c r="I168" s="85" t="s">
        <v>169</v>
      </c>
      <c r="J168" s="85"/>
      <c r="K168" s="95">
        <v>4.5599999999950089</v>
      </c>
      <c r="L168" s="98" t="s">
        <v>173</v>
      </c>
      <c r="M168" s="99">
        <v>1.44E-2</v>
      </c>
      <c r="N168" s="99">
        <v>1.5299999999986184E-2</v>
      </c>
      <c r="O168" s="95">
        <v>450435.141405</v>
      </c>
      <c r="P168" s="97">
        <v>99.61</v>
      </c>
      <c r="Q168" s="85"/>
      <c r="R168" s="95">
        <v>448.67844435399991</v>
      </c>
      <c r="S168" s="96">
        <v>5.0048349044999997E-4</v>
      </c>
      <c r="T168" s="96">
        <v>3.6151460856822027E-3</v>
      </c>
      <c r="U168" s="96">
        <f>R168/'סכום נכסי הקרן'!$C$42</f>
        <v>6.813213923102221E-4</v>
      </c>
    </row>
    <row r="169" spans="2:21" s="135" customFormat="1">
      <c r="B169" s="88" t="s">
        <v>732</v>
      </c>
      <c r="C169" s="85" t="s">
        <v>733</v>
      </c>
      <c r="D169" s="98" t="s">
        <v>129</v>
      </c>
      <c r="E169" s="98" t="s">
        <v>353</v>
      </c>
      <c r="F169" s="85" t="s">
        <v>381</v>
      </c>
      <c r="G169" s="98" t="s">
        <v>361</v>
      </c>
      <c r="H169" s="85" t="s">
        <v>356</v>
      </c>
      <c r="I169" s="85" t="s">
        <v>169</v>
      </c>
      <c r="J169" s="85"/>
      <c r="K169" s="95">
        <v>0.15999999999980072</v>
      </c>
      <c r="L169" s="98" t="s">
        <v>173</v>
      </c>
      <c r="M169" s="99">
        <v>5.9000000000000004E-2</v>
      </c>
      <c r="N169" s="99">
        <v>6.0000000001793699E-4</v>
      </c>
      <c r="O169" s="95">
        <v>194971.24340899999</v>
      </c>
      <c r="P169" s="97">
        <v>102.94</v>
      </c>
      <c r="Q169" s="85"/>
      <c r="R169" s="95">
        <v>200.70339149399999</v>
      </c>
      <c r="S169" s="96">
        <v>3.6144086902169779E-4</v>
      </c>
      <c r="T169" s="96">
        <v>1.6171315766848214E-3</v>
      </c>
      <c r="U169" s="96">
        <f>R169/'סכום נכסי הקרן'!$C$42</f>
        <v>3.0476952003111451E-4</v>
      </c>
    </row>
    <row r="170" spans="2:21" s="135" customFormat="1">
      <c r="B170" s="88" t="s">
        <v>734</v>
      </c>
      <c r="C170" s="85" t="s">
        <v>735</v>
      </c>
      <c r="D170" s="98" t="s">
        <v>129</v>
      </c>
      <c r="E170" s="98" t="s">
        <v>353</v>
      </c>
      <c r="F170" s="85" t="s">
        <v>736</v>
      </c>
      <c r="G170" s="98" t="s">
        <v>737</v>
      </c>
      <c r="H170" s="85" t="s">
        <v>393</v>
      </c>
      <c r="I170" s="85" t="s">
        <v>169</v>
      </c>
      <c r="J170" s="85"/>
      <c r="K170" s="95">
        <v>0.73999999999518218</v>
      </c>
      <c r="L170" s="98" t="s">
        <v>173</v>
      </c>
      <c r="M170" s="99">
        <v>4.8399999999999999E-2</v>
      </c>
      <c r="N170" s="99">
        <v>3.9000000000088751E-3</v>
      </c>
      <c r="O170" s="95">
        <v>75446.998705999998</v>
      </c>
      <c r="P170" s="97">
        <v>104.54</v>
      </c>
      <c r="Q170" s="85"/>
      <c r="R170" s="95">
        <v>78.872295786999999</v>
      </c>
      <c r="S170" s="96">
        <v>1.796357112047619E-4</v>
      </c>
      <c r="T170" s="96">
        <v>6.3549937593653416E-4</v>
      </c>
      <c r="U170" s="96">
        <f>R170/'סכום נכסי הקרן'!$C$42</f>
        <v>1.1976813920194614E-4</v>
      </c>
    </row>
    <row r="171" spans="2:21" s="135" customFormat="1">
      <c r="B171" s="88" t="s">
        <v>738</v>
      </c>
      <c r="C171" s="85" t="s">
        <v>739</v>
      </c>
      <c r="D171" s="98" t="s">
        <v>129</v>
      </c>
      <c r="E171" s="98" t="s">
        <v>353</v>
      </c>
      <c r="F171" s="85" t="s">
        <v>392</v>
      </c>
      <c r="G171" s="98" t="s">
        <v>361</v>
      </c>
      <c r="H171" s="85" t="s">
        <v>393</v>
      </c>
      <c r="I171" s="85" t="s">
        <v>169</v>
      </c>
      <c r="J171" s="85"/>
      <c r="K171" s="95">
        <v>1.2800000000006404</v>
      </c>
      <c r="L171" s="98" t="s">
        <v>173</v>
      </c>
      <c r="M171" s="99">
        <v>1.95E-2</v>
      </c>
      <c r="N171" s="99">
        <v>6.000000000021352E-3</v>
      </c>
      <c r="O171" s="95">
        <v>183413.044501</v>
      </c>
      <c r="P171" s="97">
        <v>102.14</v>
      </c>
      <c r="Q171" s="85"/>
      <c r="R171" s="95">
        <v>187.338083721</v>
      </c>
      <c r="S171" s="96">
        <v>4.0163420319968673E-4</v>
      </c>
      <c r="T171" s="96">
        <v>1.5094430066465044E-3</v>
      </c>
      <c r="U171" s="96">
        <f>R171/'סכום נכסי הקרן'!$C$42</f>
        <v>2.8447420561353477E-4</v>
      </c>
    </row>
    <row r="172" spans="2:21" s="135" customFormat="1">
      <c r="B172" s="88" t="s">
        <v>740</v>
      </c>
      <c r="C172" s="85" t="s">
        <v>741</v>
      </c>
      <c r="D172" s="98" t="s">
        <v>129</v>
      </c>
      <c r="E172" s="98" t="s">
        <v>353</v>
      </c>
      <c r="F172" s="85" t="s">
        <v>465</v>
      </c>
      <c r="G172" s="98" t="s">
        <v>361</v>
      </c>
      <c r="H172" s="85" t="s">
        <v>393</v>
      </c>
      <c r="I172" s="85" t="s">
        <v>169</v>
      </c>
      <c r="J172" s="85"/>
      <c r="K172" s="95">
        <v>3.1000000000070185</v>
      </c>
      <c r="L172" s="98" t="s">
        <v>173</v>
      </c>
      <c r="M172" s="99">
        <v>1.8700000000000001E-2</v>
      </c>
      <c r="N172" s="99">
        <v>1.3000000000025857E-2</v>
      </c>
      <c r="O172" s="95">
        <v>264729.993984</v>
      </c>
      <c r="P172" s="97">
        <v>102.26</v>
      </c>
      <c r="Q172" s="85"/>
      <c r="R172" s="95">
        <v>270.712888921</v>
      </c>
      <c r="S172" s="96">
        <v>3.6519519103876398E-4</v>
      </c>
      <c r="T172" s="96">
        <v>2.181220544560688E-3</v>
      </c>
      <c r="U172" s="96">
        <f>R172/'סכום נכסי הקרן'!$C$42</f>
        <v>4.1107943721596782E-4</v>
      </c>
    </row>
    <row r="173" spans="2:21" s="135" customFormat="1">
      <c r="B173" s="88" t="s">
        <v>742</v>
      </c>
      <c r="C173" s="85" t="s">
        <v>743</v>
      </c>
      <c r="D173" s="98" t="s">
        <v>129</v>
      </c>
      <c r="E173" s="98" t="s">
        <v>353</v>
      </c>
      <c r="F173" s="85" t="s">
        <v>465</v>
      </c>
      <c r="G173" s="98" t="s">
        <v>361</v>
      </c>
      <c r="H173" s="85" t="s">
        <v>393</v>
      </c>
      <c r="I173" s="85" t="s">
        <v>169</v>
      </c>
      <c r="J173" s="85"/>
      <c r="K173" s="95">
        <v>5.6900000000016817</v>
      </c>
      <c r="L173" s="98" t="s">
        <v>173</v>
      </c>
      <c r="M173" s="99">
        <v>2.6800000000000001E-2</v>
      </c>
      <c r="N173" s="99">
        <v>1.9400000000004802E-2</v>
      </c>
      <c r="O173" s="95">
        <v>396626.74368000001</v>
      </c>
      <c r="P173" s="97">
        <v>104.92</v>
      </c>
      <c r="Q173" s="85"/>
      <c r="R173" s="95">
        <v>416.14077617000009</v>
      </c>
      <c r="S173" s="96">
        <v>5.1608760624884521E-4</v>
      </c>
      <c r="T173" s="96">
        <v>3.352979660589121E-3</v>
      </c>
      <c r="U173" s="96">
        <f>R173/'סכום נכסי הקרן'!$C$42</f>
        <v>6.3191271295730874E-4</v>
      </c>
    </row>
    <row r="174" spans="2:21" s="135" customFormat="1">
      <c r="B174" s="88" t="s">
        <v>744</v>
      </c>
      <c r="C174" s="85" t="s">
        <v>745</v>
      </c>
      <c r="D174" s="98" t="s">
        <v>129</v>
      </c>
      <c r="E174" s="98" t="s">
        <v>353</v>
      </c>
      <c r="F174" s="85" t="s">
        <v>746</v>
      </c>
      <c r="G174" s="98" t="s">
        <v>361</v>
      </c>
      <c r="H174" s="85" t="s">
        <v>393</v>
      </c>
      <c r="I174" s="85" t="s">
        <v>357</v>
      </c>
      <c r="J174" s="85"/>
      <c r="K174" s="95">
        <v>2.9400000000012194</v>
      </c>
      <c r="L174" s="98" t="s">
        <v>173</v>
      </c>
      <c r="M174" s="99">
        <v>2.07E-2</v>
      </c>
      <c r="N174" s="99">
        <v>1.1800000000024385E-2</v>
      </c>
      <c r="O174" s="95">
        <v>159875.63239799999</v>
      </c>
      <c r="P174" s="97">
        <v>102.6</v>
      </c>
      <c r="Q174" s="85"/>
      <c r="R174" s="95">
        <v>164.03240082000002</v>
      </c>
      <c r="S174" s="96">
        <v>6.3076517045091384E-4</v>
      </c>
      <c r="T174" s="96">
        <v>1.3216616470248994E-3</v>
      </c>
      <c r="U174" s="96">
        <f>R174/'סכום נכסי הקרן'!$C$42</f>
        <v>2.4908436123241746E-4</v>
      </c>
    </row>
    <row r="175" spans="2:21" s="135" customFormat="1">
      <c r="B175" s="88" t="s">
        <v>747</v>
      </c>
      <c r="C175" s="85" t="s">
        <v>748</v>
      </c>
      <c r="D175" s="98" t="s">
        <v>129</v>
      </c>
      <c r="E175" s="98" t="s">
        <v>353</v>
      </c>
      <c r="F175" s="85" t="s">
        <v>400</v>
      </c>
      <c r="G175" s="98" t="s">
        <v>401</v>
      </c>
      <c r="H175" s="85" t="s">
        <v>393</v>
      </c>
      <c r="I175" s="85" t="s">
        <v>169</v>
      </c>
      <c r="J175" s="85"/>
      <c r="K175" s="95">
        <v>4.110000000003482</v>
      </c>
      <c r="L175" s="98" t="s">
        <v>173</v>
      </c>
      <c r="M175" s="99">
        <v>1.6299999999999999E-2</v>
      </c>
      <c r="N175" s="99">
        <v>1.3600000000012498E-2</v>
      </c>
      <c r="O175" s="95">
        <v>441260.81483300001</v>
      </c>
      <c r="P175" s="97">
        <v>101.53</v>
      </c>
      <c r="Q175" s="85"/>
      <c r="R175" s="95">
        <v>448.01210530400004</v>
      </c>
      <c r="S175" s="96">
        <v>8.095711714102247E-4</v>
      </c>
      <c r="T175" s="96">
        <v>3.6097771783084316E-3</v>
      </c>
      <c r="U175" s="96">
        <f>R175/'סכום נכסי הקרן'!$C$42</f>
        <v>6.8030955174821291E-4</v>
      </c>
    </row>
    <row r="176" spans="2:21" s="135" customFormat="1">
      <c r="B176" s="88" t="s">
        <v>749</v>
      </c>
      <c r="C176" s="85" t="s">
        <v>750</v>
      </c>
      <c r="D176" s="98" t="s">
        <v>129</v>
      </c>
      <c r="E176" s="98" t="s">
        <v>353</v>
      </c>
      <c r="F176" s="85" t="s">
        <v>381</v>
      </c>
      <c r="G176" s="98" t="s">
        <v>361</v>
      </c>
      <c r="H176" s="85" t="s">
        <v>393</v>
      </c>
      <c r="I176" s="85" t="s">
        <v>169</v>
      </c>
      <c r="J176" s="85"/>
      <c r="K176" s="95">
        <v>1.4799999999993092</v>
      </c>
      <c r="L176" s="98" t="s">
        <v>173</v>
      </c>
      <c r="M176" s="99">
        <v>6.0999999999999999E-2</v>
      </c>
      <c r="N176" s="99">
        <v>9.0000000000172702E-3</v>
      </c>
      <c r="O176" s="95">
        <v>268781.82116300002</v>
      </c>
      <c r="P176" s="97">
        <v>107.71</v>
      </c>
      <c r="Q176" s="85"/>
      <c r="R176" s="95">
        <v>289.50489956500002</v>
      </c>
      <c r="S176" s="96">
        <v>3.9226546872881107E-4</v>
      </c>
      <c r="T176" s="96">
        <v>2.3326337995913994E-3</v>
      </c>
      <c r="U176" s="96">
        <f>R176/'סכום נכסי הקרן'!$C$42</f>
        <v>4.3961523833900313E-4</v>
      </c>
    </row>
    <row r="177" spans="2:21" s="135" customFormat="1">
      <c r="B177" s="88" t="s">
        <v>751</v>
      </c>
      <c r="C177" s="85" t="s">
        <v>752</v>
      </c>
      <c r="D177" s="98" t="s">
        <v>129</v>
      </c>
      <c r="E177" s="98" t="s">
        <v>353</v>
      </c>
      <c r="F177" s="85" t="s">
        <v>436</v>
      </c>
      <c r="G177" s="98" t="s">
        <v>411</v>
      </c>
      <c r="H177" s="85" t="s">
        <v>429</v>
      </c>
      <c r="I177" s="85" t="s">
        <v>169</v>
      </c>
      <c r="J177" s="85"/>
      <c r="K177" s="95">
        <v>4.3599999999995296</v>
      </c>
      <c r="L177" s="98" t="s">
        <v>173</v>
      </c>
      <c r="M177" s="99">
        <v>3.39E-2</v>
      </c>
      <c r="N177" s="99">
        <v>2.1199999999998428E-2</v>
      </c>
      <c r="O177" s="95">
        <v>479285.82308</v>
      </c>
      <c r="P177" s="97">
        <v>106.34</v>
      </c>
      <c r="Q177" s="85"/>
      <c r="R177" s="95">
        <v>509.67254423399999</v>
      </c>
      <c r="S177" s="96">
        <v>4.4165142441635188E-4</v>
      </c>
      <c r="T177" s="96">
        <v>4.1065951049199505E-3</v>
      </c>
      <c r="U177" s="96">
        <f>R177/'סכום נכסי הקרן'!$C$42</f>
        <v>7.7394136453283002E-4</v>
      </c>
    </row>
    <row r="178" spans="2:21" s="135" customFormat="1">
      <c r="B178" s="88" t="s">
        <v>753</v>
      </c>
      <c r="C178" s="85" t="s">
        <v>754</v>
      </c>
      <c r="D178" s="98" t="s">
        <v>129</v>
      </c>
      <c r="E178" s="98" t="s">
        <v>353</v>
      </c>
      <c r="F178" s="85" t="s">
        <v>445</v>
      </c>
      <c r="G178" s="98" t="s">
        <v>446</v>
      </c>
      <c r="H178" s="85" t="s">
        <v>429</v>
      </c>
      <c r="I178" s="85" t="s">
        <v>169</v>
      </c>
      <c r="J178" s="85"/>
      <c r="K178" s="95">
        <v>2.1299999999984776</v>
      </c>
      <c r="L178" s="98" t="s">
        <v>173</v>
      </c>
      <c r="M178" s="99">
        <v>1.6899999999999998E-2</v>
      </c>
      <c r="N178" s="99">
        <v>1.1400000000030452E-2</v>
      </c>
      <c r="O178" s="95">
        <v>97225.862895999991</v>
      </c>
      <c r="P178" s="97">
        <v>101.32</v>
      </c>
      <c r="Q178" s="85"/>
      <c r="R178" s="95">
        <v>98.509242555</v>
      </c>
      <c r="S178" s="96">
        <v>1.6562976211535393E-4</v>
      </c>
      <c r="T178" s="96">
        <v>7.9372055222971642E-4</v>
      </c>
      <c r="U178" s="96">
        <f>R178/'סכום נכסי הקרן'!$C$42</f>
        <v>1.4958698180749731E-4</v>
      </c>
    </row>
    <row r="179" spans="2:21" s="135" customFormat="1">
      <c r="B179" s="88" t="s">
        <v>755</v>
      </c>
      <c r="C179" s="85" t="s">
        <v>756</v>
      </c>
      <c r="D179" s="98" t="s">
        <v>129</v>
      </c>
      <c r="E179" s="98" t="s">
        <v>353</v>
      </c>
      <c r="F179" s="85" t="s">
        <v>445</v>
      </c>
      <c r="G179" s="98" t="s">
        <v>446</v>
      </c>
      <c r="H179" s="85" t="s">
        <v>429</v>
      </c>
      <c r="I179" s="85" t="s">
        <v>169</v>
      </c>
      <c r="J179" s="85"/>
      <c r="K179" s="95">
        <v>4.9600000000004387</v>
      </c>
      <c r="L179" s="98" t="s">
        <v>173</v>
      </c>
      <c r="M179" s="99">
        <v>3.6499999999999998E-2</v>
      </c>
      <c r="N179" s="99">
        <v>2.7200000000006341E-2</v>
      </c>
      <c r="O179" s="95">
        <v>774977.65846599999</v>
      </c>
      <c r="P179" s="97">
        <v>105.98</v>
      </c>
      <c r="Q179" s="85"/>
      <c r="R179" s="95">
        <v>821.32129665899981</v>
      </c>
      <c r="S179" s="96">
        <v>3.61300335700113E-4</v>
      </c>
      <c r="T179" s="96">
        <v>6.6176490269756914E-3</v>
      </c>
      <c r="U179" s="96">
        <f>R179/'סכום נכסי הקרן'!$C$42</f>
        <v>1.2471822001153333E-3</v>
      </c>
    </row>
    <row r="180" spans="2:21" s="135" customFormat="1">
      <c r="B180" s="88" t="s">
        <v>757</v>
      </c>
      <c r="C180" s="85" t="s">
        <v>758</v>
      </c>
      <c r="D180" s="98" t="s">
        <v>129</v>
      </c>
      <c r="E180" s="98" t="s">
        <v>353</v>
      </c>
      <c r="F180" s="85" t="s">
        <v>360</v>
      </c>
      <c r="G180" s="98" t="s">
        <v>361</v>
      </c>
      <c r="H180" s="85" t="s">
        <v>429</v>
      </c>
      <c r="I180" s="85" t="s">
        <v>169</v>
      </c>
      <c r="J180" s="85"/>
      <c r="K180" s="95">
        <v>1.8200000000009988</v>
      </c>
      <c r="L180" s="98" t="s">
        <v>173</v>
      </c>
      <c r="M180" s="99">
        <v>1.7500000000000002E-2</v>
      </c>
      <c r="N180" s="99">
        <v>9.800000000004281E-3</v>
      </c>
      <c r="O180" s="95">
        <v>689930.36083800008</v>
      </c>
      <c r="P180" s="97">
        <v>101.58</v>
      </c>
      <c r="Q180" s="85"/>
      <c r="R180" s="95">
        <v>700.83122711500005</v>
      </c>
      <c r="S180" s="96">
        <v>7.2624248509263164E-4</v>
      </c>
      <c r="T180" s="96">
        <v>5.6468219039951754E-3</v>
      </c>
      <c r="U180" s="96">
        <f>R180/'סכום נכסי הקרן'!$C$42</f>
        <v>1.064217177002915E-3</v>
      </c>
    </row>
    <row r="181" spans="2:21" s="135" customFormat="1">
      <c r="B181" s="88" t="s">
        <v>759</v>
      </c>
      <c r="C181" s="85" t="s">
        <v>760</v>
      </c>
      <c r="D181" s="98" t="s">
        <v>129</v>
      </c>
      <c r="E181" s="98" t="s">
        <v>353</v>
      </c>
      <c r="F181" s="85" t="s">
        <v>462</v>
      </c>
      <c r="G181" s="98" t="s">
        <v>411</v>
      </c>
      <c r="H181" s="85" t="s">
        <v>429</v>
      </c>
      <c r="I181" s="85" t="s">
        <v>357</v>
      </c>
      <c r="J181" s="85"/>
      <c r="K181" s="95">
        <v>5.7000000000003483</v>
      </c>
      <c r="L181" s="98" t="s">
        <v>173</v>
      </c>
      <c r="M181" s="99">
        <v>2.5499999999999998E-2</v>
      </c>
      <c r="N181" s="99">
        <v>2.5300000000001047E-2</v>
      </c>
      <c r="O181" s="95">
        <v>1425661.7753189998</v>
      </c>
      <c r="P181" s="97">
        <v>100.86</v>
      </c>
      <c r="Q181" s="85"/>
      <c r="R181" s="95">
        <v>1437.9225141449999</v>
      </c>
      <c r="S181" s="96">
        <v>1.365822365827371E-3</v>
      </c>
      <c r="T181" s="96">
        <v>1.1585802736768507E-2</v>
      </c>
      <c r="U181" s="96">
        <f>R181/'סכום נכסי הקרן'!$C$42</f>
        <v>2.1834955115395049E-3</v>
      </c>
    </row>
    <row r="182" spans="2:21" s="135" customFormat="1">
      <c r="B182" s="88" t="s">
        <v>761</v>
      </c>
      <c r="C182" s="85" t="s">
        <v>762</v>
      </c>
      <c r="D182" s="98" t="s">
        <v>129</v>
      </c>
      <c r="E182" s="98" t="s">
        <v>353</v>
      </c>
      <c r="F182" s="85" t="s">
        <v>763</v>
      </c>
      <c r="G182" s="98" t="s">
        <v>411</v>
      </c>
      <c r="H182" s="85" t="s">
        <v>429</v>
      </c>
      <c r="I182" s="85" t="s">
        <v>357</v>
      </c>
      <c r="J182" s="85"/>
      <c r="K182" s="95">
        <v>4.5399999999782956</v>
      </c>
      <c r="L182" s="98" t="s">
        <v>173</v>
      </c>
      <c r="M182" s="99">
        <v>3.15E-2</v>
      </c>
      <c r="N182" s="99">
        <v>3.3699999999930237E-2</v>
      </c>
      <c r="O182" s="95">
        <v>51886.431576000003</v>
      </c>
      <c r="P182" s="97">
        <v>99.45</v>
      </c>
      <c r="Q182" s="85"/>
      <c r="R182" s="95">
        <v>51.601056228000004</v>
      </c>
      <c r="S182" s="96">
        <v>2.2000000117024815E-4</v>
      </c>
      <c r="T182" s="96">
        <v>4.1576625484718012E-4</v>
      </c>
      <c r="U182" s="96">
        <f>R182/'סכום נכסי הקרן'!$C$42</f>
        <v>7.8356568977940033E-5</v>
      </c>
    </row>
    <row r="183" spans="2:21" s="135" customFormat="1">
      <c r="B183" s="88" t="s">
        <v>764</v>
      </c>
      <c r="C183" s="85" t="s">
        <v>765</v>
      </c>
      <c r="D183" s="98" t="s">
        <v>129</v>
      </c>
      <c r="E183" s="98" t="s">
        <v>353</v>
      </c>
      <c r="F183" s="85" t="s">
        <v>465</v>
      </c>
      <c r="G183" s="98" t="s">
        <v>361</v>
      </c>
      <c r="H183" s="85" t="s">
        <v>429</v>
      </c>
      <c r="I183" s="85" t="s">
        <v>169</v>
      </c>
      <c r="J183" s="85"/>
      <c r="K183" s="95">
        <v>1.6400000000022561</v>
      </c>
      <c r="L183" s="98" t="s">
        <v>173</v>
      </c>
      <c r="M183" s="99">
        <v>6.4000000000000001E-2</v>
      </c>
      <c r="N183" s="99">
        <v>7.0999999999935533E-3</v>
      </c>
      <c r="O183" s="95">
        <v>222612.81427500001</v>
      </c>
      <c r="P183" s="97">
        <v>111.5</v>
      </c>
      <c r="Q183" s="85"/>
      <c r="R183" s="95">
        <v>248.213289696</v>
      </c>
      <c r="S183" s="96">
        <v>6.8408687426248249E-4</v>
      </c>
      <c r="T183" s="96">
        <v>1.9999340595707794E-3</v>
      </c>
      <c r="U183" s="96">
        <f>R183/'סכום נכסי הקרן'!$C$42</f>
        <v>3.7691363660018363E-4</v>
      </c>
    </row>
    <row r="184" spans="2:21" s="135" customFormat="1">
      <c r="B184" s="88" t="s">
        <v>766</v>
      </c>
      <c r="C184" s="85" t="s">
        <v>767</v>
      </c>
      <c r="D184" s="98" t="s">
        <v>129</v>
      </c>
      <c r="E184" s="98" t="s">
        <v>353</v>
      </c>
      <c r="F184" s="85" t="s">
        <v>470</v>
      </c>
      <c r="G184" s="98" t="s">
        <v>361</v>
      </c>
      <c r="H184" s="85" t="s">
        <v>429</v>
      </c>
      <c r="I184" s="85" t="s">
        <v>357</v>
      </c>
      <c r="J184" s="85"/>
      <c r="K184" s="95">
        <v>1</v>
      </c>
      <c r="L184" s="98" t="s">
        <v>173</v>
      </c>
      <c r="M184" s="99">
        <v>1.2E-2</v>
      </c>
      <c r="N184" s="99">
        <v>7.1000000000300502E-3</v>
      </c>
      <c r="O184" s="95">
        <v>105656.65065</v>
      </c>
      <c r="P184" s="97">
        <v>100.49</v>
      </c>
      <c r="Q184" s="95">
        <v>0.31262748900000004</v>
      </c>
      <c r="R184" s="95">
        <v>106.48699570800001</v>
      </c>
      <c r="S184" s="96">
        <v>3.5218883549999999E-4</v>
      </c>
      <c r="T184" s="96">
        <v>8.5799986728602872E-4</v>
      </c>
      <c r="U184" s="96">
        <f>R184/'סכום נכסי הקרן'!$C$42</f>
        <v>1.617012564157528E-4</v>
      </c>
    </row>
    <row r="185" spans="2:21" s="135" customFormat="1">
      <c r="B185" s="88" t="s">
        <v>768</v>
      </c>
      <c r="C185" s="85" t="s">
        <v>769</v>
      </c>
      <c r="D185" s="98" t="s">
        <v>129</v>
      </c>
      <c r="E185" s="98" t="s">
        <v>353</v>
      </c>
      <c r="F185" s="85" t="s">
        <v>484</v>
      </c>
      <c r="G185" s="98" t="s">
        <v>485</v>
      </c>
      <c r="H185" s="85" t="s">
        <v>429</v>
      </c>
      <c r="I185" s="85" t="s">
        <v>169</v>
      </c>
      <c r="J185" s="85"/>
      <c r="K185" s="95">
        <v>3.2299999999996811</v>
      </c>
      <c r="L185" s="98" t="s">
        <v>173</v>
      </c>
      <c r="M185" s="99">
        <v>4.8000000000000001E-2</v>
      </c>
      <c r="N185" s="99">
        <v>1.4100000000002366E-2</v>
      </c>
      <c r="O185" s="95">
        <v>856382.74275400001</v>
      </c>
      <c r="P185" s="97">
        <v>111.13</v>
      </c>
      <c r="Q185" s="95">
        <v>20.553185861000003</v>
      </c>
      <c r="R185" s="95">
        <v>972.25135639699988</v>
      </c>
      <c r="S185" s="96">
        <v>4.1651800020828364E-4</v>
      </c>
      <c r="T185" s="96">
        <v>7.8337409109065261E-3</v>
      </c>
      <c r="U185" s="96">
        <f>R185/'סכום נכסי הקרן'!$C$42</f>
        <v>1.4763705637110369E-3</v>
      </c>
    </row>
    <row r="186" spans="2:21" s="135" customFormat="1">
      <c r="B186" s="88" t="s">
        <v>770</v>
      </c>
      <c r="C186" s="85" t="s">
        <v>771</v>
      </c>
      <c r="D186" s="98" t="s">
        <v>129</v>
      </c>
      <c r="E186" s="98" t="s">
        <v>353</v>
      </c>
      <c r="F186" s="85" t="s">
        <v>484</v>
      </c>
      <c r="G186" s="98" t="s">
        <v>485</v>
      </c>
      <c r="H186" s="85" t="s">
        <v>429</v>
      </c>
      <c r="I186" s="85" t="s">
        <v>169</v>
      </c>
      <c r="J186" s="85"/>
      <c r="K186" s="95">
        <v>1.850000000036006</v>
      </c>
      <c r="L186" s="98" t="s">
        <v>173</v>
      </c>
      <c r="M186" s="99">
        <v>4.4999999999999998E-2</v>
      </c>
      <c r="N186" s="99">
        <v>8.1000000000560086E-3</v>
      </c>
      <c r="O186" s="95">
        <v>23275.807609</v>
      </c>
      <c r="P186" s="97">
        <v>107.39</v>
      </c>
      <c r="Q186" s="85"/>
      <c r="R186" s="95">
        <v>24.995889806000001</v>
      </c>
      <c r="S186" s="96">
        <v>3.8760195715960489E-5</v>
      </c>
      <c r="T186" s="96">
        <v>2.0139989858529737E-4</v>
      </c>
      <c r="U186" s="96">
        <f>R186/'סכום נכסי הקרן'!$C$42</f>
        <v>3.7956435525171415E-5</v>
      </c>
    </row>
    <row r="187" spans="2:21" s="135" customFormat="1">
      <c r="B187" s="88" t="s">
        <v>772</v>
      </c>
      <c r="C187" s="85" t="s">
        <v>773</v>
      </c>
      <c r="D187" s="98" t="s">
        <v>129</v>
      </c>
      <c r="E187" s="98" t="s">
        <v>353</v>
      </c>
      <c r="F187" s="85" t="s">
        <v>774</v>
      </c>
      <c r="G187" s="98" t="s">
        <v>529</v>
      </c>
      <c r="H187" s="85" t="s">
        <v>429</v>
      </c>
      <c r="I187" s="85" t="s">
        <v>357</v>
      </c>
      <c r="J187" s="85"/>
      <c r="K187" s="95">
        <v>3.3700000004039281</v>
      </c>
      <c r="L187" s="98" t="s">
        <v>173</v>
      </c>
      <c r="M187" s="99">
        <v>2.4500000000000001E-2</v>
      </c>
      <c r="N187" s="99">
        <v>1.5200000000557143E-2</v>
      </c>
      <c r="O187" s="95">
        <v>3479.4490000000001</v>
      </c>
      <c r="P187" s="97">
        <v>103.17</v>
      </c>
      <c r="Q187" s="85"/>
      <c r="R187" s="95">
        <v>3.589747515</v>
      </c>
      <c r="S187" s="96">
        <v>2.2180998838500582E-6</v>
      </c>
      <c r="T187" s="96">
        <v>2.8923746707119853E-5</v>
      </c>
      <c r="U187" s="96">
        <f>R187/'סכום נכסי הקרן'!$C$42</f>
        <v>5.4510570002607177E-6</v>
      </c>
    </row>
    <row r="188" spans="2:21" s="135" customFormat="1">
      <c r="B188" s="88" t="s">
        <v>775</v>
      </c>
      <c r="C188" s="85" t="s">
        <v>776</v>
      </c>
      <c r="D188" s="98" t="s">
        <v>129</v>
      </c>
      <c r="E188" s="98" t="s">
        <v>353</v>
      </c>
      <c r="F188" s="85" t="s">
        <v>360</v>
      </c>
      <c r="G188" s="98" t="s">
        <v>361</v>
      </c>
      <c r="H188" s="85" t="s">
        <v>429</v>
      </c>
      <c r="I188" s="85" t="s">
        <v>357</v>
      </c>
      <c r="J188" s="85"/>
      <c r="K188" s="95">
        <v>1.7699999999995679</v>
      </c>
      <c r="L188" s="98" t="s">
        <v>173</v>
      </c>
      <c r="M188" s="99">
        <v>3.2500000000000001E-2</v>
      </c>
      <c r="N188" s="99">
        <v>1.8999999999985598E-2</v>
      </c>
      <c r="O188" s="95">
        <f>406789.8384/50000</f>
        <v>8.1357967680000005</v>
      </c>
      <c r="P188" s="97">
        <v>5120001</v>
      </c>
      <c r="Q188" s="85"/>
      <c r="R188" s="95">
        <v>416.55286683399999</v>
      </c>
      <c r="S188" s="96">
        <f>2197.08257304888%/50000</f>
        <v>4.3941651460977605E-4</v>
      </c>
      <c r="T188" s="96">
        <v>3.3563000071973703E-3</v>
      </c>
      <c r="U188" s="96">
        <f>R188/'סכום נכסי הקרן'!$C$42</f>
        <v>6.3253847554627974E-4</v>
      </c>
    </row>
    <row r="189" spans="2:21" s="135" customFormat="1">
      <c r="B189" s="88" t="s">
        <v>777</v>
      </c>
      <c r="C189" s="85" t="s">
        <v>778</v>
      </c>
      <c r="D189" s="98" t="s">
        <v>129</v>
      </c>
      <c r="E189" s="98" t="s">
        <v>353</v>
      </c>
      <c r="F189" s="85" t="s">
        <v>360</v>
      </c>
      <c r="G189" s="98" t="s">
        <v>361</v>
      </c>
      <c r="H189" s="85" t="s">
        <v>429</v>
      </c>
      <c r="I189" s="85" t="s">
        <v>169</v>
      </c>
      <c r="J189" s="85"/>
      <c r="K189" s="95">
        <v>1.3400000000046723</v>
      </c>
      <c r="L189" s="98" t="s">
        <v>173</v>
      </c>
      <c r="M189" s="99">
        <v>2.35E-2</v>
      </c>
      <c r="N189" s="99">
        <v>8.500000000116803E-3</v>
      </c>
      <c r="O189" s="95">
        <v>50223.396178000003</v>
      </c>
      <c r="P189" s="97">
        <v>102.28</v>
      </c>
      <c r="Q189" s="85"/>
      <c r="R189" s="95">
        <v>51.368490363999996</v>
      </c>
      <c r="S189" s="96">
        <v>5.0223446401446404E-5</v>
      </c>
      <c r="T189" s="96">
        <v>4.1389239711346745E-4</v>
      </c>
      <c r="U189" s="96">
        <f>R189/'סכום נכסי הקרן'!$C$42</f>
        <v>7.8003416067970284E-5</v>
      </c>
    </row>
    <row r="190" spans="2:21" s="135" customFormat="1">
      <c r="B190" s="88" t="s">
        <v>779</v>
      </c>
      <c r="C190" s="85" t="s">
        <v>780</v>
      </c>
      <c r="D190" s="98" t="s">
        <v>129</v>
      </c>
      <c r="E190" s="98" t="s">
        <v>353</v>
      </c>
      <c r="F190" s="85" t="s">
        <v>781</v>
      </c>
      <c r="G190" s="98" t="s">
        <v>411</v>
      </c>
      <c r="H190" s="85" t="s">
        <v>429</v>
      </c>
      <c r="I190" s="85" t="s">
        <v>357</v>
      </c>
      <c r="J190" s="85"/>
      <c r="K190" s="95">
        <v>3.9499999999936701</v>
      </c>
      <c r="L190" s="98" t="s">
        <v>173</v>
      </c>
      <c r="M190" s="99">
        <v>3.3799999999999997E-2</v>
      </c>
      <c r="N190" s="99">
        <v>3.4399999999932471E-2</v>
      </c>
      <c r="O190" s="95">
        <v>235303.22172599996</v>
      </c>
      <c r="P190" s="97">
        <v>100.7</v>
      </c>
      <c r="Q190" s="85"/>
      <c r="R190" s="95">
        <v>236.95034429</v>
      </c>
      <c r="S190" s="96">
        <v>2.8747084309291418E-4</v>
      </c>
      <c r="T190" s="96">
        <v>1.9091848972026667E-3</v>
      </c>
      <c r="U190" s="96">
        <f>R190/'סכום נכסי הקרן'!$C$42</f>
        <v>3.5981077431185065E-4</v>
      </c>
    </row>
    <row r="191" spans="2:21" s="135" customFormat="1">
      <c r="B191" s="88" t="s">
        <v>782</v>
      </c>
      <c r="C191" s="85" t="s">
        <v>783</v>
      </c>
      <c r="D191" s="98" t="s">
        <v>129</v>
      </c>
      <c r="E191" s="98" t="s">
        <v>353</v>
      </c>
      <c r="F191" s="85" t="s">
        <v>784</v>
      </c>
      <c r="G191" s="98" t="s">
        <v>160</v>
      </c>
      <c r="H191" s="85" t="s">
        <v>429</v>
      </c>
      <c r="I191" s="85" t="s">
        <v>357</v>
      </c>
      <c r="J191" s="85"/>
      <c r="K191" s="95">
        <v>4.9199999999981765</v>
      </c>
      <c r="L191" s="98" t="s">
        <v>173</v>
      </c>
      <c r="M191" s="99">
        <v>5.0900000000000001E-2</v>
      </c>
      <c r="N191" s="99">
        <v>2.2399999999974246E-2</v>
      </c>
      <c r="O191" s="95">
        <v>319152.91224999999</v>
      </c>
      <c r="P191" s="97">
        <v>116.8</v>
      </c>
      <c r="Q191" s="85"/>
      <c r="R191" s="95">
        <v>372.77059442900003</v>
      </c>
      <c r="S191" s="96">
        <v>2.8102503335210148E-4</v>
      </c>
      <c r="T191" s="96">
        <v>3.0035322005444441E-3</v>
      </c>
      <c r="U191" s="96">
        <f>R191/'סכום נכסי הקרן'!$C$42</f>
        <v>5.6605478512422602E-4</v>
      </c>
    </row>
    <row r="192" spans="2:21" s="135" customFormat="1">
      <c r="B192" s="88" t="s">
        <v>785</v>
      </c>
      <c r="C192" s="85" t="s">
        <v>786</v>
      </c>
      <c r="D192" s="98" t="s">
        <v>129</v>
      </c>
      <c r="E192" s="98" t="s">
        <v>353</v>
      </c>
      <c r="F192" s="85" t="s">
        <v>787</v>
      </c>
      <c r="G192" s="98" t="s">
        <v>788</v>
      </c>
      <c r="H192" s="85" t="s">
        <v>429</v>
      </c>
      <c r="I192" s="85" t="s">
        <v>169</v>
      </c>
      <c r="J192" s="85"/>
      <c r="K192" s="95">
        <v>5.509999999993644</v>
      </c>
      <c r="L192" s="98" t="s">
        <v>173</v>
      </c>
      <c r="M192" s="99">
        <v>2.6099999999999998E-2</v>
      </c>
      <c r="N192" s="99">
        <v>1.8799999999968221E-2</v>
      </c>
      <c r="O192" s="95">
        <v>360499.67044000002</v>
      </c>
      <c r="P192" s="97">
        <v>104.74</v>
      </c>
      <c r="Q192" s="85"/>
      <c r="R192" s="95">
        <v>377.58735483999999</v>
      </c>
      <c r="S192" s="96">
        <v>5.9773254460199763E-4</v>
      </c>
      <c r="T192" s="96">
        <v>3.0423423835711037E-3</v>
      </c>
      <c r="U192" s="96">
        <f>R192/'סכום נכסי הקרן'!$C$42</f>
        <v>5.7336906988861291E-4</v>
      </c>
    </row>
    <row r="193" spans="2:21" s="135" customFormat="1">
      <c r="B193" s="88" t="s">
        <v>789</v>
      </c>
      <c r="C193" s="85" t="s">
        <v>790</v>
      </c>
      <c r="D193" s="98" t="s">
        <v>129</v>
      </c>
      <c r="E193" s="98" t="s">
        <v>353</v>
      </c>
      <c r="F193" s="85" t="s">
        <v>791</v>
      </c>
      <c r="G193" s="98" t="s">
        <v>737</v>
      </c>
      <c r="H193" s="85" t="s">
        <v>429</v>
      </c>
      <c r="I193" s="85" t="s">
        <v>357</v>
      </c>
      <c r="J193" s="85"/>
      <c r="K193" s="95">
        <v>1.2300000003092293</v>
      </c>
      <c r="L193" s="98" t="s">
        <v>173</v>
      </c>
      <c r="M193" s="99">
        <v>4.0999999999999995E-2</v>
      </c>
      <c r="N193" s="99">
        <v>6.0000000000000001E-3</v>
      </c>
      <c r="O193" s="95">
        <v>1687.971356</v>
      </c>
      <c r="P193" s="97">
        <v>105.37</v>
      </c>
      <c r="Q193" s="85"/>
      <c r="R193" s="95">
        <v>1.778615415</v>
      </c>
      <c r="S193" s="96">
        <v>2.8132855933333333E-6</v>
      </c>
      <c r="T193" s="96">
        <v>1.4330874675134042E-5</v>
      </c>
      <c r="U193" s="96">
        <f>R193/'סכום נכסי הקרן'!$C$42</f>
        <v>2.7008400920105856E-6</v>
      </c>
    </row>
    <row r="194" spans="2:21" s="135" customFormat="1">
      <c r="B194" s="88" t="s">
        <v>792</v>
      </c>
      <c r="C194" s="85" t="s">
        <v>793</v>
      </c>
      <c r="D194" s="98" t="s">
        <v>129</v>
      </c>
      <c r="E194" s="98" t="s">
        <v>353</v>
      </c>
      <c r="F194" s="85" t="s">
        <v>791</v>
      </c>
      <c r="G194" s="98" t="s">
        <v>737</v>
      </c>
      <c r="H194" s="85" t="s">
        <v>429</v>
      </c>
      <c r="I194" s="85" t="s">
        <v>357</v>
      </c>
      <c r="J194" s="85"/>
      <c r="K194" s="95">
        <v>3.5900000000193635</v>
      </c>
      <c r="L194" s="98" t="s">
        <v>173</v>
      </c>
      <c r="M194" s="99">
        <v>1.2E-2</v>
      </c>
      <c r="N194" s="99">
        <v>1.130000000004064E-2</v>
      </c>
      <c r="O194" s="95">
        <v>83113.855670000004</v>
      </c>
      <c r="P194" s="97">
        <v>100.66</v>
      </c>
      <c r="Q194" s="85"/>
      <c r="R194" s="95">
        <v>83.662409882000006</v>
      </c>
      <c r="S194" s="96">
        <v>1.7937906701745148E-4</v>
      </c>
      <c r="T194" s="96">
        <v>6.7409486105158829E-4</v>
      </c>
      <c r="U194" s="96">
        <f>R194/'סכום נכסי הקרן'!$C$42</f>
        <v>1.2704196134695494E-4</v>
      </c>
    </row>
    <row r="195" spans="2:21" s="135" customFormat="1">
      <c r="B195" s="88" t="s">
        <v>794</v>
      </c>
      <c r="C195" s="85" t="s">
        <v>795</v>
      </c>
      <c r="D195" s="98" t="s">
        <v>129</v>
      </c>
      <c r="E195" s="98" t="s">
        <v>353</v>
      </c>
      <c r="F195" s="85" t="s">
        <v>796</v>
      </c>
      <c r="G195" s="98" t="s">
        <v>608</v>
      </c>
      <c r="H195" s="85" t="s">
        <v>530</v>
      </c>
      <c r="I195" s="85" t="s">
        <v>357</v>
      </c>
      <c r="J195" s="85"/>
      <c r="K195" s="95">
        <v>6.7200000000010336</v>
      </c>
      <c r="L195" s="98" t="s">
        <v>173</v>
      </c>
      <c r="M195" s="99">
        <v>3.7499999999999999E-2</v>
      </c>
      <c r="N195" s="99">
        <v>3.0800000000015502E-2</v>
      </c>
      <c r="O195" s="95">
        <v>219503.78785200001</v>
      </c>
      <c r="P195" s="97">
        <v>105.81</v>
      </c>
      <c r="Q195" s="85"/>
      <c r="R195" s="95">
        <v>232.25696000799999</v>
      </c>
      <c r="S195" s="96">
        <v>9.9774449023636372E-4</v>
      </c>
      <c r="T195" s="96">
        <v>1.8713687952053803E-3</v>
      </c>
      <c r="U195" s="96">
        <f>R195/'סכום נכסי הקרן'!$C$42</f>
        <v>3.5268383707227994E-4</v>
      </c>
    </row>
    <row r="196" spans="2:21" s="135" customFormat="1">
      <c r="B196" s="88" t="s">
        <v>797</v>
      </c>
      <c r="C196" s="85" t="s">
        <v>798</v>
      </c>
      <c r="D196" s="98" t="s">
        <v>129</v>
      </c>
      <c r="E196" s="98" t="s">
        <v>353</v>
      </c>
      <c r="F196" s="85" t="s">
        <v>451</v>
      </c>
      <c r="G196" s="98" t="s">
        <v>411</v>
      </c>
      <c r="H196" s="85" t="s">
        <v>530</v>
      </c>
      <c r="I196" s="85" t="s">
        <v>169</v>
      </c>
      <c r="J196" s="85"/>
      <c r="K196" s="95">
        <v>3.4200000000026241</v>
      </c>
      <c r="L196" s="98" t="s">
        <v>173</v>
      </c>
      <c r="M196" s="99">
        <v>3.5000000000000003E-2</v>
      </c>
      <c r="N196" s="99">
        <v>1.7500000000032805E-2</v>
      </c>
      <c r="O196" s="95">
        <v>142491.432531</v>
      </c>
      <c r="P196" s="97">
        <v>106.97</v>
      </c>
      <c r="Q196" s="85"/>
      <c r="R196" s="95">
        <v>152.42307912999999</v>
      </c>
      <c r="S196" s="96">
        <v>9.3738607833375594E-4</v>
      </c>
      <c r="T196" s="96">
        <v>1.2281216198781618E-3</v>
      </c>
      <c r="U196" s="96">
        <f>R196/'סכום נכסי הקרן'!$C$42</f>
        <v>2.3145552410609572E-4</v>
      </c>
    </row>
    <row r="197" spans="2:21" s="135" customFormat="1">
      <c r="B197" s="88" t="s">
        <v>799</v>
      </c>
      <c r="C197" s="85" t="s">
        <v>800</v>
      </c>
      <c r="D197" s="98" t="s">
        <v>129</v>
      </c>
      <c r="E197" s="98" t="s">
        <v>353</v>
      </c>
      <c r="F197" s="85" t="s">
        <v>763</v>
      </c>
      <c r="G197" s="98" t="s">
        <v>411</v>
      </c>
      <c r="H197" s="85" t="s">
        <v>530</v>
      </c>
      <c r="I197" s="85" t="s">
        <v>169</v>
      </c>
      <c r="J197" s="85"/>
      <c r="K197" s="95">
        <v>3.7899999999979146</v>
      </c>
      <c r="L197" s="98" t="s">
        <v>173</v>
      </c>
      <c r="M197" s="99">
        <v>4.3499999999999997E-2</v>
      </c>
      <c r="N197" s="99">
        <v>5.2799999999988759E-2</v>
      </c>
      <c r="O197" s="95">
        <v>433800.08296499995</v>
      </c>
      <c r="P197" s="97">
        <v>98.39</v>
      </c>
      <c r="Q197" s="85"/>
      <c r="R197" s="95">
        <v>426.81591609099996</v>
      </c>
      <c r="S197" s="96">
        <v>2.3121551913417318E-4</v>
      </c>
      <c r="T197" s="96">
        <v>3.4389926856968392E-3</v>
      </c>
      <c r="U197" s="96">
        <f>R197/'סכום נכסי הקרן'!$C$42</f>
        <v>6.4812298845773732E-4</v>
      </c>
    </row>
    <row r="198" spans="2:21" s="135" customFormat="1">
      <c r="B198" s="88" t="s">
        <v>801</v>
      </c>
      <c r="C198" s="85" t="s">
        <v>802</v>
      </c>
      <c r="D198" s="98" t="s">
        <v>129</v>
      </c>
      <c r="E198" s="98" t="s">
        <v>353</v>
      </c>
      <c r="F198" s="85" t="s">
        <v>477</v>
      </c>
      <c r="G198" s="98" t="s">
        <v>478</v>
      </c>
      <c r="H198" s="85" t="s">
        <v>530</v>
      </c>
      <c r="I198" s="85" t="s">
        <v>357</v>
      </c>
      <c r="J198" s="85"/>
      <c r="K198" s="95">
        <v>10.499999999995481</v>
      </c>
      <c r="L198" s="98" t="s">
        <v>173</v>
      </c>
      <c r="M198" s="99">
        <v>3.0499999999999999E-2</v>
      </c>
      <c r="N198" s="99">
        <v>3.6799999999979509E-2</v>
      </c>
      <c r="O198" s="95">
        <v>350550.379365</v>
      </c>
      <c r="P198" s="97">
        <v>94.67</v>
      </c>
      <c r="Q198" s="85"/>
      <c r="R198" s="95">
        <v>331.86604415099998</v>
      </c>
      <c r="S198" s="96">
        <v>1.1092401115883903E-3</v>
      </c>
      <c r="T198" s="96">
        <v>2.6739511237512141E-3</v>
      </c>
      <c r="U198" s="96">
        <f>R198/'סכום נכסי הקרן'!$C$42</f>
        <v>5.0394093611292343E-4</v>
      </c>
    </row>
    <row r="199" spans="2:21" s="135" customFormat="1">
      <c r="B199" s="88" t="s">
        <v>803</v>
      </c>
      <c r="C199" s="85" t="s">
        <v>804</v>
      </c>
      <c r="D199" s="98" t="s">
        <v>129</v>
      </c>
      <c r="E199" s="98" t="s">
        <v>353</v>
      </c>
      <c r="F199" s="85" t="s">
        <v>477</v>
      </c>
      <c r="G199" s="98" t="s">
        <v>478</v>
      </c>
      <c r="H199" s="85" t="s">
        <v>530</v>
      </c>
      <c r="I199" s="85" t="s">
        <v>357</v>
      </c>
      <c r="J199" s="85"/>
      <c r="K199" s="95">
        <v>9.8400000000027177</v>
      </c>
      <c r="L199" s="98" t="s">
        <v>173</v>
      </c>
      <c r="M199" s="99">
        <v>3.0499999999999999E-2</v>
      </c>
      <c r="N199" s="99">
        <v>3.5499999999998207E-2</v>
      </c>
      <c r="O199" s="95">
        <v>290378.88945399999</v>
      </c>
      <c r="P199" s="97">
        <v>96.29</v>
      </c>
      <c r="Q199" s="85"/>
      <c r="R199" s="95">
        <v>279.60583271100001</v>
      </c>
      <c r="S199" s="96">
        <v>9.1884057385512334E-4</v>
      </c>
      <c r="T199" s="96">
        <v>2.2528738440163783E-3</v>
      </c>
      <c r="U199" s="96">
        <f>R199/'סכום נכסי הקרן'!$C$42</f>
        <v>4.2458343528180525E-4</v>
      </c>
    </row>
    <row r="200" spans="2:21" s="135" customFormat="1">
      <c r="B200" s="88" t="s">
        <v>805</v>
      </c>
      <c r="C200" s="85" t="s">
        <v>806</v>
      </c>
      <c r="D200" s="98" t="s">
        <v>129</v>
      </c>
      <c r="E200" s="98" t="s">
        <v>353</v>
      </c>
      <c r="F200" s="85" t="s">
        <v>477</v>
      </c>
      <c r="G200" s="98" t="s">
        <v>478</v>
      </c>
      <c r="H200" s="85" t="s">
        <v>530</v>
      </c>
      <c r="I200" s="85" t="s">
        <v>357</v>
      </c>
      <c r="J200" s="85"/>
      <c r="K200" s="95">
        <v>8.1799999999921003</v>
      </c>
      <c r="L200" s="98" t="s">
        <v>173</v>
      </c>
      <c r="M200" s="99">
        <v>3.95E-2</v>
      </c>
      <c r="N200" s="99">
        <v>3.2099999999987416E-2</v>
      </c>
      <c r="O200" s="95">
        <v>214715.78411400001</v>
      </c>
      <c r="P200" s="97">
        <v>107.3</v>
      </c>
      <c r="Q200" s="85"/>
      <c r="R200" s="95">
        <v>230.39003634900001</v>
      </c>
      <c r="S200" s="96">
        <v>8.9461192562194077E-4</v>
      </c>
      <c r="T200" s="96">
        <v>1.8563263926941148E-3</v>
      </c>
      <c r="U200" s="96">
        <f>R200/'סכום נכסי הקרן'!$C$42</f>
        <v>3.4984890028694334E-4</v>
      </c>
    </row>
    <row r="201" spans="2:21" s="135" customFormat="1">
      <c r="B201" s="88" t="s">
        <v>807</v>
      </c>
      <c r="C201" s="85" t="s">
        <v>808</v>
      </c>
      <c r="D201" s="98" t="s">
        <v>129</v>
      </c>
      <c r="E201" s="98" t="s">
        <v>353</v>
      </c>
      <c r="F201" s="85" t="s">
        <v>477</v>
      </c>
      <c r="G201" s="98" t="s">
        <v>478</v>
      </c>
      <c r="H201" s="85" t="s">
        <v>530</v>
      </c>
      <c r="I201" s="85" t="s">
        <v>357</v>
      </c>
      <c r="J201" s="85"/>
      <c r="K201" s="95">
        <v>8.8500000000356209</v>
      </c>
      <c r="L201" s="98" t="s">
        <v>173</v>
      </c>
      <c r="M201" s="99">
        <v>3.95E-2</v>
      </c>
      <c r="N201" s="99">
        <v>3.3800000000071238E-2</v>
      </c>
      <c r="O201" s="95">
        <v>52793.440503999998</v>
      </c>
      <c r="P201" s="97">
        <v>106.35</v>
      </c>
      <c r="Q201" s="85"/>
      <c r="R201" s="95">
        <v>56.145823920000005</v>
      </c>
      <c r="S201" s="96">
        <v>2.1996352836554836E-4</v>
      </c>
      <c r="T201" s="96">
        <v>4.5238490532798138E-4</v>
      </c>
      <c r="U201" s="96">
        <f>R201/'סכום נכסי הקרן'!$C$42</f>
        <v>8.525783087408076E-5</v>
      </c>
    </row>
    <row r="202" spans="2:21" s="135" customFormat="1">
      <c r="B202" s="88" t="s">
        <v>809</v>
      </c>
      <c r="C202" s="85" t="s">
        <v>810</v>
      </c>
      <c r="D202" s="98" t="s">
        <v>129</v>
      </c>
      <c r="E202" s="98" t="s">
        <v>353</v>
      </c>
      <c r="F202" s="85" t="s">
        <v>811</v>
      </c>
      <c r="G202" s="98" t="s">
        <v>411</v>
      </c>
      <c r="H202" s="85" t="s">
        <v>530</v>
      </c>
      <c r="I202" s="85" t="s">
        <v>357</v>
      </c>
      <c r="J202" s="85"/>
      <c r="K202" s="95">
        <v>2.6499999999980313</v>
      </c>
      <c r="L202" s="98" t="s">
        <v>173</v>
      </c>
      <c r="M202" s="99">
        <v>3.9E-2</v>
      </c>
      <c r="N202" s="99">
        <v>5.3799999999980745E-2</v>
      </c>
      <c r="O202" s="95">
        <v>472558.73980500008</v>
      </c>
      <c r="P202" s="97">
        <v>96.73</v>
      </c>
      <c r="Q202" s="85"/>
      <c r="R202" s="95">
        <v>457.106069026</v>
      </c>
      <c r="S202" s="96">
        <v>5.2614971948293434E-4</v>
      </c>
      <c r="T202" s="96">
        <v>3.6830501598091553E-3</v>
      </c>
      <c r="U202" s="96">
        <f>R202/'סכום נכסי הקרן'!$C$42</f>
        <v>6.9411880000307938E-4</v>
      </c>
    </row>
    <row r="203" spans="2:21" s="135" customFormat="1">
      <c r="B203" s="88" t="s">
        <v>812</v>
      </c>
      <c r="C203" s="85" t="s">
        <v>813</v>
      </c>
      <c r="D203" s="98" t="s">
        <v>129</v>
      </c>
      <c r="E203" s="98" t="s">
        <v>353</v>
      </c>
      <c r="F203" s="85" t="s">
        <v>569</v>
      </c>
      <c r="G203" s="98" t="s">
        <v>411</v>
      </c>
      <c r="H203" s="85" t="s">
        <v>530</v>
      </c>
      <c r="I203" s="85" t="s">
        <v>169</v>
      </c>
      <c r="J203" s="85"/>
      <c r="K203" s="95">
        <v>4.0399999999874545</v>
      </c>
      <c r="L203" s="98" t="s">
        <v>173</v>
      </c>
      <c r="M203" s="99">
        <v>5.0499999999999996E-2</v>
      </c>
      <c r="N203" s="99">
        <v>2.2799999999958187E-2</v>
      </c>
      <c r="O203" s="95">
        <v>85478.963127999989</v>
      </c>
      <c r="P203" s="97">
        <v>111.9</v>
      </c>
      <c r="Q203" s="85"/>
      <c r="R203" s="95">
        <v>95.650962604999989</v>
      </c>
      <c r="S203" s="96">
        <v>1.5727471583280622E-4</v>
      </c>
      <c r="T203" s="96">
        <v>7.7069047422384323E-4</v>
      </c>
      <c r="U203" s="96">
        <f>R203/'סכום נכסי הקרן'!$C$42</f>
        <v>1.452466634800808E-4</v>
      </c>
    </row>
    <row r="204" spans="2:21" s="135" customFormat="1">
      <c r="B204" s="88" t="s">
        <v>814</v>
      </c>
      <c r="C204" s="85" t="s">
        <v>815</v>
      </c>
      <c r="D204" s="98" t="s">
        <v>129</v>
      </c>
      <c r="E204" s="98" t="s">
        <v>353</v>
      </c>
      <c r="F204" s="85" t="s">
        <v>492</v>
      </c>
      <c r="G204" s="98" t="s">
        <v>478</v>
      </c>
      <c r="H204" s="85" t="s">
        <v>530</v>
      </c>
      <c r="I204" s="85" t="s">
        <v>169</v>
      </c>
      <c r="J204" s="85"/>
      <c r="K204" s="95">
        <v>4.860000000004808</v>
      </c>
      <c r="L204" s="98" t="s">
        <v>173</v>
      </c>
      <c r="M204" s="99">
        <v>3.9199999999999999E-2</v>
      </c>
      <c r="N204" s="99">
        <v>2.2800000000026497E-2</v>
      </c>
      <c r="O204" s="95">
        <v>374340.81842099992</v>
      </c>
      <c r="P204" s="97">
        <v>108.9</v>
      </c>
      <c r="Q204" s="85"/>
      <c r="R204" s="95">
        <v>407.65716371399998</v>
      </c>
      <c r="S204" s="96">
        <v>3.8999766466670964E-4</v>
      </c>
      <c r="T204" s="96">
        <v>3.2846244749351479E-3</v>
      </c>
      <c r="U204" s="96">
        <f>R204/'סכום נכסי הקרן'!$C$42</f>
        <v>6.190302874183141E-4</v>
      </c>
    </row>
    <row r="205" spans="2:21" s="135" customFormat="1">
      <c r="B205" s="88" t="s">
        <v>816</v>
      </c>
      <c r="C205" s="85" t="s">
        <v>817</v>
      </c>
      <c r="D205" s="98" t="s">
        <v>129</v>
      </c>
      <c r="E205" s="98" t="s">
        <v>353</v>
      </c>
      <c r="F205" s="85" t="s">
        <v>607</v>
      </c>
      <c r="G205" s="98" t="s">
        <v>608</v>
      </c>
      <c r="H205" s="85" t="s">
        <v>530</v>
      </c>
      <c r="I205" s="85" t="s">
        <v>357</v>
      </c>
      <c r="J205" s="85"/>
      <c r="K205" s="95">
        <v>0.15000000000016872</v>
      </c>
      <c r="L205" s="98" t="s">
        <v>173</v>
      </c>
      <c r="M205" s="99">
        <v>2.4500000000000001E-2</v>
      </c>
      <c r="N205" s="99">
        <v>1.0799999999999999E-2</v>
      </c>
      <c r="O205" s="95">
        <v>1478549.8547479999</v>
      </c>
      <c r="P205" s="97">
        <v>100.2</v>
      </c>
      <c r="Q205" s="85"/>
      <c r="R205" s="95">
        <v>1481.5069906250001</v>
      </c>
      <c r="S205" s="96">
        <v>4.9684175912588437E-4</v>
      </c>
      <c r="T205" s="96">
        <v>1.193697683823451E-2</v>
      </c>
      <c r="U205" s="96">
        <f>R205/'סכום נכסי הקרן'!$C$42</f>
        <v>2.2496788474499706E-3</v>
      </c>
    </row>
    <row r="206" spans="2:21" s="135" customFormat="1">
      <c r="B206" s="88" t="s">
        <v>818</v>
      </c>
      <c r="C206" s="85" t="s">
        <v>819</v>
      </c>
      <c r="D206" s="98" t="s">
        <v>129</v>
      </c>
      <c r="E206" s="98" t="s">
        <v>353</v>
      </c>
      <c r="F206" s="85" t="s">
        <v>607</v>
      </c>
      <c r="G206" s="98" t="s">
        <v>608</v>
      </c>
      <c r="H206" s="85" t="s">
        <v>530</v>
      </c>
      <c r="I206" s="85" t="s">
        <v>357</v>
      </c>
      <c r="J206" s="85"/>
      <c r="K206" s="95">
        <v>4.9299999999987545</v>
      </c>
      <c r="L206" s="98" t="s">
        <v>173</v>
      </c>
      <c r="M206" s="99">
        <v>1.9E-2</v>
      </c>
      <c r="N206" s="99">
        <v>1.5699999999992373E-2</v>
      </c>
      <c r="O206" s="95">
        <v>1222663.1340089999</v>
      </c>
      <c r="P206" s="97">
        <v>101.83</v>
      </c>
      <c r="Q206" s="85"/>
      <c r="R206" s="95">
        <v>1245.0379101349999</v>
      </c>
      <c r="S206" s="96">
        <v>8.4636911722776854E-4</v>
      </c>
      <c r="T206" s="96">
        <v>1.0031669637775789E-2</v>
      </c>
      <c r="U206" s="96">
        <f>R206/'סכום נכסי הקרן'!$C$42</f>
        <v>1.8905988756235312E-3</v>
      </c>
    </row>
    <row r="207" spans="2:21" s="135" customFormat="1">
      <c r="B207" s="88" t="s">
        <v>820</v>
      </c>
      <c r="C207" s="85" t="s">
        <v>821</v>
      </c>
      <c r="D207" s="98" t="s">
        <v>129</v>
      </c>
      <c r="E207" s="98" t="s">
        <v>353</v>
      </c>
      <c r="F207" s="85" t="s">
        <v>607</v>
      </c>
      <c r="G207" s="98" t="s">
        <v>608</v>
      </c>
      <c r="H207" s="85" t="s">
        <v>530</v>
      </c>
      <c r="I207" s="85" t="s">
        <v>357</v>
      </c>
      <c r="J207" s="85"/>
      <c r="K207" s="95">
        <v>3.4800000000059899</v>
      </c>
      <c r="L207" s="98" t="s">
        <v>173</v>
      </c>
      <c r="M207" s="99">
        <v>2.9600000000000001E-2</v>
      </c>
      <c r="N207" s="99">
        <v>1.5900000000018431E-2</v>
      </c>
      <c r="O207" s="95">
        <v>164014.71344699999</v>
      </c>
      <c r="P207" s="97">
        <v>105.86</v>
      </c>
      <c r="Q207" s="85"/>
      <c r="R207" s="95">
        <v>173.62597015200001</v>
      </c>
      <c r="S207" s="96">
        <v>4.0160901836706707E-4</v>
      </c>
      <c r="T207" s="96">
        <v>1.3989601111136644E-3</v>
      </c>
      <c r="U207" s="96">
        <f>R207/'סכום נכסי הקרן'!$C$42</f>
        <v>2.6365226414095533E-4</v>
      </c>
    </row>
    <row r="208" spans="2:21" s="135" customFormat="1">
      <c r="B208" s="88" t="s">
        <v>822</v>
      </c>
      <c r="C208" s="85" t="s">
        <v>823</v>
      </c>
      <c r="D208" s="98" t="s">
        <v>129</v>
      </c>
      <c r="E208" s="98" t="s">
        <v>353</v>
      </c>
      <c r="F208" s="85" t="s">
        <v>613</v>
      </c>
      <c r="G208" s="98" t="s">
        <v>478</v>
      </c>
      <c r="H208" s="85" t="s">
        <v>530</v>
      </c>
      <c r="I208" s="85" t="s">
        <v>169</v>
      </c>
      <c r="J208" s="85"/>
      <c r="K208" s="95">
        <v>5.7100000000027666</v>
      </c>
      <c r="L208" s="98" t="s">
        <v>173</v>
      </c>
      <c r="M208" s="99">
        <v>3.61E-2</v>
      </c>
      <c r="N208" s="99">
        <v>2.4800000000009096E-2</v>
      </c>
      <c r="O208" s="95">
        <v>738154.89652399998</v>
      </c>
      <c r="P208" s="97">
        <v>107.26</v>
      </c>
      <c r="Q208" s="85"/>
      <c r="R208" s="95">
        <v>791.74491741099996</v>
      </c>
      <c r="S208" s="96">
        <v>9.6176533749055368E-4</v>
      </c>
      <c r="T208" s="96">
        <v>6.3793426563163984E-3</v>
      </c>
      <c r="U208" s="96">
        <f>R208/'סכום נכסי הקרן'!$C$42</f>
        <v>1.2022702589639023E-3</v>
      </c>
    </row>
    <row r="209" spans="2:21" s="135" customFormat="1">
      <c r="B209" s="88" t="s">
        <v>824</v>
      </c>
      <c r="C209" s="85" t="s">
        <v>825</v>
      </c>
      <c r="D209" s="98" t="s">
        <v>129</v>
      </c>
      <c r="E209" s="98" t="s">
        <v>353</v>
      </c>
      <c r="F209" s="85" t="s">
        <v>613</v>
      </c>
      <c r="G209" s="98" t="s">
        <v>478</v>
      </c>
      <c r="H209" s="85" t="s">
        <v>530</v>
      </c>
      <c r="I209" s="85" t="s">
        <v>169</v>
      </c>
      <c r="J209" s="85"/>
      <c r="K209" s="95">
        <v>6.6399999999992438</v>
      </c>
      <c r="L209" s="98" t="s">
        <v>173</v>
      </c>
      <c r="M209" s="99">
        <v>3.3000000000000002E-2</v>
      </c>
      <c r="N209" s="99">
        <v>2.8999999999981069E-2</v>
      </c>
      <c r="O209" s="95">
        <v>256376.55875700002</v>
      </c>
      <c r="P209" s="97">
        <v>103.02</v>
      </c>
      <c r="Q209" s="85"/>
      <c r="R209" s="95">
        <v>264.11913085499998</v>
      </c>
      <c r="S209" s="96">
        <v>8.3146008126287123E-4</v>
      </c>
      <c r="T209" s="96">
        <v>2.1280925216699159E-3</v>
      </c>
      <c r="U209" s="96">
        <f>R209/'סכום נכסי הקרן'!$C$42</f>
        <v>4.0106676893957656E-4</v>
      </c>
    </row>
    <row r="210" spans="2:21" s="135" customFormat="1">
      <c r="B210" s="88" t="s">
        <v>826</v>
      </c>
      <c r="C210" s="85" t="s">
        <v>827</v>
      </c>
      <c r="D210" s="98" t="s">
        <v>129</v>
      </c>
      <c r="E210" s="98" t="s">
        <v>353</v>
      </c>
      <c r="F210" s="85" t="s">
        <v>828</v>
      </c>
      <c r="G210" s="98" t="s">
        <v>160</v>
      </c>
      <c r="H210" s="85" t="s">
        <v>530</v>
      </c>
      <c r="I210" s="85" t="s">
        <v>169</v>
      </c>
      <c r="J210" s="85"/>
      <c r="K210" s="95">
        <v>3.7099999999956772</v>
      </c>
      <c r="L210" s="98" t="s">
        <v>173</v>
      </c>
      <c r="M210" s="99">
        <v>2.75E-2</v>
      </c>
      <c r="N210" s="99">
        <v>2.0899999999978585E-2</v>
      </c>
      <c r="O210" s="95">
        <v>241025.481681</v>
      </c>
      <c r="P210" s="97">
        <v>102.69</v>
      </c>
      <c r="Q210" s="85"/>
      <c r="R210" s="95">
        <v>247.50905911699999</v>
      </c>
      <c r="S210" s="96">
        <v>5.1748815699184994E-4</v>
      </c>
      <c r="T210" s="96">
        <v>1.9942598479987142E-3</v>
      </c>
      <c r="U210" s="96">
        <f>R210/'סכום נכסי הקרן'!$C$42</f>
        <v>3.758442574832917E-4</v>
      </c>
    </row>
    <row r="211" spans="2:21" s="135" customFormat="1">
      <c r="B211" s="88" t="s">
        <v>829</v>
      </c>
      <c r="C211" s="85" t="s">
        <v>830</v>
      </c>
      <c r="D211" s="98" t="s">
        <v>129</v>
      </c>
      <c r="E211" s="98" t="s">
        <v>353</v>
      </c>
      <c r="F211" s="85" t="s">
        <v>828</v>
      </c>
      <c r="G211" s="98" t="s">
        <v>160</v>
      </c>
      <c r="H211" s="85" t="s">
        <v>530</v>
      </c>
      <c r="I211" s="85" t="s">
        <v>169</v>
      </c>
      <c r="J211" s="85"/>
      <c r="K211" s="95">
        <v>4.7600000000034708</v>
      </c>
      <c r="L211" s="98" t="s">
        <v>173</v>
      </c>
      <c r="M211" s="99">
        <v>2.3E-2</v>
      </c>
      <c r="N211" s="99">
        <v>2.60000000000274E-2</v>
      </c>
      <c r="O211" s="95">
        <v>443092.46625</v>
      </c>
      <c r="P211" s="97">
        <v>98.83</v>
      </c>
      <c r="Q211" s="85"/>
      <c r="R211" s="95">
        <v>437.90827454800001</v>
      </c>
      <c r="S211" s="96">
        <v>1.4064230801093924E-3</v>
      </c>
      <c r="T211" s="96">
        <v>3.5283673743216597E-3</v>
      </c>
      <c r="U211" s="96">
        <f>R211/'סכום נכסי הקרן'!$C$42</f>
        <v>6.6496681325705091E-4</v>
      </c>
    </row>
    <row r="212" spans="2:21" s="135" customFormat="1">
      <c r="B212" s="88" t="s">
        <v>831</v>
      </c>
      <c r="C212" s="85" t="s">
        <v>832</v>
      </c>
      <c r="D212" s="98" t="s">
        <v>129</v>
      </c>
      <c r="E212" s="98" t="s">
        <v>353</v>
      </c>
      <c r="F212" s="85" t="s">
        <v>625</v>
      </c>
      <c r="G212" s="98" t="s">
        <v>407</v>
      </c>
      <c r="H212" s="85" t="s">
        <v>622</v>
      </c>
      <c r="I212" s="85" t="s">
        <v>357</v>
      </c>
      <c r="J212" s="85"/>
      <c r="K212" s="95">
        <v>1.1399999999988746</v>
      </c>
      <c r="L212" s="98" t="s">
        <v>173</v>
      </c>
      <c r="M212" s="99">
        <v>4.2999999999999997E-2</v>
      </c>
      <c r="N212" s="99">
        <v>2.0099999999954984E-2</v>
      </c>
      <c r="O212" s="95">
        <v>172535.940798</v>
      </c>
      <c r="P212" s="97">
        <v>103</v>
      </c>
      <c r="Q212" s="85"/>
      <c r="R212" s="95">
        <v>177.71202478000001</v>
      </c>
      <c r="S212" s="96">
        <v>5.975476854219562E-4</v>
      </c>
      <c r="T212" s="96">
        <v>1.431882763360901E-3</v>
      </c>
      <c r="U212" s="96">
        <f>R212/'סכום נכסי הקרן'!$C$42</f>
        <v>2.6985696700385488E-4</v>
      </c>
    </row>
    <row r="213" spans="2:21" s="135" customFormat="1">
      <c r="B213" s="88" t="s">
        <v>833</v>
      </c>
      <c r="C213" s="85" t="s">
        <v>834</v>
      </c>
      <c r="D213" s="98" t="s">
        <v>129</v>
      </c>
      <c r="E213" s="98" t="s">
        <v>353</v>
      </c>
      <c r="F213" s="85" t="s">
        <v>625</v>
      </c>
      <c r="G213" s="98" t="s">
        <v>407</v>
      </c>
      <c r="H213" s="85" t="s">
        <v>622</v>
      </c>
      <c r="I213" s="85" t="s">
        <v>357</v>
      </c>
      <c r="J213" s="85"/>
      <c r="K213" s="95">
        <v>1.6099999999994052</v>
      </c>
      <c r="L213" s="98" t="s">
        <v>173</v>
      </c>
      <c r="M213" s="99">
        <v>4.2500000000000003E-2</v>
      </c>
      <c r="N213" s="99">
        <v>2.5900000000019158E-2</v>
      </c>
      <c r="O213" s="95">
        <v>144898.65048400001</v>
      </c>
      <c r="P213" s="97">
        <v>104.44</v>
      </c>
      <c r="Q213" s="85"/>
      <c r="R213" s="95">
        <v>151.33215216900001</v>
      </c>
      <c r="S213" s="96">
        <v>2.9495151978595565E-4</v>
      </c>
      <c r="T213" s="96">
        <v>1.2193316715700755E-3</v>
      </c>
      <c r="U213" s="96">
        <f>R213/'סכום נכסי הקרן'!$C$42</f>
        <v>2.2979894379712319E-4</v>
      </c>
    </row>
    <row r="214" spans="2:21" s="135" customFormat="1">
      <c r="B214" s="88" t="s">
        <v>835</v>
      </c>
      <c r="C214" s="85" t="s">
        <v>836</v>
      </c>
      <c r="D214" s="98" t="s">
        <v>129</v>
      </c>
      <c r="E214" s="98" t="s">
        <v>353</v>
      </c>
      <c r="F214" s="85" t="s">
        <v>625</v>
      </c>
      <c r="G214" s="98" t="s">
        <v>407</v>
      </c>
      <c r="H214" s="85" t="s">
        <v>622</v>
      </c>
      <c r="I214" s="85" t="s">
        <v>357</v>
      </c>
      <c r="J214" s="85"/>
      <c r="K214" s="95">
        <v>1.9899999999976921</v>
      </c>
      <c r="L214" s="98" t="s">
        <v>173</v>
      </c>
      <c r="M214" s="99">
        <v>3.7000000000000005E-2</v>
      </c>
      <c r="N214" s="99">
        <v>2.7699999999974034E-2</v>
      </c>
      <c r="O214" s="95">
        <v>268131.98137400002</v>
      </c>
      <c r="P214" s="97">
        <v>103.42</v>
      </c>
      <c r="Q214" s="85"/>
      <c r="R214" s="95">
        <v>277.302107036</v>
      </c>
      <c r="S214" s="96">
        <v>1.0165196447860089E-3</v>
      </c>
      <c r="T214" s="96">
        <v>2.234311987610611E-3</v>
      </c>
      <c r="U214" s="96">
        <f>R214/'סכום נכסי הקרן'!$C$42</f>
        <v>4.2108521154464386E-4</v>
      </c>
    </row>
    <row r="215" spans="2:21" s="135" customFormat="1">
      <c r="B215" s="88" t="s">
        <v>837</v>
      </c>
      <c r="C215" s="85" t="s">
        <v>838</v>
      </c>
      <c r="D215" s="98" t="s">
        <v>129</v>
      </c>
      <c r="E215" s="98" t="s">
        <v>353</v>
      </c>
      <c r="F215" s="85" t="s">
        <v>796</v>
      </c>
      <c r="G215" s="98" t="s">
        <v>608</v>
      </c>
      <c r="H215" s="85" t="s">
        <v>622</v>
      </c>
      <c r="I215" s="85" t="s">
        <v>169</v>
      </c>
      <c r="J215" s="85"/>
      <c r="K215" s="95">
        <v>3.5099999998463378</v>
      </c>
      <c r="L215" s="98" t="s">
        <v>173</v>
      </c>
      <c r="M215" s="99">
        <v>3.7499999999999999E-2</v>
      </c>
      <c r="N215" s="99">
        <v>1.8599999998824331E-2</v>
      </c>
      <c r="O215" s="95">
        <v>9002.5136000000002</v>
      </c>
      <c r="P215" s="97">
        <v>107.71</v>
      </c>
      <c r="Q215" s="85"/>
      <c r="R215" s="95">
        <v>9.6966073990000012</v>
      </c>
      <c r="S215" s="96">
        <v>1.7081593456367451E-5</v>
      </c>
      <c r="T215" s="96">
        <v>7.8128674831622611E-5</v>
      </c>
      <c r="U215" s="96">
        <f>R215/'סכום נכסי הקרן'!$C$42</f>
        <v>1.4724366942308148E-5</v>
      </c>
    </row>
    <row r="216" spans="2:21" s="135" customFormat="1">
      <c r="B216" s="88" t="s">
        <v>839</v>
      </c>
      <c r="C216" s="85" t="s">
        <v>840</v>
      </c>
      <c r="D216" s="98" t="s">
        <v>129</v>
      </c>
      <c r="E216" s="98" t="s">
        <v>353</v>
      </c>
      <c r="F216" s="85" t="s">
        <v>465</v>
      </c>
      <c r="G216" s="98" t="s">
        <v>361</v>
      </c>
      <c r="H216" s="85" t="s">
        <v>622</v>
      </c>
      <c r="I216" s="85" t="s">
        <v>169</v>
      </c>
      <c r="J216" s="85"/>
      <c r="K216" s="95">
        <v>2.6799999999970923</v>
      </c>
      <c r="L216" s="98" t="s">
        <v>173</v>
      </c>
      <c r="M216" s="99">
        <v>3.6000000000000004E-2</v>
      </c>
      <c r="N216" s="99">
        <v>2.3199999999980615E-2</v>
      </c>
      <c r="O216" s="95">
        <f>594088.7568/50000</f>
        <v>11.881775136</v>
      </c>
      <c r="P216" s="97">
        <v>5209200</v>
      </c>
      <c r="Q216" s="85"/>
      <c r="R216" s="95">
        <v>618.94543038500001</v>
      </c>
      <c r="S216" s="96">
        <f>3788.58973789937%/50000</f>
        <v>7.5771794757987392E-4</v>
      </c>
      <c r="T216" s="96">
        <v>4.9870417847437459E-3</v>
      </c>
      <c r="U216" s="96">
        <f>R216/'סכום נכסי הקרן'!$C$42</f>
        <v>9.3987301529743848E-4</v>
      </c>
    </row>
    <row r="217" spans="2:21" s="135" customFormat="1">
      <c r="B217" s="88" t="s">
        <v>841</v>
      </c>
      <c r="C217" s="85" t="s">
        <v>842</v>
      </c>
      <c r="D217" s="98" t="s">
        <v>129</v>
      </c>
      <c r="E217" s="98" t="s">
        <v>353</v>
      </c>
      <c r="F217" s="85" t="s">
        <v>843</v>
      </c>
      <c r="G217" s="98" t="s">
        <v>788</v>
      </c>
      <c r="H217" s="85" t="s">
        <v>622</v>
      </c>
      <c r="I217" s="85" t="s">
        <v>169</v>
      </c>
      <c r="J217" s="85"/>
      <c r="K217" s="95">
        <v>0.89999999995343694</v>
      </c>
      <c r="L217" s="98" t="s">
        <v>173</v>
      </c>
      <c r="M217" s="99">
        <v>5.5500000000000001E-2</v>
      </c>
      <c r="N217" s="99">
        <v>9.1999999991618665E-3</v>
      </c>
      <c r="O217" s="95">
        <v>4103.2273720000003</v>
      </c>
      <c r="P217" s="97">
        <v>104.68</v>
      </c>
      <c r="Q217" s="85"/>
      <c r="R217" s="95">
        <v>4.2952583579999999</v>
      </c>
      <c r="S217" s="96">
        <v>3.4193561433333336E-4</v>
      </c>
      <c r="T217" s="96">
        <v>3.4608273776723132E-5</v>
      </c>
      <c r="U217" s="96">
        <f>R217/'סכום נכסי הקרן'!$C$42</f>
        <v>6.5223802070949425E-6</v>
      </c>
    </row>
    <row r="218" spans="2:21" s="135" customFormat="1">
      <c r="B218" s="88" t="s">
        <v>844</v>
      </c>
      <c r="C218" s="85" t="s">
        <v>845</v>
      </c>
      <c r="D218" s="98" t="s">
        <v>129</v>
      </c>
      <c r="E218" s="98" t="s">
        <v>353</v>
      </c>
      <c r="F218" s="85" t="s">
        <v>846</v>
      </c>
      <c r="G218" s="98" t="s">
        <v>160</v>
      </c>
      <c r="H218" s="85" t="s">
        <v>622</v>
      </c>
      <c r="I218" s="85" t="s">
        <v>357</v>
      </c>
      <c r="J218" s="85"/>
      <c r="K218" s="95">
        <v>2.1499999999812176</v>
      </c>
      <c r="L218" s="98" t="s">
        <v>173</v>
      </c>
      <c r="M218" s="99">
        <v>3.4000000000000002E-2</v>
      </c>
      <c r="N218" s="99">
        <v>2.2799999999816349E-2</v>
      </c>
      <c r="O218" s="95">
        <v>23278.667313999998</v>
      </c>
      <c r="P218" s="97">
        <v>102.92</v>
      </c>
      <c r="Q218" s="85"/>
      <c r="R218" s="95">
        <v>23.958403622999999</v>
      </c>
      <c r="S218" s="96">
        <v>3.6700688140563681E-5</v>
      </c>
      <c r="T218" s="96">
        <v>1.93040539760244E-4</v>
      </c>
      <c r="U218" s="96">
        <f>R218/'סכום נכסי הקרן'!$C$42</f>
        <v>3.6381005415704251E-5</v>
      </c>
    </row>
    <row r="219" spans="2:21" s="135" customFormat="1">
      <c r="B219" s="88" t="s">
        <v>847</v>
      </c>
      <c r="C219" s="85" t="s">
        <v>848</v>
      </c>
      <c r="D219" s="98" t="s">
        <v>129</v>
      </c>
      <c r="E219" s="98" t="s">
        <v>353</v>
      </c>
      <c r="F219" s="85" t="s">
        <v>621</v>
      </c>
      <c r="G219" s="98" t="s">
        <v>361</v>
      </c>
      <c r="H219" s="85" t="s">
        <v>622</v>
      </c>
      <c r="I219" s="85" t="s">
        <v>169</v>
      </c>
      <c r="J219" s="85"/>
      <c r="K219" s="95">
        <v>0.66999999999960946</v>
      </c>
      <c r="L219" s="98" t="s">
        <v>173</v>
      </c>
      <c r="M219" s="99">
        <v>1.6899999999999998E-2</v>
      </c>
      <c r="N219" s="99">
        <v>9.8000000000234254E-3</v>
      </c>
      <c r="O219" s="95">
        <v>178182.59215999997</v>
      </c>
      <c r="P219" s="97">
        <v>100.61</v>
      </c>
      <c r="Q219" s="85"/>
      <c r="R219" s="95">
        <v>179.26950002100003</v>
      </c>
      <c r="S219" s="96">
        <v>3.462141844324408E-4</v>
      </c>
      <c r="T219" s="96">
        <v>1.4444318407500652E-3</v>
      </c>
      <c r="U219" s="96">
        <f>R219/'סכום נכסי הקרן'!$C$42</f>
        <v>2.722220041770016E-4</v>
      </c>
    </row>
    <row r="220" spans="2:21" s="135" customFormat="1">
      <c r="B220" s="88" t="s">
        <v>849</v>
      </c>
      <c r="C220" s="85" t="s">
        <v>850</v>
      </c>
      <c r="D220" s="98" t="s">
        <v>129</v>
      </c>
      <c r="E220" s="98" t="s">
        <v>353</v>
      </c>
      <c r="F220" s="85" t="s">
        <v>851</v>
      </c>
      <c r="G220" s="98" t="s">
        <v>411</v>
      </c>
      <c r="H220" s="85" t="s">
        <v>622</v>
      </c>
      <c r="I220" s="85" t="s">
        <v>169</v>
      </c>
      <c r="J220" s="85"/>
      <c r="K220" s="95">
        <v>2.4299999999928059</v>
      </c>
      <c r="L220" s="98" t="s">
        <v>173</v>
      </c>
      <c r="M220" s="99">
        <v>6.7500000000000004E-2</v>
      </c>
      <c r="N220" s="99">
        <v>3.9499999999908317E-2</v>
      </c>
      <c r="O220" s="95">
        <v>131175.60681699999</v>
      </c>
      <c r="P220" s="97">
        <v>108.09</v>
      </c>
      <c r="Q220" s="85"/>
      <c r="R220" s="95">
        <v>141.787713414</v>
      </c>
      <c r="S220" s="96">
        <v>1.6401994260335125E-4</v>
      </c>
      <c r="T220" s="96">
        <v>1.1424290682929092E-3</v>
      </c>
      <c r="U220" s="96">
        <f>R220/'סכום נכסי הקרן'!$C$42</f>
        <v>2.1530564601737599E-4</v>
      </c>
    </row>
    <row r="221" spans="2:21" s="135" customFormat="1">
      <c r="B221" s="88" t="s">
        <v>852</v>
      </c>
      <c r="C221" s="85" t="s">
        <v>853</v>
      </c>
      <c r="D221" s="98" t="s">
        <v>129</v>
      </c>
      <c r="E221" s="98" t="s">
        <v>353</v>
      </c>
      <c r="F221" s="85" t="s">
        <v>580</v>
      </c>
      <c r="G221" s="98" t="s">
        <v>411</v>
      </c>
      <c r="H221" s="85" t="s">
        <v>622</v>
      </c>
      <c r="I221" s="85" t="s">
        <v>357</v>
      </c>
      <c r="J221" s="85"/>
      <c r="K221" s="95">
        <v>2.8299999934272053</v>
      </c>
      <c r="L221" s="98" t="s">
        <v>173</v>
      </c>
      <c r="M221" s="99">
        <v>5.74E-2</v>
      </c>
      <c r="N221" s="99">
        <v>1.7399999935027548E-2</v>
      </c>
      <c r="O221" s="95">
        <v>96.359923999999992</v>
      </c>
      <c r="P221" s="97">
        <v>111.6</v>
      </c>
      <c r="Q221" s="95">
        <v>2.2590570000000001E-2</v>
      </c>
      <c r="R221" s="95">
        <v>0.13236378900000001</v>
      </c>
      <c r="S221" s="96">
        <v>7.4918955313901279E-7</v>
      </c>
      <c r="T221" s="96">
        <v>1.0664974877016268E-6</v>
      </c>
      <c r="U221" s="96">
        <f>R221/'סכום נכסי הקרן'!$C$42</f>
        <v>2.0099535011711891E-7</v>
      </c>
    </row>
    <row r="222" spans="2:21" s="135" customFormat="1">
      <c r="B222" s="88" t="s">
        <v>854</v>
      </c>
      <c r="C222" s="85" t="s">
        <v>855</v>
      </c>
      <c r="D222" s="98" t="s">
        <v>129</v>
      </c>
      <c r="E222" s="98" t="s">
        <v>353</v>
      </c>
      <c r="F222" s="85" t="s">
        <v>580</v>
      </c>
      <c r="G222" s="98" t="s">
        <v>411</v>
      </c>
      <c r="H222" s="85" t="s">
        <v>622</v>
      </c>
      <c r="I222" s="85" t="s">
        <v>357</v>
      </c>
      <c r="J222" s="85"/>
      <c r="K222" s="95">
        <v>4.5799999999490213</v>
      </c>
      <c r="L222" s="98" t="s">
        <v>173</v>
      </c>
      <c r="M222" s="99">
        <v>5.6500000000000002E-2</v>
      </c>
      <c r="N222" s="99">
        <v>2.5599999999546853E-2</v>
      </c>
      <c r="O222" s="95">
        <v>15191.741700000002</v>
      </c>
      <c r="P222" s="97">
        <v>116.21</v>
      </c>
      <c r="Q222" s="85"/>
      <c r="R222" s="95">
        <v>17.654323704999999</v>
      </c>
      <c r="S222" s="96">
        <v>1.6353617136711978E-4</v>
      </c>
      <c r="T222" s="96">
        <v>1.422465465872526E-4</v>
      </c>
      <c r="U222" s="96">
        <f>R222/'סכום נכסי הקרן'!$C$42</f>
        <v>2.6808215456626334E-5</v>
      </c>
    </row>
    <row r="223" spans="2:21" s="135" customFormat="1">
      <c r="B223" s="88" t="s">
        <v>856</v>
      </c>
      <c r="C223" s="85" t="s">
        <v>857</v>
      </c>
      <c r="D223" s="98" t="s">
        <v>129</v>
      </c>
      <c r="E223" s="98" t="s">
        <v>353</v>
      </c>
      <c r="F223" s="85" t="s">
        <v>583</v>
      </c>
      <c r="G223" s="98" t="s">
        <v>411</v>
      </c>
      <c r="H223" s="85" t="s">
        <v>622</v>
      </c>
      <c r="I223" s="85" t="s">
        <v>357</v>
      </c>
      <c r="J223" s="85"/>
      <c r="K223" s="95">
        <v>3.2999999999851428</v>
      </c>
      <c r="L223" s="98" t="s">
        <v>173</v>
      </c>
      <c r="M223" s="99">
        <v>3.7000000000000005E-2</v>
      </c>
      <c r="N223" s="99">
        <v>1.7699999999915807E-2</v>
      </c>
      <c r="O223" s="95">
        <v>75166.679676</v>
      </c>
      <c r="P223" s="97">
        <v>107.45</v>
      </c>
      <c r="Q223" s="85"/>
      <c r="R223" s="95">
        <v>80.766597383999994</v>
      </c>
      <c r="S223" s="96">
        <v>3.3248113498017095E-4</v>
      </c>
      <c r="T223" s="96">
        <v>6.5076237127243883E-4</v>
      </c>
      <c r="U223" s="96">
        <f>R223/'סכום נכסי הקרן'!$C$42</f>
        <v>1.2264464957984435E-4</v>
      </c>
    </row>
    <row r="224" spans="2:21" s="135" customFormat="1">
      <c r="B224" s="88" t="s">
        <v>858</v>
      </c>
      <c r="C224" s="85" t="s">
        <v>859</v>
      </c>
      <c r="D224" s="98" t="s">
        <v>129</v>
      </c>
      <c r="E224" s="98" t="s">
        <v>353</v>
      </c>
      <c r="F224" s="85" t="s">
        <v>860</v>
      </c>
      <c r="G224" s="98" t="s">
        <v>411</v>
      </c>
      <c r="H224" s="85" t="s">
        <v>622</v>
      </c>
      <c r="I224" s="85" t="s">
        <v>169</v>
      </c>
      <c r="J224" s="85"/>
      <c r="K224" s="95">
        <v>1.82</v>
      </c>
      <c r="L224" s="98" t="s">
        <v>173</v>
      </c>
      <c r="M224" s="99">
        <v>4.4500000000000005E-2</v>
      </c>
      <c r="N224" s="99">
        <v>4.4500000000000005E-2</v>
      </c>
      <c r="O224" s="95">
        <v>0.3</v>
      </c>
      <c r="P224" s="97">
        <v>101.19</v>
      </c>
      <c r="Q224" s="85"/>
      <c r="R224" s="95">
        <v>3.1E-4</v>
      </c>
      <c r="S224" s="96">
        <v>2.6795617634971608E-10</v>
      </c>
      <c r="T224" s="96">
        <v>2.4977693951289372E-9</v>
      </c>
      <c r="U224" s="96">
        <f>R224/'סכום נכסי הקרן'!$C$42</f>
        <v>4.7073719335963445E-10</v>
      </c>
    </row>
    <row r="225" spans="2:21" s="135" customFormat="1">
      <c r="B225" s="88" t="s">
        <v>861</v>
      </c>
      <c r="C225" s="85" t="s">
        <v>862</v>
      </c>
      <c r="D225" s="98" t="s">
        <v>129</v>
      </c>
      <c r="E225" s="98" t="s">
        <v>353</v>
      </c>
      <c r="F225" s="85" t="s">
        <v>863</v>
      </c>
      <c r="G225" s="98" t="s">
        <v>407</v>
      </c>
      <c r="H225" s="85" t="s">
        <v>622</v>
      </c>
      <c r="I225" s="85" t="s">
        <v>357</v>
      </c>
      <c r="J225" s="85"/>
      <c r="K225" s="95">
        <v>2.8700000000036825</v>
      </c>
      <c r="L225" s="98" t="s">
        <v>173</v>
      </c>
      <c r="M225" s="99">
        <v>2.9500000000000002E-2</v>
      </c>
      <c r="N225" s="99">
        <v>1.8600000000017377E-2</v>
      </c>
      <c r="O225" s="95">
        <v>232618.35038699998</v>
      </c>
      <c r="P225" s="97">
        <v>103.91</v>
      </c>
      <c r="Q225" s="85"/>
      <c r="R225" s="95">
        <v>241.71372795299999</v>
      </c>
      <c r="S225" s="96">
        <v>1.0841694270778308E-3</v>
      </c>
      <c r="T225" s="96">
        <v>1.947565006656533E-3</v>
      </c>
      <c r="U225" s="96">
        <f>R225/'סכום נכסי הקרן'!$C$42</f>
        <v>3.6704400610674013E-4</v>
      </c>
    </row>
    <row r="226" spans="2:21" s="135" customFormat="1">
      <c r="B226" s="88" t="s">
        <v>864</v>
      </c>
      <c r="C226" s="85" t="s">
        <v>865</v>
      </c>
      <c r="D226" s="98" t="s">
        <v>129</v>
      </c>
      <c r="E226" s="98" t="s">
        <v>353</v>
      </c>
      <c r="F226" s="85" t="s">
        <v>514</v>
      </c>
      <c r="G226" s="98" t="s">
        <v>478</v>
      </c>
      <c r="H226" s="85" t="s">
        <v>622</v>
      </c>
      <c r="I226" s="85" t="s">
        <v>169</v>
      </c>
      <c r="J226" s="85"/>
      <c r="K226" s="95">
        <v>8.669999999997879</v>
      </c>
      <c r="L226" s="98" t="s">
        <v>173</v>
      </c>
      <c r="M226" s="99">
        <v>3.4300000000000004E-2</v>
      </c>
      <c r="N226" s="99">
        <v>3.3099999999978792E-2</v>
      </c>
      <c r="O226" s="95">
        <v>346460.68372700008</v>
      </c>
      <c r="P226" s="97">
        <v>102.1</v>
      </c>
      <c r="Q226" s="85"/>
      <c r="R226" s="95">
        <v>353.73635812500004</v>
      </c>
      <c r="S226" s="96">
        <v>1.3646631626240747E-3</v>
      </c>
      <c r="T226" s="96">
        <v>2.8501672557064337E-3</v>
      </c>
      <c r="U226" s="96">
        <f>R226/'סכום נכסי הקרן'!$C$42</f>
        <v>5.3715116262264856E-4</v>
      </c>
    </row>
    <row r="227" spans="2:21" s="135" customFormat="1">
      <c r="B227" s="88" t="s">
        <v>866</v>
      </c>
      <c r="C227" s="85" t="s">
        <v>867</v>
      </c>
      <c r="D227" s="98" t="s">
        <v>129</v>
      </c>
      <c r="E227" s="98" t="s">
        <v>353</v>
      </c>
      <c r="F227" s="85" t="s">
        <v>651</v>
      </c>
      <c r="G227" s="98" t="s">
        <v>411</v>
      </c>
      <c r="H227" s="85" t="s">
        <v>622</v>
      </c>
      <c r="I227" s="85" t="s">
        <v>169</v>
      </c>
      <c r="J227" s="85"/>
      <c r="K227" s="95">
        <v>3.3699999913556358</v>
      </c>
      <c r="L227" s="98" t="s">
        <v>173</v>
      </c>
      <c r="M227" s="99">
        <v>7.0499999999999993E-2</v>
      </c>
      <c r="N227" s="99">
        <v>2.5999999952633624E-2</v>
      </c>
      <c r="O227" s="95">
        <v>143.876091</v>
      </c>
      <c r="P227" s="97">
        <v>117.39</v>
      </c>
      <c r="Q227" s="85"/>
      <c r="R227" s="95">
        <v>0.16889615799999999</v>
      </c>
      <c r="S227" s="96">
        <v>3.1114963716940229E-7</v>
      </c>
      <c r="T227" s="96">
        <v>1.3608504980879398E-6</v>
      </c>
      <c r="U227" s="96">
        <f>R227/'סכום נכסי הקרן'!$C$42</f>
        <v>2.564700109230496E-7</v>
      </c>
    </row>
    <row r="228" spans="2:21" s="135" customFormat="1">
      <c r="B228" s="88" t="s">
        <v>868</v>
      </c>
      <c r="C228" s="85" t="s">
        <v>869</v>
      </c>
      <c r="D228" s="98" t="s">
        <v>129</v>
      </c>
      <c r="E228" s="98" t="s">
        <v>353</v>
      </c>
      <c r="F228" s="85" t="s">
        <v>654</v>
      </c>
      <c r="G228" s="98" t="s">
        <v>446</v>
      </c>
      <c r="H228" s="85" t="s">
        <v>622</v>
      </c>
      <c r="I228" s="85" t="s">
        <v>357</v>
      </c>
      <c r="J228" s="85"/>
      <c r="K228" s="95">
        <v>3.2099999999933742</v>
      </c>
      <c r="L228" s="98" t="s">
        <v>173</v>
      </c>
      <c r="M228" s="99">
        <v>4.1399999999999999E-2</v>
      </c>
      <c r="N228" s="99">
        <v>3.4899999999938196E-2</v>
      </c>
      <c r="O228" s="95">
        <v>174138.98683000001</v>
      </c>
      <c r="P228" s="97">
        <v>103.14</v>
      </c>
      <c r="Q228" s="85"/>
      <c r="R228" s="95">
        <v>179.60695103899999</v>
      </c>
      <c r="S228" s="96">
        <v>2.4065345223234526E-4</v>
      </c>
      <c r="T228" s="96">
        <v>1.4471507917988246E-3</v>
      </c>
      <c r="U228" s="96">
        <f>R228/'סכום נכסי הקרן'!$C$42</f>
        <v>2.7273442593541981E-4</v>
      </c>
    </row>
    <row r="229" spans="2:21" s="135" customFormat="1">
      <c r="B229" s="88" t="s">
        <v>870</v>
      </c>
      <c r="C229" s="85" t="s">
        <v>871</v>
      </c>
      <c r="D229" s="98" t="s">
        <v>129</v>
      </c>
      <c r="E229" s="98" t="s">
        <v>353</v>
      </c>
      <c r="F229" s="85" t="s">
        <v>654</v>
      </c>
      <c r="G229" s="98" t="s">
        <v>446</v>
      </c>
      <c r="H229" s="85" t="s">
        <v>622</v>
      </c>
      <c r="I229" s="85" t="s">
        <v>357</v>
      </c>
      <c r="J229" s="85"/>
      <c r="K229" s="95">
        <v>5.880000000007616</v>
      </c>
      <c r="L229" s="98" t="s">
        <v>173</v>
      </c>
      <c r="M229" s="99">
        <v>2.5000000000000001E-2</v>
      </c>
      <c r="N229" s="99">
        <v>5.0500000000050865E-2</v>
      </c>
      <c r="O229" s="95">
        <v>441051.24194300006</v>
      </c>
      <c r="P229" s="97">
        <v>86.93</v>
      </c>
      <c r="Q229" s="85"/>
      <c r="R229" s="95">
        <v>383.405834841</v>
      </c>
      <c r="S229" s="96">
        <v>7.1839821014696957E-4</v>
      </c>
      <c r="T229" s="96">
        <v>3.0892237425151924E-3</v>
      </c>
      <c r="U229" s="96">
        <f>R229/'סכום נכסי הקרן'!$C$42</f>
        <v>5.8220447293793514E-4</v>
      </c>
    </row>
    <row r="230" spans="2:21" s="135" customFormat="1">
      <c r="B230" s="88" t="s">
        <v>872</v>
      </c>
      <c r="C230" s="85" t="s">
        <v>873</v>
      </c>
      <c r="D230" s="98" t="s">
        <v>129</v>
      </c>
      <c r="E230" s="98" t="s">
        <v>353</v>
      </c>
      <c r="F230" s="85" t="s">
        <v>654</v>
      </c>
      <c r="G230" s="98" t="s">
        <v>446</v>
      </c>
      <c r="H230" s="85" t="s">
        <v>622</v>
      </c>
      <c r="I230" s="85" t="s">
        <v>357</v>
      </c>
      <c r="J230" s="85"/>
      <c r="K230" s="95">
        <v>4.480000000005055</v>
      </c>
      <c r="L230" s="98" t="s">
        <v>173</v>
      </c>
      <c r="M230" s="99">
        <v>3.5499999999999997E-2</v>
      </c>
      <c r="N230" s="99">
        <v>4.4900000000061738E-2</v>
      </c>
      <c r="O230" s="95">
        <v>212150.87233799999</v>
      </c>
      <c r="P230" s="97">
        <v>96.96</v>
      </c>
      <c r="Q230" s="85"/>
      <c r="R230" s="95">
        <v>205.70147637700001</v>
      </c>
      <c r="S230" s="96">
        <v>2.9853746420520268E-4</v>
      </c>
      <c r="T230" s="96">
        <v>1.6574027491203505E-3</v>
      </c>
      <c r="U230" s="96">
        <f>R230/'סכום נכסי הקרן'!$C$42</f>
        <v>3.1235914728916818E-4</v>
      </c>
    </row>
    <row r="231" spans="2:21" s="135" customFormat="1">
      <c r="B231" s="88" t="s">
        <v>874</v>
      </c>
      <c r="C231" s="85" t="s">
        <v>875</v>
      </c>
      <c r="D231" s="98" t="s">
        <v>129</v>
      </c>
      <c r="E231" s="98" t="s">
        <v>353</v>
      </c>
      <c r="F231" s="85" t="s">
        <v>876</v>
      </c>
      <c r="G231" s="98" t="s">
        <v>411</v>
      </c>
      <c r="H231" s="85" t="s">
        <v>622</v>
      </c>
      <c r="I231" s="85" t="s">
        <v>357</v>
      </c>
      <c r="J231" s="85"/>
      <c r="K231" s="95">
        <v>4.9299999999998443</v>
      </c>
      <c r="L231" s="98" t="s">
        <v>173</v>
      </c>
      <c r="M231" s="99">
        <v>3.9E-2</v>
      </c>
      <c r="N231" s="99">
        <v>4.7799999999990642E-2</v>
      </c>
      <c r="O231" s="95">
        <v>329593.27603800001</v>
      </c>
      <c r="P231" s="97">
        <v>97.3</v>
      </c>
      <c r="Q231" s="85"/>
      <c r="R231" s="95">
        <v>320.694257585</v>
      </c>
      <c r="S231" s="96">
        <v>7.8308649775000593E-4</v>
      </c>
      <c r="T231" s="96">
        <v>2.5839364573851903E-3</v>
      </c>
      <c r="U231" s="96">
        <f>R231/'סכום נכסי הקרן'!$C$42</f>
        <v>4.8697649916811154E-4</v>
      </c>
    </row>
    <row r="232" spans="2:21" s="135" customFormat="1">
      <c r="B232" s="88" t="s">
        <v>877</v>
      </c>
      <c r="C232" s="85" t="s">
        <v>878</v>
      </c>
      <c r="D232" s="98" t="s">
        <v>129</v>
      </c>
      <c r="E232" s="98" t="s">
        <v>353</v>
      </c>
      <c r="F232" s="85" t="s">
        <v>879</v>
      </c>
      <c r="G232" s="98" t="s">
        <v>446</v>
      </c>
      <c r="H232" s="85" t="s">
        <v>622</v>
      </c>
      <c r="I232" s="85" t="s">
        <v>357</v>
      </c>
      <c r="J232" s="85"/>
      <c r="K232" s="95">
        <v>1.7299999999978599</v>
      </c>
      <c r="L232" s="98" t="s">
        <v>173</v>
      </c>
      <c r="M232" s="99">
        <v>1.47E-2</v>
      </c>
      <c r="N232" s="99">
        <v>1.3799999999964648E-2</v>
      </c>
      <c r="O232" s="95">
        <v>214546.731256</v>
      </c>
      <c r="P232" s="97">
        <v>100.2</v>
      </c>
      <c r="Q232" s="85"/>
      <c r="R232" s="95">
        <v>214.97582470200001</v>
      </c>
      <c r="S232" s="96">
        <v>6.5473427318658275E-4</v>
      </c>
      <c r="T232" s="96">
        <v>1.7321291472040612E-3</v>
      </c>
      <c r="U232" s="96">
        <f>R232/'סכום נכסי הקרן'!$C$42</f>
        <v>3.2644231083997505E-4</v>
      </c>
    </row>
    <row r="233" spans="2:21" s="135" customFormat="1">
      <c r="B233" s="88" t="s">
        <v>880</v>
      </c>
      <c r="C233" s="85" t="s">
        <v>881</v>
      </c>
      <c r="D233" s="98" t="s">
        <v>129</v>
      </c>
      <c r="E233" s="98" t="s">
        <v>353</v>
      </c>
      <c r="F233" s="85" t="s">
        <v>879</v>
      </c>
      <c r="G233" s="98" t="s">
        <v>446</v>
      </c>
      <c r="H233" s="85" t="s">
        <v>622</v>
      </c>
      <c r="I233" s="85" t="s">
        <v>357</v>
      </c>
      <c r="J233" s="85"/>
      <c r="K233" s="95">
        <v>3.1000000000026615</v>
      </c>
      <c r="L233" s="98" t="s">
        <v>173</v>
      </c>
      <c r="M233" s="99">
        <v>2.1600000000000001E-2</v>
      </c>
      <c r="N233" s="99">
        <v>2.4399999999989354E-2</v>
      </c>
      <c r="O233" s="95">
        <v>188345.683169</v>
      </c>
      <c r="P233" s="97">
        <v>99.75</v>
      </c>
      <c r="Q233" s="85"/>
      <c r="R233" s="95">
        <v>187.87481890499998</v>
      </c>
      <c r="S233" s="96">
        <v>2.3720132937673876E-4</v>
      </c>
      <c r="T233" s="96">
        <v>1.513767654117098E-3</v>
      </c>
      <c r="U233" s="96">
        <f>R233/'סכום נכסי הקרן'!$C$42</f>
        <v>2.8528924178802996E-4</v>
      </c>
    </row>
    <row r="234" spans="2:21" s="135" customFormat="1">
      <c r="B234" s="88" t="s">
        <v>882</v>
      </c>
      <c r="C234" s="85" t="s">
        <v>883</v>
      </c>
      <c r="D234" s="98" t="s">
        <v>129</v>
      </c>
      <c r="E234" s="98" t="s">
        <v>353</v>
      </c>
      <c r="F234" s="85" t="s">
        <v>828</v>
      </c>
      <c r="G234" s="98" t="s">
        <v>160</v>
      </c>
      <c r="H234" s="85" t="s">
        <v>622</v>
      </c>
      <c r="I234" s="85" t="s">
        <v>169</v>
      </c>
      <c r="J234" s="85"/>
      <c r="K234" s="95">
        <v>2.5800000000043859</v>
      </c>
      <c r="L234" s="98" t="s">
        <v>173</v>
      </c>
      <c r="M234" s="99">
        <v>2.4E-2</v>
      </c>
      <c r="N234" s="99">
        <v>1.7900000000021926E-2</v>
      </c>
      <c r="O234" s="95">
        <v>143330.591877</v>
      </c>
      <c r="P234" s="97">
        <v>101.81</v>
      </c>
      <c r="Q234" s="85"/>
      <c r="R234" s="95">
        <v>145.92487559200001</v>
      </c>
      <c r="S234" s="96">
        <v>3.8807273822825483E-4</v>
      </c>
      <c r="T234" s="96">
        <v>1.1757635104570814E-3</v>
      </c>
      <c r="U234" s="96">
        <f>R234/'סכום נכסי הקרן'!$C$42</f>
        <v>2.2158795605655457E-4</v>
      </c>
    </row>
    <row r="235" spans="2:21" s="135" customFormat="1">
      <c r="B235" s="88" t="s">
        <v>884</v>
      </c>
      <c r="C235" s="85" t="s">
        <v>885</v>
      </c>
      <c r="D235" s="98" t="s">
        <v>129</v>
      </c>
      <c r="E235" s="98" t="s">
        <v>353</v>
      </c>
      <c r="F235" s="85" t="s">
        <v>886</v>
      </c>
      <c r="G235" s="98" t="s">
        <v>411</v>
      </c>
      <c r="H235" s="85" t="s">
        <v>622</v>
      </c>
      <c r="I235" s="85" t="s">
        <v>357</v>
      </c>
      <c r="J235" s="85"/>
      <c r="K235" s="95">
        <v>1.3899999999998165</v>
      </c>
      <c r="L235" s="98" t="s">
        <v>173</v>
      </c>
      <c r="M235" s="99">
        <v>5.0999999999999997E-2</v>
      </c>
      <c r="N235" s="99">
        <v>2.5099999999998776E-2</v>
      </c>
      <c r="O235" s="95">
        <v>631039.41222499998</v>
      </c>
      <c r="P235" s="97">
        <v>103.6</v>
      </c>
      <c r="Q235" s="85"/>
      <c r="R235" s="95">
        <v>653.756810008</v>
      </c>
      <c r="S235" s="96">
        <v>8.2780980221041581E-4</v>
      </c>
      <c r="T235" s="96">
        <v>5.2675282319196957E-3</v>
      </c>
      <c r="U235" s="96">
        <f>R235/'סכום נכסי הקרן'!$C$42</f>
        <v>9.9273434155778629E-4</v>
      </c>
    </row>
    <row r="236" spans="2:21" s="135" customFormat="1">
      <c r="B236" s="88" t="s">
        <v>887</v>
      </c>
      <c r="C236" s="85" t="s">
        <v>888</v>
      </c>
      <c r="D236" s="98" t="s">
        <v>129</v>
      </c>
      <c r="E236" s="98" t="s">
        <v>353</v>
      </c>
      <c r="F236" s="85" t="s">
        <v>889</v>
      </c>
      <c r="G236" s="98" t="s">
        <v>411</v>
      </c>
      <c r="H236" s="85" t="s">
        <v>622</v>
      </c>
      <c r="I236" s="85" t="s">
        <v>357</v>
      </c>
      <c r="J236" s="85"/>
      <c r="K236" s="95">
        <v>5.2099999990704262</v>
      </c>
      <c r="L236" s="98" t="s">
        <v>173</v>
      </c>
      <c r="M236" s="99">
        <v>2.6200000000000001E-2</v>
      </c>
      <c r="N236" s="99">
        <v>2.869999999290325E-2</v>
      </c>
      <c r="O236" s="95">
        <v>1006.194065</v>
      </c>
      <c r="P236" s="97">
        <v>99.43</v>
      </c>
      <c r="Q236" s="85"/>
      <c r="R236" s="95">
        <v>1.0004587330000001</v>
      </c>
      <c r="S236" s="96">
        <v>3.9755117187808676E-6</v>
      </c>
      <c r="T236" s="96">
        <v>8.0610167883124932E-6</v>
      </c>
      <c r="U236" s="96">
        <f>R236/'סכום נכסי הקרן'!$C$42</f>
        <v>1.5192036646598581E-6</v>
      </c>
    </row>
    <row r="237" spans="2:21" s="135" customFormat="1">
      <c r="B237" s="88" t="s">
        <v>890</v>
      </c>
      <c r="C237" s="85" t="s">
        <v>891</v>
      </c>
      <c r="D237" s="98" t="s">
        <v>129</v>
      </c>
      <c r="E237" s="98" t="s">
        <v>353</v>
      </c>
      <c r="F237" s="85" t="s">
        <v>889</v>
      </c>
      <c r="G237" s="98" t="s">
        <v>411</v>
      </c>
      <c r="H237" s="85" t="s">
        <v>622</v>
      </c>
      <c r="I237" s="85" t="s">
        <v>357</v>
      </c>
      <c r="J237" s="85"/>
      <c r="K237" s="95">
        <v>3.3300000000064265</v>
      </c>
      <c r="L237" s="98" t="s">
        <v>173</v>
      </c>
      <c r="M237" s="99">
        <v>3.3500000000000002E-2</v>
      </c>
      <c r="N237" s="99">
        <v>1.8800000000045367E-2</v>
      </c>
      <c r="O237" s="95">
        <v>173690.56791400001</v>
      </c>
      <c r="P237" s="97">
        <v>104.92</v>
      </c>
      <c r="Q237" s="95">
        <v>2.9093170010000002</v>
      </c>
      <c r="R237" s="95">
        <v>185.14546085700002</v>
      </c>
      <c r="S237" s="96">
        <v>3.6108773747225693E-4</v>
      </c>
      <c r="T237" s="96">
        <v>1.4917763412117975E-3</v>
      </c>
      <c r="U237" s="96">
        <f>R237/'סכום נכסי הקרן'!$C$42</f>
        <v>2.8114469228096854E-4</v>
      </c>
    </row>
    <row r="238" spans="2:21" s="135" customFormat="1">
      <c r="B238" s="88" t="s">
        <v>892</v>
      </c>
      <c r="C238" s="85" t="s">
        <v>893</v>
      </c>
      <c r="D238" s="98" t="s">
        <v>129</v>
      </c>
      <c r="E238" s="98" t="s">
        <v>353</v>
      </c>
      <c r="F238" s="85" t="s">
        <v>621</v>
      </c>
      <c r="G238" s="98" t="s">
        <v>361</v>
      </c>
      <c r="H238" s="85" t="s">
        <v>666</v>
      </c>
      <c r="I238" s="85" t="s">
        <v>169</v>
      </c>
      <c r="J238" s="85"/>
      <c r="K238" s="95">
        <v>1.4199999999882158</v>
      </c>
      <c r="L238" s="98" t="s">
        <v>173</v>
      </c>
      <c r="M238" s="99">
        <v>2.81E-2</v>
      </c>
      <c r="N238" s="99">
        <v>1.210000000015151E-2</v>
      </c>
      <c r="O238" s="95">
        <v>23199.173934999999</v>
      </c>
      <c r="P238" s="97">
        <v>102.42</v>
      </c>
      <c r="Q238" s="85"/>
      <c r="R238" s="95">
        <v>23.760593184000001</v>
      </c>
      <c r="S238" s="96">
        <v>2.4033621265332337E-4</v>
      </c>
      <c r="T238" s="96">
        <v>1.9144671762936913E-4</v>
      </c>
      <c r="U238" s="96">
        <f>R238/'סכום נכסי הקרן'!$C$42</f>
        <v>3.6080628864503942E-5</v>
      </c>
    </row>
    <row r="239" spans="2:21" s="135" customFormat="1">
      <c r="B239" s="88" t="s">
        <v>894</v>
      </c>
      <c r="C239" s="85" t="s">
        <v>895</v>
      </c>
      <c r="D239" s="98" t="s">
        <v>129</v>
      </c>
      <c r="E239" s="98" t="s">
        <v>353</v>
      </c>
      <c r="F239" s="85" t="s">
        <v>669</v>
      </c>
      <c r="G239" s="98" t="s">
        <v>411</v>
      </c>
      <c r="H239" s="85" t="s">
        <v>666</v>
      </c>
      <c r="I239" s="85" t="s">
        <v>169</v>
      </c>
      <c r="J239" s="85"/>
      <c r="K239" s="95">
        <v>1.66</v>
      </c>
      <c r="L239" s="98" t="s">
        <v>173</v>
      </c>
      <c r="M239" s="99">
        <v>0.05</v>
      </c>
      <c r="N239" s="99">
        <v>2.3399999999999997E-2</v>
      </c>
      <c r="O239" s="95">
        <v>0.5</v>
      </c>
      <c r="P239" s="97">
        <v>105.72</v>
      </c>
      <c r="Q239" s="85"/>
      <c r="R239" s="95">
        <v>5.2999999999999998E-4</v>
      </c>
      <c r="S239" s="96">
        <v>4.0816326530612243E-9</v>
      </c>
      <c r="T239" s="96">
        <v>4.2703799336075375E-9</v>
      </c>
      <c r="U239" s="96">
        <f>R239/'סכום נכסי הקרן'!$C$42</f>
        <v>8.0480874993743955E-10</v>
      </c>
    </row>
    <row r="240" spans="2:21" s="135" customFormat="1">
      <c r="B240" s="88" t="s">
        <v>896</v>
      </c>
      <c r="C240" s="85" t="s">
        <v>897</v>
      </c>
      <c r="D240" s="98" t="s">
        <v>129</v>
      </c>
      <c r="E240" s="98" t="s">
        <v>353</v>
      </c>
      <c r="F240" s="85" t="s">
        <v>669</v>
      </c>
      <c r="G240" s="98" t="s">
        <v>411</v>
      </c>
      <c r="H240" s="85" t="s">
        <v>666</v>
      </c>
      <c r="I240" s="85" t="s">
        <v>169</v>
      </c>
      <c r="J240" s="85"/>
      <c r="K240" s="95">
        <v>2.1000000164238268</v>
      </c>
      <c r="L240" s="98" t="s">
        <v>173</v>
      </c>
      <c r="M240" s="99">
        <v>4.6500000000000007E-2</v>
      </c>
      <c r="N240" s="99">
        <v>2.3500000082119134E-2</v>
      </c>
      <c r="O240" s="95">
        <v>57.413643</v>
      </c>
      <c r="P240" s="97">
        <v>106.05</v>
      </c>
      <c r="Q240" s="85"/>
      <c r="R240" s="95">
        <v>6.0887150000000001E-2</v>
      </c>
      <c r="S240" s="96">
        <v>3.5662670852005537E-7</v>
      </c>
      <c r="T240" s="96">
        <v>4.9058728976330603E-7</v>
      </c>
      <c r="U240" s="96">
        <f>R240/'סכום נכסי הקרן'!$C$42</f>
        <v>9.2457568073119578E-8</v>
      </c>
    </row>
    <row r="241" spans="2:21" s="135" customFormat="1">
      <c r="B241" s="88" t="s">
        <v>898</v>
      </c>
      <c r="C241" s="85" t="s">
        <v>899</v>
      </c>
      <c r="D241" s="98" t="s">
        <v>129</v>
      </c>
      <c r="E241" s="98" t="s">
        <v>353</v>
      </c>
      <c r="F241" s="85" t="s">
        <v>900</v>
      </c>
      <c r="G241" s="98" t="s">
        <v>478</v>
      </c>
      <c r="H241" s="85" t="s">
        <v>666</v>
      </c>
      <c r="I241" s="85" t="s">
        <v>169</v>
      </c>
      <c r="J241" s="85"/>
      <c r="K241" s="95">
        <v>5.9699999999849149</v>
      </c>
      <c r="L241" s="98" t="s">
        <v>173</v>
      </c>
      <c r="M241" s="99">
        <v>3.27E-2</v>
      </c>
      <c r="N241" s="99">
        <v>2.699999999994071E-2</v>
      </c>
      <c r="O241" s="95">
        <v>145102.87993200001</v>
      </c>
      <c r="P241" s="97">
        <v>104.62</v>
      </c>
      <c r="Q241" s="85"/>
      <c r="R241" s="95">
        <v>151.806637357</v>
      </c>
      <c r="S241" s="96">
        <v>6.5068556023318387E-4</v>
      </c>
      <c r="T241" s="96">
        <v>1.2231547508637156E-3</v>
      </c>
      <c r="U241" s="96">
        <f>R241/'סכום נכסי הקרן'!$C$42</f>
        <v>2.3051945291225167E-4</v>
      </c>
    </row>
    <row r="242" spans="2:21" s="135" customFormat="1">
      <c r="B242" s="88" t="s">
        <v>901</v>
      </c>
      <c r="C242" s="85" t="s">
        <v>902</v>
      </c>
      <c r="D242" s="98" t="s">
        <v>129</v>
      </c>
      <c r="E242" s="98" t="s">
        <v>353</v>
      </c>
      <c r="F242" s="85" t="s">
        <v>903</v>
      </c>
      <c r="G242" s="98" t="s">
        <v>904</v>
      </c>
      <c r="H242" s="85" t="s">
        <v>696</v>
      </c>
      <c r="I242" s="85" t="s">
        <v>169</v>
      </c>
      <c r="J242" s="85"/>
      <c r="K242" s="95">
        <v>5.6500000000011408</v>
      </c>
      <c r="L242" s="98" t="s">
        <v>173</v>
      </c>
      <c r="M242" s="99">
        <v>4.4500000000000005E-2</v>
      </c>
      <c r="N242" s="99">
        <v>3.260000000000457E-2</v>
      </c>
      <c r="O242" s="95">
        <v>324384.09048900002</v>
      </c>
      <c r="P242" s="97">
        <v>108.06</v>
      </c>
      <c r="Q242" s="85"/>
      <c r="R242" s="95">
        <v>350.529451784</v>
      </c>
      <c r="S242" s="96">
        <v>1.0900003040625E-3</v>
      </c>
      <c r="T242" s="96">
        <v>2.8243281830883857E-3</v>
      </c>
      <c r="U242" s="96">
        <f>R242/'סכום נכסי הקרן'!$C$42</f>
        <v>5.3228145265384345E-4</v>
      </c>
    </row>
    <row r="243" spans="2:21" s="135" customFormat="1">
      <c r="B243" s="88" t="s">
        <v>905</v>
      </c>
      <c r="C243" s="85" t="s">
        <v>906</v>
      </c>
      <c r="D243" s="98" t="s">
        <v>129</v>
      </c>
      <c r="E243" s="98" t="s">
        <v>353</v>
      </c>
      <c r="F243" s="85" t="s">
        <v>907</v>
      </c>
      <c r="G243" s="98" t="s">
        <v>411</v>
      </c>
      <c r="H243" s="85" t="s">
        <v>696</v>
      </c>
      <c r="I243" s="85" t="s">
        <v>169</v>
      </c>
      <c r="J243" s="85"/>
      <c r="K243" s="95">
        <v>4.1500000000012696</v>
      </c>
      <c r="L243" s="98" t="s">
        <v>173</v>
      </c>
      <c r="M243" s="99">
        <v>4.2000000000000003E-2</v>
      </c>
      <c r="N243" s="99">
        <v>8.529999999998561E-2</v>
      </c>
      <c r="O243" s="95">
        <v>278746.74314999999</v>
      </c>
      <c r="P243" s="97">
        <v>84.76</v>
      </c>
      <c r="Q243" s="85"/>
      <c r="R243" s="95">
        <v>236.265739478</v>
      </c>
      <c r="S243" s="96">
        <v>4.6263426305235129E-4</v>
      </c>
      <c r="T243" s="96">
        <v>1.9036688167279197E-3</v>
      </c>
      <c r="U243" s="96">
        <f>R243/'סכום נכסי הקרן'!$C$42</f>
        <v>3.5877119706100746E-4</v>
      </c>
    </row>
    <row r="244" spans="2:21" s="135" customFormat="1">
      <c r="B244" s="88" t="s">
        <v>908</v>
      </c>
      <c r="C244" s="85" t="s">
        <v>909</v>
      </c>
      <c r="D244" s="98" t="s">
        <v>129</v>
      </c>
      <c r="E244" s="98" t="s">
        <v>353</v>
      </c>
      <c r="F244" s="85" t="s">
        <v>907</v>
      </c>
      <c r="G244" s="98" t="s">
        <v>411</v>
      </c>
      <c r="H244" s="85" t="s">
        <v>696</v>
      </c>
      <c r="I244" s="85" t="s">
        <v>169</v>
      </c>
      <c r="J244" s="85"/>
      <c r="K244" s="95">
        <v>4.7500000000041238</v>
      </c>
      <c r="L244" s="98" t="s">
        <v>173</v>
      </c>
      <c r="M244" s="99">
        <v>3.2500000000000001E-2</v>
      </c>
      <c r="N244" s="99">
        <v>5.1400000000027805E-2</v>
      </c>
      <c r="O244" s="95">
        <v>459622.80295000004</v>
      </c>
      <c r="P244" s="97">
        <v>92.31</v>
      </c>
      <c r="Q244" s="85"/>
      <c r="R244" s="95">
        <v>424.27779416300001</v>
      </c>
      <c r="S244" s="96">
        <v>6.1263517752342927E-4</v>
      </c>
      <c r="T244" s="96">
        <v>3.4185422235263104E-3</v>
      </c>
      <c r="U244" s="96">
        <f>R244/'סכום נכסי הקרן'!$C$42</f>
        <v>6.442688323519592E-4</v>
      </c>
    </row>
    <row r="245" spans="2:21" s="135" customFormat="1">
      <c r="B245" s="88" t="s">
        <v>910</v>
      </c>
      <c r="C245" s="85" t="s">
        <v>911</v>
      </c>
      <c r="D245" s="98" t="s">
        <v>129</v>
      </c>
      <c r="E245" s="98" t="s">
        <v>353</v>
      </c>
      <c r="F245" s="85" t="s">
        <v>701</v>
      </c>
      <c r="G245" s="98" t="s">
        <v>407</v>
      </c>
      <c r="H245" s="85" t="s">
        <v>696</v>
      </c>
      <c r="I245" s="85" t="s">
        <v>169</v>
      </c>
      <c r="J245" s="85"/>
      <c r="K245" s="95">
        <v>1.3399999999971837</v>
      </c>
      <c r="L245" s="98" t="s">
        <v>173</v>
      </c>
      <c r="M245" s="99">
        <v>3.3000000000000002E-2</v>
      </c>
      <c r="N245" s="99">
        <v>2.6299999999953728E-2</v>
      </c>
      <c r="O245" s="95">
        <v>98096.730333</v>
      </c>
      <c r="P245" s="97">
        <v>101.34</v>
      </c>
      <c r="Q245" s="85"/>
      <c r="R245" s="95">
        <v>99.411223241999991</v>
      </c>
      <c r="S245" s="96">
        <v>2.3481418516973758E-4</v>
      </c>
      <c r="T245" s="96">
        <v>8.0098809982644527E-4</v>
      </c>
      <c r="U245" s="96">
        <f>R245/'סכום נכסי הקרן'!$C$42</f>
        <v>1.5095664586253917E-4</v>
      </c>
    </row>
    <row r="246" spans="2:21" s="135" customFormat="1">
      <c r="B246" s="88" t="s">
        <v>912</v>
      </c>
      <c r="C246" s="85" t="s">
        <v>913</v>
      </c>
      <c r="D246" s="98" t="s">
        <v>129</v>
      </c>
      <c r="E246" s="98" t="s">
        <v>353</v>
      </c>
      <c r="F246" s="85" t="s">
        <v>707</v>
      </c>
      <c r="G246" s="98" t="s">
        <v>529</v>
      </c>
      <c r="H246" s="85" t="s">
        <v>696</v>
      </c>
      <c r="I246" s="85" t="s">
        <v>357</v>
      </c>
      <c r="J246" s="85"/>
      <c r="K246" s="95">
        <v>1.6799999999992918</v>
      </c>
      <c r="L246" s="98" t="s">
        <v>173</v>
      </c>
      <c r="M246" s="99">
        <v>0.06</v>
      </c>
      <c r="N246" s="99">
        <v>1.6299999999975227E-2</v>
      </c>
      <c r="O246" s="95">
        <v>259239.32336599997</v>
      </c>
      <c r="P246" s="97">
        <v>109</v>
      </c>
      <c r="Q246" s="85"/>
      <c r="R246" s="95">
        <v>282.57085389000002</v>
      </c>
      <c r="S246" s="96">
        <v>6.3179244049744543E-4</v>
      </c>
      <c r="T246" s="96">
        <v>2.2767639703286857E-3</v>
      </c>
      <c r="U246" s="96">
        <f>R246/'סכום נכסי הקרן'!$C$42</f>
        <v>4.2908584092069023E-4</v>
      </c>
    </row>
    <row r="247" spans="2:21" s="135" customFormat="1">
      <c r="B247" s="88" t="s">
        <v>914</v>
      </c>
      <c r="C247" s="85" t="s">
        <v>915</v>
      </c>
      <c r="D247" s="98" t="s">
        <v>129</v>
      </c>
      <c r="E247" s="98" t="s">
        <v>353</v>
      </c>
      <c r="F247" s="85" t="s">
        <v>707</v>
      </c>
      <c r="G247" s="98" t="s">
        <v>529</v>
      </c>
      <c r="H247" s="85" t="s">
        <v>696</v>
      </c>
      <c r="I247" s="85" t="s">
        <v>357</v>
      </c>
      <c r="J247" s="85"/>
      <c r="K247" s="95">
        <v>3.2399999997876585</v>
      </c>
      <c r="L247" s="98" t="s">
        <v>173</v>
      </c>
      <c r="M247" s="99">
        <v>5.9000000000000004E-2</v>
      </c>
      <c r="N247" s="99">
        <v>2.4399999997876586E-2</v>
      </c>
      <c r="O247" s="95">
        <v>4162.8298070000001</v>
      </c>
      <c r="P247" s="97">
        <v>113.13</v>
      </c>
      <c r="Q247" s="85"/>
      <c r="R247" s="95">
        <v>4.7094093749999999</v>
      </c>
      <c r="S247" s="96">
        <v>4.6807606541414002E-6</v>
      </c>
      <c r="T247" s="96">
        <v>3.7945221309704181E-5</v>
      </c>
      <c r="U247" s="96">
        <f>R247/'סכום נכסי הקרן'!$C$42</f>
        <v>7.1512714566743562E-6</v>
      </c>
    </row>
    <row r="248" spans="2:21" s="135" customFormat="1">
      <c r="B248" s="88" t="s">
        <v>916</v>
      </c>
      <c r="C248" s="85" t="s">
        <v>917</v>
      </c>
      <c r="D248" s="98" t="s">
        <v>129</v>
      </c>
      <c r="E248" s="98" t="s">
        <v>353</v>
      </c>
      <c r="F248" s="85" t="s">
        <v>710</v>
      </c>
      <c r="G248" s="98" t="s">
        <v>411</v>
      </c>
      <c r="H248" s="85" t="s">
        <v>696</v>
      </c>
      <c r="I248" s="85" t="s">
        <v>357</v>
      </c>
      <c r="J248" s="85"/>
      <c r="K248" s="95">
        <v>3.6699990152577677</v>
      </c>
      <c r="L248" s="98" t="s">
        <v>173</v>
      </c>
      <c r="M248" s="99">
        <v>6.9000000000000006E-2</v>
      </c>
      <c r="N248" s="99">
        <v>0.10419997342152035</v>
      </c>
      <c r="O248" s="95">
        <v>2.2947299999999999</v>
      </c>
      <c r="P248" s="97">
        <v>91.29</v>
      </c>
      <c r="Q248" s="85"/>
      <c r="R248" s="95">
        <v>2.0919180000000003E-3</v>
      </c>
      <c r="S248" s="96">
        <v>3.4686597305463893E-9</v>
      </c>
      <c r="T248" s="96">
        <v>1.6855254056513988E-8</v>
      </c>
      <c r="U248" s="96">
        <f>R248/'סכום נכסי הקרן'!$C$42</f>
        <v>3.1765922840596774E-9</v>
      </c>
    </row>
    <row r="249" spans="2:21" s="135" customFormat="1">
      <c r="B249" s="88" t="s">
        <v>918</v>
      </c>
      <c r="C249" s="85" t="s">
        <v>919</v>
      </c>
      <c r="D249" s="98" t="s">
        <v>129</v>
      </c>
      <c r="E249" s="98" t="s">
        <v>353</v>
      </c>
      <c r="F249" s="85" t="s">
        <v>920</v>
      </c>
      <c r="G249" s="98" t="s">
        <v>411</v>
      </c>
      <c r="H249" s="85" t="s">
        <v>696</v>
      </c>
      <c r="I249" s="85" t="s">
        <v>169</v>
      </c>
      <c r="J249" s="85"/>
      <c r="K249" s="95">
        <v>3.5700000000031715</v>
      </c>
      <c r="L249" s="98" t="s">
        <v>173</v>
      </c>
      <c r="M249" s="99">
        <v>4.5999999999999999E-2</v>
      </c>
      <c r="N249" s="99">
        <v>8.0800000000113392E-2</v>
      </c>
      <c r="O249" s="95">
        <v>166381.29394100001</v>
      </c>
      <c r="P249" s="97">
        <v>89.05</v>
      </c>
      <c r="Q249" s="85"/>
      <c r="R249" s="95">
        <v>148.16254222900002</v>
      </c>
      <c r="S249" s="96">
        <v>6.5763357288932812E-4</v>
      </c>
      <c r="T249" s="96">
        <v>1.1937931080132096E-3</v>
      </c>
      <c r="U249" s="96">
        <f>R249/'סכום נכסי הקרן'!$C$42</f>
        <v>2.2498586867712191E-4</v>
      </c>
    </row>
    <row r="250" spans="2:21" s="135" customFormat="1">
      <c r="B250" s="88" t="s">
        <v>921</v>
      </c>
      <c r="C250" s="85" t="s">
        <v>922</v>
      </c>
      <c r="D250" s="98" t="s">
        <v>129</v>
      </c>
      <c r="E250" s="98" t="s">
        <v>353</v>
      </c>
      <c r="F250" s="85" t="s">
        <v>923</v>
      </c>
      <c r="G250" s="98" t="s">
        <v>407</v>
      </c>
      <c r="H250" s="85" t="s">
        <v>720</v>
      </c>
      <c r="I250" s="85" t="s">
        <v>357</v>
      </c>
      <c r="J250" s="85"/>
      <c r="K250" s="95">
        <v>0.97999999999602261</v>
      </c>
      <c r="L250" s="98" t="s">
        <v>173</v>
      </c>
      <c r="M250" s="99">
        <v>4.7E-2</v>
      </c>
      <c r="N250" s="99">
        <v>1.5199999999929291E-2</v>
      </c>
      <c r="O250" s="95">
        <v>43218.817165</v>
      </c>
      <c r="P250" s="97">
        <v>104.71</v>
      </c>
      <c r="Q250" s="85"/>
      <c r="R250" s="95">
        <v>45.254421990999994</v>
      </c>
      <c r="S250" s="96">
        <v>6.539744510973514E-4</v>
      </c>
      <c r="T250" s="96">
        <v>3.6462938788183781E-4</v>
      </c>
      <c r="U250" s="96">
        <f>R250/'סכום נכסי הקרן'!$C$42</f>
        <v>6.8719159984373734E-5</v>
      </c>
    </row>
    <row r="251" spans="2:21" s="135" customFormat="1">
      <c r="B251" s="8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95"/>
      <c r="P251" s="97"/>
      <c r="Q251" s="85"/>
      <c r="R251" s="85"/>
      <c r="S251" s="85"/>
      <c r="T251" s="96"/>
      <c r="U251" s="85"/>
    </row>
    <row r="252" spans="2:21" s="135" customFormat="1">
      <c r="B252" s="103" t="s">
        <v>51</v>
      </c>
      <c r="C252" s="83"/>
      <c r="D252" s="83"/>
      <c r="E252" s="83"/>
      <c r="F252" s="83"/>
      <c r="G252" s="83"/>
      <c r="H252" s="83"/>
      <c r="I252" s="83"/>
      <c r="J252" s="83"/>
      <c r="K252" s="92">
        <v>4.5151073325456714</v>
      </c>
      <c r="L252" s="83"/>
      <c r="M252" s="83"/>
      <c r="N252" s="105">
        <v>5.0214697996122021E-2</v>
      </c>
      <c r="O252" s="92"/>
      <c r="P252" s="94"/>
      <c r="Q252" s="83"/>
      <c r="R252" s="92">
        <v>3847.1207972550001</v>
      </c>
      <c r="S252" s="83"/>
      <c r="T252" s="93">
        <v>3.0997485763701857E-2</v>
      </c>
      <c r="U252" s="93">
        <f>R252/'סכום נכסי הקרן'!$C$42</f>
        <v>5.8418801503719291E-3</v>
      </c>
    </row>
    <row r="253" spans="2:21" s="135" customFormat="1">
      <c r="B253" s="88" t="s">
        <v>924</v>
      </c>
      <c r="C253" s="85" t="s">
        <v>925</v>
      </c>
      <c r="D253" s="98" t="s">
        <v>129</v>
      </c>
      <c r="E253" s="98" t="s">
        <v>353</v>
      </c>
      <c r="F253" s="85" t="s">
        <v>926</v>
      </c>
      <c r="G253" s="98" t="s">
        <v>904</v>
      </c>
      <c r="H253" s="85" t="s">
        <v>429</v>
      </c>
      <c r="I253" s="85" t="s">
        <v>357</v>
      </c>
      <c r="J253" s="85"/>
      <c r="K253" s="95">
        <v>3.2900000000008927</v>
      </c>
      <c r="L253" s="98" t="s">
        <v>173</v>
      </c>
      <c r="M253" s="99">
        <v>3.49E-2</v>
      </c>
      <c r="N253" s="99">
        <v>3.8900000000006256E-2</v>
      </c>
      <c r="O253" s="95">
        <v>1482966.7425230003</v>
      </c>
      <c r="P253" s="97">
        <v>101.13</v>
      </c>
      <c r="Q253" s="85"/>
      <c r="R253" s="95">
        <v>1499.7243052540002</v>
      </c>
      <c r="S253" s="96">
        <v>6.972368094429937E-4</v>
      </c>
      <c r="T253" s="96">
        <v>1.2083759583207902E-2</v>
      </c>
      <c r="U253" s="96">
        <f>R253/'סכום נכסי הקרן'!$C$42</f>
        <v>2.277341968608051E-3</v>
      </c>
    </row>
    <row r="254" spans="2:21" s="135" customFormat="1">
      <c r="B254" s="88" t="s">
        <v>927</v>
      </c>
      <c r="C254" s="85" t="s">
        <v>928</v>
      </c>
      <c r="D254" s="98" t="s">
        <v>129</v>
      </c>
      <c r="E254" s="98" t="s">
        <v>353</v>
      </c>
      <c r="F254" s="85" t="s">
        <v>929</v>
      </c>
      <c r="G254" s="98" t="s">
        <v>904</v>
      </c>
      <c r="H254" s="85" t="s">
        <v>622</v>
      </c>
      <c r="I254" s="85" t="s">
        <v>169</v>
      </c>
      <c r="J254" s="85"/>
      <c r="K254" s="95">
        <v>5.3799999999978381</v>
      </c>
      <c r="L254" s="98" t="s">
        <v>173</v>
      </c>
      <c r="M254" s="99">
        <v>4.6900000000000004E-2</v>
      </c>
      <c r="N254" s="99">
        <v>5.7499999999984557E-2</v>
      </c>
      <c r="O254" s="95">
        <v>658386.54843099997</v>
      </c>
      <c r="P254" s="97">
        <v>98.34</v>
      </c>
      <c r="Q254" s="85"/>
      <c r="R254" s="95">
        <v>647.45732727999996</v>
      </c>
      <c r="S254" s="96">
        <v>3.0557935428604744E-4</v>
      </c>
      <c r="T254" s="96">
        <v>5.216771279780528E-3</v>
      </c>
      <c r="U254" s="96">
        <f>R254/'סכום נכסי הקרן'!$C$42</f>
        <v>9.8316853246424997E-4</v>
      </c>
    </row>
    <row r="255" spans="2:21" s="135" customFormat="1">
      <c r="B255" s="88" t="s">
        <v>930</v>
      </c>
      <c r="C255" s="85" t="s">
        <v>931</v>
      </c>
      <c r="D255" s="98" t="s">
        <v>129</v>
      </c>
      <c r="E255" s="98" t="s">
        <v>353</v>
      </c>
      <c r="F255" s="85" t="s">
        <v>929</v>
      </c>
      <c r="G255" s="98" t="s">
        <v>904</v>
      </c>
      <c r="H255" s="85" t="s">
        <v>622</v>
      </c>
      <c r="I255" s="85" t="s">
        <v>169</v>
      </c>
      <c r="J255" s="85"/>
      <c r="K255" s="95">
        <v>5.5400000000011627</v>
      </c>
      <c r="L255" s="98" t="s">
        <v>173</v>
      </c>
      <c r="M255" s="99">
        <v>4.6900000000000004E-2</v>
      </c>
      <c r="N255" s="99">
        <v>5.8500000000016004E-2</v>
      </c>
      <c r="O255" s="95">
        <v>1538261.8278389999</v>
      </c>
      <c r="P255" s="97">
        <v>99.48</v>
      </c>
      <c r="Q255" s="85"/>
      <c r="R255" s="95">
        <v>1530.2628739430002</v>
      </c>
      <c r="S255" s="96">
        <v>8.6192015024180604E-4</v>
      </c>
      <c r="T255" s="96">
        <v>1.2329818622699601E-2</v>
      </c>
      <c r="U255" s="96">
        <f>R255/'סכום נכסי הקרן'!$C$42</f>
        <v>2.3237150012334713E-3</v>
      </c>
    </row>
    <row r="256" spans="2:21" s="135" customFormat="1">
      <c r="B256" s="88" t="s">
        <v>932</v>
      </c>
      <c r="C256" s="85" t="s">
        <v>933</v>
      </c>
      <c r="D256" s="98" t="s">
        <v>129</v>
      </c>
      <c r="E256" s="98" t="s">
        <v>353</v>
      </c>
      <c r="F256" s="85" t="s">
        <v>707</v>
      </c>
      <c r="G256" s="98" t="s">
        <v>529</v>
      </c>
      <c r="H256" s="85" t="s">
        <v>696</v>
      </c>
      <c r="I256" s="85" t="s">
        <v>357</v>
      </c>
      <c r="J256" s="85"/>
      <c r="K256" s="95">
        <v>2.7999999999917491</v>
      </c>
      <c r="L256" s="98" t="s">
        <v>173</v>
      </c>
      <c r="M256" s="99">
        <v>6.7000000000000004E-2</v>
      </c>
      <c r="N256" s="99">
        <v>4.7699999999878583E-2</v>
      </c>
      <c r="O256" s="95">
        <v>168647.53635700003</v>
      </c>
      <c r="P256" s="97">
        <v>100.61</v>
      </c>
      <c r="Q256" s="85"/>
      <c r="R256" s="95">
        <v>169.67629077800001</v>
      </c>
      <c r="S256" s="96">
        <v>1.4003816031842647E-4</v>
      </c>
      <c r="T256" s="96">
        <v>1.3671362780138282E-3</v>
      </c>
      <c r="U256" s="96">
        <f>R256/'סכום נכסי הקרן'!$C$42</f>
        <v>2.5765464806615793E-4</v>
      </c>
    </row>
    <row r="257" spans="2:11" s="135" customFormat="1">
      <c r="B257" s="137"/>
    </row>
    <row r="258" spans="2:11" s="135" customFormat="1">
      <c r="B258" s="137"/>
    </row>
    <row r="259" spans="2:11" s="135" customFormat="1">
      <c r="B259" s="137"/>
    </row>
    <row r="260" spans="2:11" s="135" customFormat="1">
      <c r="B260" s="138" t="s">
        <v>262</v>
      </c>
      <c r="C260" s="136"/>
      <c r="D260" s="136"/>
      <c r="E260" s="136"/>
      <c r="F260" s="136"/>
      <c r="G260" s="136"/>
      <c r="H260" s="136"/>
      <c r="I260" s="136"/>
      <c r="J260" s="136"/>
      <c r="K260" s="136"/>
    </row>
    <row r="261" spans="2:11" s="135" customFormat="1">
      <c r="B261" s="138" t="s">
        <v>121</v>
      </c>
      <c r="C261" s="136"/>
      <c r="D261" s="136"/>
      <c r="E261" s="136"/>
      <c r="F261" s="136"/>
      <c r="G261" s="136"/>
      <c r="H261" s="136"/>
      <c r="I261" s="136"/>
      <c r="J261" s="136"/>
      <c r="K261" s="136"/>
    </row>
    <row r="262" spans="2:11" s="135" customFormat="1">
      <c r="B262" s="138" t="s">
        <v>245</v>
      </c>
      <c r="C262" s="136"/>
      <c r="D262" s="136"/>
      <c r="E262" s="136"/>
      <c r="F262" s="136"/>
      <c r="G262" s="136"/>
      <c r="H262" s="136"/>
      <c r="I262" s="136"/>
      <c r="J262" s="136"/>
      <c r="K262" s="136"/>
    </row>
    <row r="263" spans="2:11">
      <c r="B263" s="100" t="s">
        <v>253</v>
      </c>
      <c r="C263" s="101"/>
      <c r="D263" s="101"/>
      <c r="E263" s="101"/>
      <c r="F263" s="101"/>
      <c r="G263" s="101"/>
      <c r="H263" s="101"/>
      <c r="I263" s="101"/>
      <c r="J263" s="101"/>
      <c r="K263" s="101"/>
    </row>
    <row r="264" spans="2:11">
      <c r="B264" s="201" t="s">
        <v>258</v>
      </c>
      <c r="C264" s="201"/>
      <c r="D264" s="201"/>
      <c r="E264" s="201"/>
      <c r="F264" s="201"/>
      <c r="G264" s="201"/>
      <c r="H264" s="201"/>
      <c r="I264" s="201"/>
      <c r="J264" s="201"/>
      <c r="K264" s="201"/>
    </row>
    <row r="265" spans="2:11">
      <c r="C265" s="1"/>
      <c r="D265" s="1"/>
      <c r="E265" s="1"/>
      <c r="F265" s="1"/>
    </row>
    <row r="266" spans="2:11">
      <c r="C266" s="1"/>
      <c r="D266" s="1"/>
      <c r="E266" s="1"/>
      <c r="F266" s="1"/>
    </row>
    <row r="267" spans="2:11">
      <c r="C267" s="1"/>
      <c r="D267" s="1"/>
      <c r="E267" s="1"/>
      <c r="F267" s="1"/>
    </row>
    <row r="268" spans="2:11">
      <c r="C268" s="1"/>
      <c r="D268" s="1"/>
      <c r="E268" s="1"/>
      <c r="F268" s="1"/>
    </row>
    <row r="269" spans="2:11">
      <c r="C269" s="1"/>
      <c r="D269" s="1"/>
      <c r="E269" s="1"/>
      <c r="F269" s="1"/>
    </row>
    <row r="270" spans="2:11">
      <c r="C270" s="1"/>
      <c r="D270" s="1"/>
      <c r="E270" s="1"/>
      <c r="F270" s="1"/>
    </row>
    <row r="271" spans="2:11">
      <c r="C271" s="1"/>
      <c r="D271" s="1"/>
      <c r="E271" s="1"/>
      <c r="F271" s="1"/>
    </row>
    <row r="272" spans="2:11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4:K264"/>
  </mergeCells>
  <phoneticPr fontId="4" type="noConversion"/>
  <conditionalFormatting sqref="B12:B256">
    <cfRule type="cellIs" dxfId="14" priority="2" operator="equal">
      <formula>"NR3"</formula>
    </cfRule>
  </conditionalFormatting>
  <conditionalFormatting sqref="B12:B256">
    <cfRule type="containsText" dxfId="13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$BD$7:$BD$24</formula1>
    </dataValidation>
    <dataValidation allowBlank="1" showInputMessage="1" showErrorMessage="1" sqref="H2 B34 Q9 B36 B262 B264"/>
    <dataValidation type="list" allowBlank="1" showInputMessage="1" showErrorMessage="1" sqref="I12:I35 I265:I828 I37:I263">
      <formula1>$BF$7:$BF$10</formula1>
    </dataValidation>
    <dataValidation type="list" allowBlank="1" showInputMessage="1" showErrorMessage="1" sqref="E12:E35 E265:E822 E37:E263">
      <formula1>$BB$7:$BB$24</formula1>
    </dataValidation>
    <dataValidation type="list" allowBlank="1" showInputMessage="1" showErrorMessage="1" sqref="L12:L828">
      <formula1>$BG$7:$BG$20</formula1>
    </dataValidation>
    <dataValidation type="list" allowBlank="1" showInputMessage="1" showErrorMessage="1" sqref="G12:G35 G265:G555 G37:G263">
      <formula1>$BD$7:$BD$29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90" zoomScaleNormal="90" workbookViewId="0">
      <selection activeCell="G204" sqref="G204"/>
    </sheetView>
  </sheetViews>
  <sheetFormatPr defaultColWidth="9.140625" defaultRowHeight="18"/>
  <cols>
    <col min="1" max="1" width="6.28515625" style="1" customWidth="1"/>
    <col min="2" max="2" width="44.285156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188</v>
      </c>
      <c r="C1" s="79" t="s" vm="1">
        <v>263</v>
      </c>
    </row>
    <row r="2" spans="2:62">
      <c r="B2" s="57" t="s">
        <v>187</v>
      </c>
      <c r="C2" s="79" t="s">
        <v>264</v>
      </c>
    </row>
    <row r="3" spans="2:62">
      <c r="B3" s="57" t="s">
        <v>189</v>
      </c>
      <c r="C3" s="79" t="s">
        <v>265</v>
      </c>
    </row>
    <row r="4" spans="2:62">
      <c r="B4" s="57" t="s">
        <v>190</v>
      </c>
      <c r="C4" s="79">
        <v>2145</v>
      </c>
    </row>
    <row r="6" spans="2:62" ht="26.25" customHeight="1">
      <c r="B6" s="198" t="s">
        <v>218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200"/>
      <c r="BJ6" s="3"/>
    </row>
    <row r="7" spans="2:62" ht="26.25" customHeight="1">
      <c r="B7" s="198" t="s">
        <v>98</v>
      </c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200"/>
      <c r="BF7" s="3"/>
      <c r="BJ7" s="3"/>
    </row>
    <row r="8" spans="2:62" s="3" customFormat="1" ht="78.75">
      <c r="B8" s="22" t="s">
        <v>124</v>
      </c>
      <c r="C8" s="30" t="s">
        <v>49</v>
      </c>
      <c r="D8" s="30" t="s">
        <v>128</v>
      </c>
      <c r="E8" s="30" t="s">
        <v>234</v>
      </c>
      <c r="F8" s="30" t="s">
        <v>126</v>
      </c>
      <c r="G8" s="30" t="s">
        <v>69</v>
      </c>
      <c r="H8" s="30" t="s">
        <v>110</v>
      </c>
      <c r="I8" s="13" t="s">
        <v>247</v>
      </c>
      <c r="J8" s="13" t="s">
        <v>246</v>
      </c>
      <c r="K8" s="30" t="s">
        <v>261</v>
      </c>
      <c r="L8" s="13" t="s">
        <v>66</v>
      </c>
      <c r="M8" s="13" t="s">
        <v>63</v>
      </c>
      <c r="N8" s="13" t="s">
        <v>191</v>
      </c>
      <c r="O8" s="14" t="s">
        <v>193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254</v>
      </c>
      <c r="J9" s="16"/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BF10" s="1"/>
      <c r="BG10" s="3"/>
      <c r="BH10" s="1"/>
      <c r="BJ10" s="1"/>
    </row>
    <row r="11" spans="2:62" s="134" customFormat="1" ht="18" customHeight="1">
      <c r="B11" s="80" t="s">
        <v>32</v>
      </c>
      <c r="C11" s="81"/>
      <c r="D11" s="81"/>
      <c r="E11" s="81"/>
      <c r="F11" s="81"/>
      <c r="G11" s="81"/>
      <c r="H11" s="81"/>
      <c r="I11" s="89"/>
      <c r="J11" s="91"/>
      <c r="K11" s="89">
        <v>263.42743551899997</v>
      </c>
      <c r="L11" s="89">
        <v>83166.116455606985</v>
      </c>
      <c r="M11" s="81"/>
      <c r="N11" s="90">
        <f>L11/$L$11</f>
        <v>1</v>
      </c>
      <c r="O11" s="90">
        <f>L11/'סכום נכסי הקרן'!$C$42</f>
        <v>0.12628833626752564</v>
      </c>
      <c r="BF11" s="135"/>
      <c r="BG11" s="140"/>
      <c r="BH11" s="135"/>
      <c r="BJ11" s="135"/>
    </row>
    <row r="12" spans="2:62" s="135" customFormat="1" ht="20.25">
      <c r="B12" s="82" t="s">
        <v>242</v>
      </c>
      <c r="C12" s="83"/>
      <c r="D12" s="83"/>
      <c r="E12" s="83"/>
      <c r="F12" s="83"/>
      <c r="G12" s="83"/>
      <c r="H12" s="83"/>
      <c r="I12" s="92"/>
      <c r="J12" s="94"/>
      <c r="K12" s="92">
        <v>229.93132341099999</v>
      </c>
      <c r="L12" s="92">
        <v>60502.931057221991</v>
      </c>
      <c r="M12" s="83"/>
      <c r="N12" s="93">
        <f t="shared" ref="N12:N40" si="0">L12/$L$11</f>
        <v>0.72749496592783292</v>
      </c>
      <c r="O12" s="93">
        <f>L12/'סכום נכסי הקרן'!$C$42</f>
        <v>9.1874128890026274E-2</v>
      </c>
      <c r="BG12" s="134"/>
    </row>
    <row r="13" spans="2:62" s="135" customFormat="1">
      <c r="B13" s="103" t="s">
        <v>934</v>
      </c>
      <c r="C13" s="83"/>
      <c r="D13" s="83"/>
      <c r="E13" s="83"/>
      <c r="F13" s="83"/>
      <c r="G13" s="83"/>
      <c r="H13" s="83"/>
      <c r="I13" s="92"/>
      <c r="J13" s="94"/>
      <c r="K13" s="92">
        <v>119.89471263900002</v>
      </c>
      <c r="L13" s="92">
        <v>43853.41898120501</v>
      </c>
      <c r="M13" s="83"/>
      <c r="N13" s="93">
        <f t="shared" si="0"/>
        <v>0.52729910749906672</v>
      </c>
      <c r="O13" s="93">
        <f>L13/'סכום נכסי הקרן'!$C$42</f>
        <v>6.659172700140828E-2</v>
      </c>
    </row>
    <row r="14" spans="2:62" s="135" customFormat="1">
      <c r="B14" s="88" t="s">
        <v>935</v>
      </c>
      <c r="C14" s="85" t="s">
        <v>936</v>
      </c>
      <c r="D14" s="98" t="s">
        <v>129</v>
      </c>
      <c r="E14" s="98" t="s">
        <v>353</v>
      </c>
      <c r="F14" s="85" t="s">
        <v>937</v>
      </c>
      <c r="G14" s="98" t="s">
        <v>199</v>
      </c>
      <c r="H14" s="98" t="s">
        <v>173</v>
      </c>
      <c r="I14" s="95">
        <v>6241.000841</v>
      </c>
      <c r="J14" s="97">
        <v>19820</v>
      </c>
      <c r="K14" s="85"/>
      <c r="L14" s="95">
        <v>1236.966368266</v>
      </c>
      <c r="M14" s="96">
        <v>1.2309719525218461E-4</v>
      </c>
      <c r="N14" s="96">
        <f t="shared" si="0"/>
        <v>1.4873441504585307E-2</v>
      </c>
      <c r="O14" s="96">
        <f>L14/'סכום נכסי הקרן'!$C$42</f>
        <v>1.8783421821864416E-3</v>
      </c>
    </row>
    <row r="15" spans="2:62" s="135" customFormat="1">
      <c r="B15" s="88" t="s">
        <v>938</v>
      </c>
      <c r="C15" s="85" t="s">
        <v>939</v>
      </c>
      <c r="D15" s="98" t="s">
        <v>129</v>
      </c>
      <c r="E15" s="98" t="s">
        <v>353</v>
      </c>
      <c r="F15" s="85">
        <v>29389</v>
      </c>
      <c r="G15" s="98" t="s">
        <v>940</v>
      </c>
      <c r="H15" s="98" t="s">
        <v>173</v>
      </c>
      <c r="I15" s="95">
        <v>1772.9339199999999</v>
      </c>
      <c r="J15" s="97">
        <v>46950</v>
      </c>
      <c r="K15" s="95">
        <v>4.7006861840000003</v>
      </c>
      <c r="L15" s="95">
        <v>837.09316152500003</v>
      </c>
      <c r="M15" s="96">
        <v>1.6628713581970972E-5</v>
      </c>
      <c r="N15" s="96">
        <f t="shared" si="0"/>
        <v>1.0065315024921594E-2</v>
      </c>
      <c r="O15" s="96">
        <f>L15/'סכום נכסי הקרן'!$C$42</f>
        <v>1.2711318885058763E-3</v>
      </c>
    </row>
    <row r="16" spans="2:62" s="135" customFormat="1" ht="20.25">
      <c r="B16" s="88" t="s">
        <v>941</v>
      </c>
      <c r="C16" s="85" t="s">
        <v>942</v>
      </c>
      <c r="D16" s="98" t="s">
        <v>129</v>
      </c>
      <c r="E16" s="98" t="s">
        <v>353</v>
      </c>
      <c r="F16" s="85" t="s">
        <v>428</v>
      </c>
      <c r="G16" s="98" t="s">
        <v>411</v>
      </c>
      <c r="H16" s="98" t="s">
        <v>173</v>
      </c>
      <c r="I16" s="95">
        <v>12856.601318000001</v>
      </c>
      <c r="J16" s="97">
        <v>5416</v>
      </c>
      <c r="K16" s="85"/>
      <c r="L16" s="95">
        <v>696.31352735500002</v>
      </c>
      <c r="M16" s="96">
        <v>9.7776720372647568E-5</v>
      </c>
      <c r="N16" s="96">
        <f t="shared" si="0"/>
        <v>8.372562733847063E-3</v>
      </c>
      <c r="O16" s="96">
        <f>L16/'סכום נכסי הקרן'!$C$42</f>
        <v>1.0573570179530315E-3</v>
      </c>
      <c r="BF16" s="134"/>
    </row>
    <row r="17" spans="2:15" s="135" customFormat="1">
      <c r="B17" s="88" t="s">
        <v>943</v>
      </c>
      <c r="C17" s="85" t="s">
        <v>944</v>
      </c>
      <c r="D17" s="98" t="s">
        <v>129</v>
      </c>
      <c r="E17" s="98" t="s">
        <v>353</v>
      </c>
      <c r="F17" s="85" t="s">
        <v>736</v>
      </c>
      <c r="G17" s="98" t="s">
        <v>737</v>
      </c>
      <c r="H17" s="98" t="s">
        <v>173</v>
      </c>
      <c r="I17" s="95">
        <v>4045.3577630000004</v>
      </c>
      <c r="J17" s="97">
        <v>46960</v>
      </c>
      <c r="K17" s="85"/>
      <c r="L17" s="95">
        <v>1899.7000056209999</v>
      </c>
      <c r="M17" s="96">
        <v>9.462120884943723E-5</v>
      </c>
      <c r="N17" s="96">
        <f t="shared" si="0"/>
        <v>2.2842235354767777E-2</v>
      </c>
      <c r="O17" s="96">
        <f>L17/'סכום נכסי הקרן'!$C$42</f>
        <v>2.8847078995848756E-3</v>
      </c>
    </row>
    <row r="18" spans="2:15" s="135" customFormat="1">
      <c r="B18" s="88" t="s">
        <v>945</v>
      </c>
      <c r="C18" s="85" t="s">
        <v>946</v>
      </c>
      <c r="D18" s="98" t="s">
        <v>129</v>
      </c>
      <c r="E18" s="98" t="s">
        <v>353</v>
      </c>
      <c r="F18" s="85" t="s">
        <v>436</v>
      </c>
      <c r="G18" s="98" t="s">
        <v>411</v>
      </c>
      <c r="H18" s="98" t="s">
        <v>173</v>
      </c>
      <c r="I18" s="95">
        <v>28975.766925</v>
      </c>
      <c r="J18" s="97">
        <v>2050</v>
      </c>
      <c r="K18" s="95">
        <v>14.781736631999999</v>
      </c>
      <c r="L18" s="95">
        <v>608.78495859600002</v>
      </c>
      <c r="M18" s="96">
        <v>8.302458225335108E-5</v>
      </c>
      <c r="N18" s="96">
        <f t="shared" si="0"/>
        <v>7.3201080505059012E-3</v>
      </c>
      <c r="O18" s="96">
        <f>L18/'סכום נכסי הקרן'!$C$42</f>
        <v>9.2444426699691076E-4</v>
      </c>
    </row>
    <row r="19" spans="2:15" s="135" customFormat="1">
      <c r="B19" s="88" t="s">
        <v>947</v>
      </c>
      <c r="C19" s="85" t="s">
        <v>948</v>
      </c>
      <c r="D19" s="98" t="s">
        <v>129</v>
      </c>
      <c r="E19" s="98" t="s">
        <v>353</v>
      </c>
      <c r="F19" s="85" t="s">
        <v>445</v>
      </c>
      <c r="G19" s="98" t="s">
        <v>446</v>
      </c>
      <c r="H19" s="98" t="s">
        <v>173</v>
      </c>
      <c r="I19" s="95">
        <v>435888.19699999993</v>
      </c>
      <c r="J19" s="97">
        <v>255.1</v>
      </c>
      <c r="K19" s="85"/>
      <c r="L19" s="95">
        <v>1111.9507905560001</v>
      </c>
      <c r="M19" s="96">
        <v>1.5761722747157465E-4</v>
      </c>
      <c r="N19" s="96">
        <f t="shared" si="0"/>
        <v>1.3370238240588585E-2</v>
      </c>
      <c r="O19" s="96">
        <f>L19/'סכום נכסי הקרן'!$C$42</f>
        <v>1.6885051429043816E-3</v>
      </c>
    </row>
    <row r="20" spans="2:15" s="135" customFormat="1">
      <c r="B20" s="88" t="s">
        <v>949</v>
      </c>
      <c r="C20" s="85" t="s">
        <v>950</v>
      </c>
      <c r="D20" s="98" t="s">
        <v>129</v>
      </c>
      <c r="E20" s="98" t="s">
        <v>353</v>
      </c>
      <c r="F20" s="85" t="s">
        <v>392</v>
      </c>
      <c r="G20" s="98" t="s">
        <v>361</v>
      </c>
      <c r="H20" s="98" t="s">
        <v>173</v>
      </c>
      <c r="I20" s="95">
        <v>11019.775404</v>
      </c>
      <c r="J20" s="97">
        <v>8642</v>
      </c>
      <c r="K20" s="85"/>
      <c r="L20" s="95">
        <v>952.32899045599993</v>
      </c>
      <c r="M20" s="96">
        <v>1.0983525376846256E-4</v>
      </c>
      <c r="N20" s="96">
        <f t="shared" si="0"/>
        <v>1.1450925341263723E-2</v>
      </c>
      <c r="O20" s="96">
        <f>L20/'סכום נכסי הקרן'!$C$42</f>
        <v>1.4461183100718438E-3</v>
      </c>
    </row>
    <row r="21" spans="2:15" s="135" customFormat="1">
      <c r="B21" s="88" t="s">
        <v>951</v>
      </c>
      <c r="C21" s="85" t="s">
        <v>952</v>
      </c>
      <c r="D21" s="98" t="s">
        <v>129</v>
      </c>
      <c r="E21" s="98" t="s">
        <v>353</v>
      </c>
      <c r="F21" s="85" t="s">
        <v>707</v>
      </c>
      <c r="G21" s="98" t="s">
        <v>529</v>
      </c>
      <c r="H21" s="98" t="s">
        <v>173</v>
      </c>
      <c r="I21" s="95">
        <v>206381.09868299999</v>
      </c>
      <c r="J21" s="97">
        <v>179.3</v>
      </c>
      <c r="K21" s="85"/>
      <c r="L21" s="95">
        <v>370.04130992899996</v>
      </c>
      <c r="M21" s="96">
        <v>6.4397467393766594E-5</v>
      </c>
      <c r="N21" s="96">
        <f t="shared" si="0"/>
        <v>4.4494239445041694E-3</v>
      </c>
      <c r="O21" s="96">
        <f>L21/'סכום נכסי הקרן'!$C$42</f>
        <v>5.6191034730032282E-4</v>
      </c>
    </row>
    <row r="22" spans="2:15" s="135" customFormat="1">
      <c r="B22" s="88" t="s">
        <v>953</v>
      </c>
      <c r="C22" s="85" t="s">
        <v>954</v>
      </c>
      <c r="D22" s="98" t="s">
        <v>129</v>
      </c>
      <c r="E22" s="98" t="s">
        <v>353</v>
      </c>
      <c r="F22" s="85" t="s">
        <v>465</v>
      </c>
      <c r="G22" s="98" t="s">
        <v>361</v>
      </c>
      <c r="H22" s="98" t="s">
        <v>173</v>
      </c>
      <c r="I22" s="95">
        <v>139264.63699299999</v>
      </c>
      <c r="J22" s="97">
        <v>1277</v>
      </c>
      <c r="K22" s="85"/>
      <c r="L22" s="95">
        <v>1778.409414407</v>
      </c>
      <c r="M22" s="96">
        <v>1.1964141230797306E-4</v>
      </c>
      <c r="N22" s="96">
        <f t="shared" si="0"/>
        <v>2.1383821803874808E-2</v>
      </c>
      <c r="O22" s="96">
        <f>L22/'סכום נכסי הקרן'!$C$42</f>
        <v>2.7005272786525879E-3</v>
      </c>
    </row>
    <row r="23" spans="2:15" s="135" customFormat="1">
      <c r="B23" s="88" t="s">
        <v>955</v>
      </c>
      <c r="C23" s="85" t="s">
        <v>956</v>
      </c>
      <c r="D23" s="98" t="s">
        <v>129</v>
      </c>
      <c r="E23" s="98" t="s">
        <v>353</v>
      </c>
      <c r="F23" s="85" t="s">
        <v>957</v>
      </c>
      <c r="G23" s="98" t="s">
        <v>904</v>
      </c>
      <c r="H23" s="98" t="s">
        <v>173</v>
      </c>
      <c r="I23" s="95">
        <v>223382.28097699999</v>
      </c>
      <c r="J23" s="97">
        <v>1121</v>
      </c>
      <c r="K23" s="85"/>
      <c r="L23" s="95">
        <v>2504.11536991</v>
      </c>
      <c r="M23" s="96">
        <v>1.9030455376793372E-4</v>
      </c>
      <c r="N23" s="96">
        <f t="shared" si="0"/>
        <v>3.0109802845569505E-2</v>
      </c>
      <c r="O23" s="96">
        <f>L23/'סכום נכסי הקרן'!$C$42</f>
        <v>3.8025169067101819E-3</v>
      </c>
    </row>
    <row r="24" spans="2:15" s="135" customFormat="1">
      <c r="B24" s="88" t="s">
        <v>958</v>
      </c>
      <c r="C24" s="85" t="s">
        <v>959</v>
      </c>
      <c r="D24" s="98" t="s">
        <v>129</v>
      </c>
      <c r="E24" s="98" t="s">
        <v>353</v>
      </c>
      <c r="F24" s="85" t="s">
        <v>613</v>
      </c>
      <c r="G24" s="98" t="s">
        <v>478</v>
      </c>
      <c r="H24" s="98" t="s">
        <v>173</v>
      </c>
      <c r="I24" s="95">
        <v>31160.001676</v>
      </c>
      <c r="J24" s="97">
        <v>1955</v>
      </c>
      <c r="K24" s="85"/>
      <c r="L24" s="95">
        <v>609.17803278899999</v>
      </c>
      <c r="M24" s="96">
        <v>1.2167346312493978E-4</v>
      </c>
      <c r="N24" s="96">
        <f t="shared" si="0"/>
        <v>7.3248344247764828E-3</v>
      </c>
      <c r="O24" s="96">
        <f>L24/'סכום נכסי הקרן'!$C$42</f>
        <v>9.2504115294012013E-4</v>
      </c>
    </row>
    <row r="25" spans="2:15" s="135" customFormat="1">
      <c r="B25" s="88" t="s">
        <v>960</v>
      </c>
      <c r="C25" s="85" t="s">
        <v>961</v>
      </c>
      <c r="D25" s="98" t="s">
        <v>129</v>
      </c>
      <c r="E25" s="98" t="s">
        <v>353</v>
      </c>
      <c r="F25" s="85" t="s">
        <v>477</v>
      </c>
      <c r="G25" s="98" t="s">
        <v>478</v>
      </c>
      <c r="H25" s="98" t="s">
        <v>173</v>
      </c>
      <c r="I25" s="95">
        <v>26094.786639000002</v>
      </c>
      <c r="J25" s="97">
        <v>2484</v>
      </c>
      <c r="K25" s="85"/>
      <c r="L25" s="95">
        <v>648.194500113</v>
      </c>
      <c r="M25" s="96">
        <v>1.2172280993044027E-4</v>
      </c>
      <c r="N25" s="96">
        <f t="shared" si="0"/>
        <v>7.7939734081366894E-3</v>
      </c>
      <c r="O25" s="96">
        <f>L25/'סכום נכסי הקרן'!$C$42</f>
        <v>9.8428793462691897E-4</v>
      </c>
    </row>
    <row r="26" spans="2:15" s="135" customFormat="1">
      <c r="B26" s="88" t="s">
        <v>962</v>
      </c>
      <c r="C26" s="85" t="s">
        <v>963</v>
      </c>
      <c r="D26" s="98" t="s">
        <v>129</v>
      </c>
      <c r="E26" s="98" t="s">
        <v>353</v>
      </c>
      <c r="F26" s="85" t="s">
        <v>964</v>
      </c>
      <c r="G26" s="98" t="s">
        <v>608</v>
      </c>
      <c r="H26" s="98" t="s">
        <v>173</v>
      </c>
      <c r="I26" s="95">
        <v>330.25263699999994</v>
      </c>
      <c r="J26" s="97">
        <v>84650</v>
      </c>
      <c r="K26" s="85"/>
      <c r="L26" s="95">
        <v>279.558857004</v>
      </c>
      <c r="M26" s="96">
        <v>4.2898493557223786E-5</v>
      </c>
      <c r="N26" s="96">
        <f t="shared" si="0"/>
        <v>3.3614513809025214E-3</v>
      </c>
      <c r="O26" s="96">
        <f>L26/'סכום נכסי הקרן'!$C$42</f>
        <v>4.2451210233835599E-4</v>
      </c>
    </row>
    <row r="27" spans="2:15" s="135" customFormat="1">
      <c r="B27" s="88" t="s">
        <v>965</v>
      </c>
      <c r="C27" s="85" t="s">
        <v>966</v>
      </c>
      <c r="D27" s="98" t="s">
        <v>129</v>
      </c>
      <c r="E27" s="98" t="s">
        <v>353</v>
      </c>
      <c r="F27" s="85" t="s">
        <v>967</v>
      </c>
      <c r="G27" s="98" t="s">
        <v>968</v>
      </c>
      <c r="H27" s="98" t="s">
        <v>173</v>
      </c>
      <c r="I27" s="95">
        <v>5095.7300880000003</v>
      </c>
      <c r="J27" s="97">
        <v>5985</v>
      </c>
      <c r="K27" s="85"/>
      <c r="L27" s="95">
        <v>304.97944546499997</v>
      </c>
      <c r="M27" s="96">
        <v>4.8126285150140004E-5</v>
      </c>
      <c r="N27" s="96">
        <f t="shared" si="0"/>
        <v>3.6671117813682464E-3</v>
      </c>
      <c r="O27" s="96">
        <f>L27/'סכום נכסי הקרן'!$C$42</f>
        <v>4.6311344577603801E-4</v>
      </c>
    </row>
    <row r="28" spans="2:15" s="135" customFormat="1">
      <c r="B28" s="88" t="s">
        <v>969</v>
      </c>
      <c r="C28" s="85" t="s">
        <v>970</v>
      </c>
      <c r="D28" s="98" t="s">
        <v>129</v>
      </c>
      <c r="E28" s="98" t="s">
        <v>353</v>
      </c>
      <c r="F28" s="85" t="s">
        <v>971</v>
      </c>
      <c r="G28" s="98" t="s">
        <v>529</v>
      </c>
      <c r="H28" s="98" t="s">
        <v>173</v>
      </c>
      <c r="I28" s="95">
        <v>13170.550655000001</v>
      </c>
      <c r="J28" s="97">
        <v>5692</v>
      </c>
      <c r="K28" s="85"/>
      <c r="L28" s="95">
        <v>749.66774326899986</v>
      </c>
      <c r="M28" s="96">
        <v>1.2087349191017908E-5</v>
      </c>
      <c r="N28" s="96">
        <f t="shared" si="0"/>
        <v>9.0141006363951472E-3</v>
      </c>
      <c r="O28" s="96">
        <f>L28/'סכום נכסי הקרן'!$C$42</f>
        <v>1.138375772318387E-3</v>
      </c>
    </row>
    <row r="29" spans="2:15" s="135" customFormat="1">
      <c r="B29" s="88" t="s">
        <v>972</v>
      </c>
      <c r="C29" s="85" t="s">
        <v>973</v>
      </c>
      <c r="D29" s="98" t="s">
        <v>129</v>
      </c>
      <c r="E29" s="98" t="s">
        <v>353</v>
      </c>
      <c r="F29" s="85" t="s">
        <v>926</v>
      </c>
      <c r="G29" s="98" t="s">
        <v>904</v>
      </c>
      <c r="H29" s="98" t="s">
        <v>173</v>
      </c>
      <c r="I29" s="95">
        <v>7090597.3080190001</v>
      </c>
      <c r="J29" s="97">
        <v>38.700000000000003</v>
      </c>
      <c r="K29" s="85"/>
      <c r="L29" s="95">
        <v>2744.0611581980006</v>
      </c>
      <c r="M29" s="96">
        <v>5.4743987642392068E-4</v>
      </c>
      <c r="N29" s="96">
        <f t="shared" si="0"/>
        <v>3.2994941631821241E-2</v>
      </c>
      <c r="O29" s="96">
        <f>L29/'סכום נכסי הקרן'!$C$42</f>
        <v>4.1668762839268221E-3</v>
      </c>
    </row>
    <row r="30" spans="2:15" s="135" customFormat="1">
      <c r="B30" s="88" t="s">
        <v>974</v>
      </c>
      <c r="C30" s="85" t="s">
        <v>975</v>
      </c>
      <c r="D30" s="98" t="s">
        <v>129</v>
      </c>
      <c r="E30" s="98" t="s">
        <v>353</v>
      </c>
      <c r="F30" s="85" t="s">
        <v>774</v>
      </c>
      <c r="G30" s="98" t="s">
        <v>529</v>
      </c>
      <c r="H30" s="98" t="s">
        <v>173</v>
      </c>
      <c r="I30" s="95">
        <v>144759.50971700001</v>
      </c>
      <c r="J30" s="97">
        <v>1919</v>
      </c>
      <c r="K30" s="85"/>
      <c r="L30" s="95">
        <v>2777.9349914680001</v>
      </c>
      <c r="M30" s="96">
        <v>1.1306676562479093E-4</v>
      </c>
      <c r="N30" s="96">
        <f t="shared" si="0"/>
        <v>3.3402244926884692E-2</v>
      </c>
      <c r="O30" s="96">
        <f>L30/'סכום נכסי הקרן'!$C$42</f>
        <v>4.2183139394166664E-3</v>
      </c>
    </row>
    <row r="31" spans="2:15" s="135" customFormat="1">
      <c r="B31" s="88" t="s">
        <v>976</v>
      </c>
      <c r="C31" s="85" t="s">
        <v>977</v>
      </c>
      <c r="D31" s="98" t="s">
        <v>129</v>
      </c>
      <c r="E31" s="98" t="s">
        <v>353</v>
      </c>
      <c r="F31" s="85" t="s">
        <v>360</v>
      </c>
      <c r="G31" s="98" t="s">
        <v>361</v>
      </c>
      <c r="H31" s="98" t="s">
        <v>173</v>
      </c>
      <c r="I31" s="95">
        <v>228674.45705200001</v>
      </c>
      <c r="J31" s="97">
        <v>2382</v>
      </c>
      <c r="K31" s="95">
        <v>42.064895041000007</v>
      </c>
      <c r="L31" s="95">
        <v>5489.0904620150004</v>
      </c>
      <c r="M31" s="96">
        <v>1.5305013646914223E-4</v>
      </c>
      <c r="N31" s="96">
        <f t="shared" si="0"/>
        <v>6.6001524370144268E-2</v>
      </c>
      <c r="O31" s="96">
        <f>L31/'סכום נכסי הקרן'!$C$42</f>
        <v>8.3352227038260666E-3</v>
      </c>
    </row>
    <row r="32" spans="2:15" s="135" customFormat="1">
      <c r="B32" s="88" t="s">
        <v>978</v>
      </c>
      <c r="C32" s="85" t="s">
        <v>979</v>
      </c>
      <c r="D32" s="98" t="s">
        <v>129</v>
      </c>
      <c r="E32" s="98" t="s">
        <v>353</v>
      </c>
      <c r="F32" s="85" t="s">
        <v>366</v>
      </c>
      <c r="G32" s="98" t="s">
        <v>361</v>
      </c>
      <c r="H32" s="98" t="s">
        <v>173</v>
      </c>
      <c r="I32" s="95">
        <v>37857.778210999997</v>
      </c>
      <c r="J32" s="97">
        <v>7460</v>
      </c>
      <c r="K32" s="85"/>
      <c r="L32" s="95">
        <v>2824.1902545739995</v>
      </c>
      <c r="M32" s="96">
        <v>1.6198241750525974E-4</v>
      </c>
      <c r="N32" s="96">
        <f t="shared" si="0"/>
        <v>3.3958424114723648E-2</v>
      </c>
      <c r="O32" s="96">
        <f>L32/'סכום נכסי הקרן'!$C$42</f>
        <v>4.2885528837154716E-3</v>
      </c>
    </row>
    <row r="33" spans="2:15" s="135" customFormat="1">
      <c r="B33" s="88" t="s">
        <v>980</v>
      </c>
      <c r="C33" s="85" t="s">
        <v>981</v>
      </c>
      <c r="D33" s="98" t="s">
        <v>129</v>
      </c>
      <c r="E33" s="98" t="s">
        <v>353</v>
      </c>
      <c r="F33" s="85" t="s">
        <v>503</v>
      </c>
      <c r="G33" s="98" t="s">
        <v>411</v>
      </c>
      <c r="H33" s="98" t="s">
        <v>173</v>
      </c>
      <c r="I33" s="95">
        <v>7252.1697519999998</v>
      </c>
      <c r="J33" s="97">
        <v>18410</v>
      </c>
      <c r="K33" s="85"/>
      <c r="L33" s="95">
        <v>1335.1244512559999</v>
      </c>
      <c r="M33" s="96">
        <v>1.6186931541640575E-4</v>
      </c>
      <c r="N33" s="96">
        <f t="shared" si="0"/>
        <v>1.6053706823844209E-2</v>
      </c>
      <c r="O33" s="96">
        <f>L33/'סכום נכסי הקרן'!$C$42</f>
        <v>2.027395925709908E-3</v>
      </c>
    </row>
    <row r="34" spans="2:15" s="135" customFormat="1">
      <c r="B34" s="88" t="s">
        <v>982</v>
      </c>
      <c r="C34" s="85" t="s">
        <v>983</v>
      </c>
      <c r="D34" s="98" t="s">
        <v>129</v>
      </c>
      <c r="E34" s="98" t="s">
        <v>353</v>
      </c>
      <c r="F34" s="85" t="s">
        <v>984</v>
      </c>
      <c r="G34" s="98" t="s">
        <v>201</v>
      </c>
      <c r="H34" s="98" t="s">
        <v>173</v>
      </c>
      <c r="I34" s="95">
        <v>1316.4811569999999</v>
      </c>
      <c r="J34" s="97">
        <v>44590</v>
      </c>
      <c r="K34" s="85"/>
      <c r="L34" s="95">
        <v>587.01894808600002</v>
      </c>
      <c r="M34" s="96">
        <v>2.1224162348190452E-5</v>
      </c>
      <c r="N34" s="96">
        <f t="shared" si="0"/>
        <v>7.0583907618115517E-3</v>
      </c>
      <c r="O34" s="96">
        <f>L34/'סכום נכסי הקרן'!$C$42</f>
        <v>8.913924260352537E-4</v>
      </c>
    </row>
    <row r="35" spans="2:15" s="135" customFormat="1">
      <c r="B35" s="88" t="s">
        <v>985</v>
      </c>
      <c r="C35" s="85" t="s">
        <v>986</v>
      </c>
      <c r="D35" s="98" t="s">
        <v>129</v>
      </c>
      <c r="E35" s="98" t="s">
        <v>353</v>
      </c>
      <c r="F35" s="85" t="s">
        <v>381</v>
      </c>
      <c r="G35" s="98" t="s">
        <v>361</v>
      </c>
      <c r="H35" s="98" t="s">
        <v>173</v>
      </c>
      <c r="I35" s="95">
        <v>211944.91994399999</v>
      </c>
      <c r="J35" s="97">
        <v>2415</v>
      </c>
      <c r="K35" s="85"/>
      <c r="L35" s="95">
        <v>5118.4698166369999</v>
      </c>
      <c r="M35" s="96">
        <v>1.5880534168397363E-4</v>
      </c>
      <c r="N35" s="96">
        <f t="shared" si="0"/>
        <v>6.1545134422252047E-2</v>
      </c>
      <c r="O35" s="96">
        <f>L35/'סכום נכסי הקרן'!$C$42</f>
        <v>7.7724326315474334E-3</v>
      </c>
    </row>
    <row r="36" spans="2:15" s="135" customFormat="1">
      <c r="B36" s="88" t="s">
        <v>987</v>
      </c>
      <c r="C36" s="85" t="s">
        <v>988</v>
      </c>
      <c r="D36" s="98" t="s">
        <v>129</v>
      </c>
      <c r="E36" s="98" t="s">
        <v>353</v>
      </c>
      <c r="F36" s="85" t="s">
        <v>607</v>
      </c>
      <c r="G36" s="98" t="s">
        <v>608</v>
      </c>
      <c r="H36" s="98" t="s">
        <v>173</v>
      </c>
      <c r="I36" s="95">
        <v>3141.00479</v>
      </c>
      <c r="J36" s="97">
        <v>54120</v>
      </c>
      <c r="K36" s="85"/>
      <c r="L36" s="95">
        <v>1699.911792162</v>
      </c>
      <c r="M36" s="96">
        <v>3.0893629981233696E-4</v>
      </c>
      <c r="N36" s="96">
        <f t="shared" si="0"/>
        <v>2.0439956374173025E-2</v>
      </c>
      <c r="O36" s="96">
        <f>L36/'סכום נכסי הקרן'!$C$42</f>
        <v>2.5813280838751168E-3</v>
      </c>
    </row>
    <row r="37" spans="2:15" s="135" customFormat="1">
      <c r="B37" s="88" t="s">
        <v>989</v>
      </c>
      <c r="C37" s="85" t="s">
        <v>990</v>
      </c>
      <c r="D37" s="98" t="s">
        <v>129</v>
      </c>
      <c r="E37" s="98" t="s">
        <v>353</v>
      </c>
      <c r="F37" s="85" t="s">
        <v>991</v>
      </c>
      <c r="G37" s="98" t="s">
        <v>529</v>
      </c>
      <c r="H37" s="98" t="s">
        <v>173</v>
      </c>
      <c r="I37" s="95">
        <v>3387.2186529999999</v>
      </c>
      <c r="J37" s="97">
        <v>17330</v>
      </c>
      <c r="K37" s="85"/>
      <c r="L37" s="95">
        <v>587.00499249099994</v>
      </c>
      <c r="M37" s="96">
        <v>2.4255529717600791E-5</v>
      </c>
      <c r="N37" s="96">
        <f t="shared" si="0"/>
        <v>7.0582229579559093E-3</v>
      </c>
      <c r="O37" s="96">
        <f>L37/'סכום נכסי הקרן'!$C$42</f>
        <v>8.9137123436550526E-4</v>
      </c>
    </row>
    <row r="38" spans="2:15" s="135" customFormat="1">
      <c r="B38" s="88" t="s">
        <v>992</v>
      </c>
      <c r="C38" s="85" t="s">
        <v>993</v>
      </c>
      <c r="D38" s="98" t="s">
        <v>129</v>
      </c>
      <c r="E38" s="98" t="s">
        <v>353</v>
      </c>
      <c r="F38" s="85" t="s">
        <v>410</v>
      </c>
      <c r="G38" s="98" t="s">
        <v>411</v>
      </c>
      <c r="H38" s="98" t="s">
        <v>173</v>
      </c>
      <c r="I38" s="95">
        <v>16328.438979</v>
      </c>
      <c r="J38" s="97">
        <v>21190</v>
      </c>
      <c r="K38" s="85"/>
      <c r="L38" s="95">
        <v>3459.9962195840003</v>
      </c>
      <c r="M38" s="96">
        <v>1.3464226409129305E-4</v>
      </c>
      <c r="N38" s="96">
        <f t="shared" si="0"/>
        <v>4.1603436195447485E-2</v>
      </c>
      <c r="O38" s="96">
        <f>L38/'סכום נכסי הקרן'!$C$42</f>
        <v>5.2540287401352187E-3</v>
      </c>
    </row>
    <row r="39" spans="2:15" s="135" customFormat="1">
      <c r="B39" s="88" t="s">
        <v>994</v>
      </c>
      <c r="C39" s="85" t="s">
        <v>995</v>
      </c>
      <c r="D39" s="98" t="s">
        <v>129</v>
      </c>
      <c r="E39" s="98" t="s">
        <v>353</v>
      </c>
      <c r="F39" s="85" t="s">
        <v>784</v>
      </c>
      <c r="G39" s="98" t="s">
        <v>160</v>
      </c>
      <c r="H39" s="98" t="s">
        <v>173</v>
      </c>
      <c r="I39" s="95">
        <v>35878.252680999998</v>
      </c>
      <c r="J39" s="97">
        <v>2398</v>
      </c>
      <c r="K39" s="95">
        <v>23.987211163000001</v>
      </c>
      <c r="L39" s="95">
        <v>884.34771044699994</v>
      </c>
      <c r="M39" s="96">
        <v>1.5064995217680804E-4</v>
      </c>
      <c r="N39" s="96">
        <f t="shared" si="0"/>
        <v>1.0633509752965963E-2</v>
      </c>
      <c r="O39" s="96">
        <f>L39/'סכום נכסי הקרן'!$C$42</f>
        <v>1.3428882553865788E-3</v>
      </c>
    </row>
    <row r="40" spans="2:15" s="135" customFormat="1">
      <c r="B40" s="88" t="s">
        <v>996</v>
      </c>
      <c r="C40" s="85" t="s">
        <v>997</v>
      </c>
      <c r="D40" s="98" t="s">
        <v>129</v>
      </c>
      <c r="E40" s="98" t="s">
        <v>353</v>
      </c>
      <c r="F40" s="85" t="s">
        <v>787</v>
      </c>
      <c r="G40" s="98" t="s">
        <v>788</v>
      </c>
      <c r="H40" s="98" t="s">
        <v>173</v>
      </c>
      <c r="I40" s="95">
        <v>19800.522679999998</v>
      </c>
      <c r="J40" s="97">
        <v>8710</v>
      </c>
      <c r="K40" s="95">
        <v>34.360183619000004</v>
      </c>
      <c r="L40" s="95">
        <v>1758.985709026</v>
      </c>
      <c r="M40" s="96">
        <v>1.7180089350418359E-4</v>
      </c>
      <c r="N40" s="96">
        <f t="shared" si="0"/>
        <v>2.1150268691035059E-2</v>
      </c>
      <c r="O40" s="96">
        <f>L40/'סכום נכסי הקרן'!$C$42</f>
        <v>2.6710322446019544E-3</v>
      </c>
    </row>
    <row r="41" spans="2:15" s="135" customFormat="1">
      <c r="B41" s="84"/>
      <c r="C41" s="85"/>
      <c r="D41" s="85"/>
      <c r="E41" s="85"/>
      <c r="F41" s="85"/>
      <c r="G41" s="85"/>
      <c r="H41" s="85"/>
      <c r="I41" s="95"/>
      <c r="J41" s="97"/>
      <c r="K41" s="85"/>
      <c r="L41" s="85"/>
      <c r="M41" s="85"/>
      <c r="N41" s="96"/>
      <c r="O41" s="85"/>
    </row>
    <row r="42" spans="2:15" s="135" customFormat="1">
      <c r="B42" s="103" t="s">
        <v>998</v>
      </c>
      <c r="C42" s="83"/>
      <c r="D42" s="83"/>
      <c r="E42" s="83"/>
      <c r="F42" s="83"/>
      <c r="G42" s="83"/>
      <c r="H42" s="83"/>
      <c r="I42" s="92"/>
      <c r="J42" s="94"/>
      <c r="K42" s="92">
        <v>95.004801989000015</v>
      </c>
      <c r="L42" s="92">
        <v>14261.984190020001</v>
      </c>
      <c r="M42" s="83"/>
      <c r="N42" s="93">
        <f t="shared" ref="N42:N81" si="1">L42/$L$11</f>
        <v>0.17148791837157465</v>
      </c>
      <c r="O42" s="93">
        <f>L42/'סכום נכסי הקרן'!$C$42</f>
        <v>2.1656923901127403E-2</v>
      </c>
    </row>
    <row r="43" spans="2:15" s="135" customFormat="1">
      <c r="B43" s="88" t="s">
        <v>999</v>
      </c>
      <c r="C43" s="85" t="s">
        <v>1000</v>
      </c>
      <c r="D43" s="98" t="s">
        <v>129</v>
      </c>
      <c r="E43" s="98" t="s">
        <v>353</v>
      </c>
      <c r="F43" s="85" t="s">
        <v>1001</v>
      </c>
      <c r="G43" s="98" t="s">
        <v>1002</v>
      </c>
      <c r="H43" s="98" t="s">
        <v>173</v>
      </c>
      <c r="I43" s="95">
        <v>84084.627376000004</v>
      </c>
      <c r="J43" s="97">
        <v>381.8</v>
      </c>
      <c r="K43" s="85"/>
      <c r="L43" s="95">
        <v>321.03510732699999</v>
      </c>
      <c r="M43" s="96">
        <v>2.8326036437203566E-4</v>
      </c>
      <c r="N43" s="96">
        <f t="shared" si="1"/>
        <v>3.8601671090216704E-3</v>
      </c>
      <c r="O43" s="96">
        <f>L43/'סכום נכסי הקרן'!$C$42</f>
        <v>4.8749408191297097E-4</v>
      </c>
    </row>
    <row r="44" spans="2:15" s="135" customFormat="1">
      <c r="B44" s="88" t="s">
        <v>1003</v>
      </c>
      <c r="C44" s="85" t="s">
        <v>1004</v>
      </c>
      <c r="D44" s="98" t="s">
        <v>129</v>
      </c>
      <c r="E44" s="98" t="s">
        <v>353</v>
      </c>
      <c r="F44" s="85" t="s">
        <v>903</v>
      </c>
      <c r="G44" s="98" t="s">
        <v>904</v>
      </c>
      <c r="H44" s="98" t="s">
        <v>173</v>
      </c>
      <c r="I44" s="95">
        <v>30950.466066000001</v>
      </c>
      <c r="J44" s="97">
        <v>2206</v>
      </c>
      <c r="K44" s="85"/>
      <c r="L44" s="95">
        <v>682.76728142499996</v>
      </c>
      <c r="M44" s="96">
        <v>2.3467461948652134E-4</v>
      </c>
      <c r="N44" s="96">
        <f t="shared" si="1"/>
        <v>8.2096809436743683E-3</v>
      </c>
      <c r="O44" s="96">
        <f>L44/'סכום נכסי הקרן'!$C$42</f>
        <v>1.0367869476638457E-3</v>
      </c>
    </row>
    <row r="45" spans="2:15" s="135" customFormat="1">
      <c r="B45" s="88" t="s">
        <v>1005</v>
      </c>
      <c r="C45" s="85" t="s">
        <v>1006</v>
      </c>
      <c r="D45" s="98" t="s">
        <v>129</v>
      </c>
      <c r="E45" s="98" t="s">
        <v>353</v>
      </c>
      <c r="F45" s="85" t="s">
        <v>669</v>
      </c>
      <c r="G45" s="98" t="s">
        <v>411</v>
      </c>
      <c r="H45" s="98" t="s">
        <v>173</v>
      </c>
      <c r="I45" s="95">
        <v>36130.712685999999</v>
      </c>
      <c r="J45" s="97">
        <v>418.1</v>
      </c>
      <c r="K45" s="85"/>
      <c r="L45" s="95">
        <v>151.062509732</v>
      </c>
      <c r="M45" s="96">
        <v>1.7144660065939824E-4</v>
      </c>
      <c r="N45" s="96">
        <f t="shared" si="1"/>
        <v>1.8163948993895277E-3</v>
      </c>
      <c r="O45" s="96">
        <f>L45/'סכום נכסי הקרן'!$C$42</f>
        <v>2.2938948984872306E-4</v>
      </c>
    </row>
    <row r="46" spans="2:15" s="135" customFormat="1">
      <c r="B46" s="88" t="s">
        <v>1007</v>
      </c>
      <c r="C46" s="85" t="s">
        <v>1008</v>
      </c>
      <c r="D46" s="98" t="s">
        <v>129</v>
      </c>
      <c r="E46" s="98" t="s">
        <v>353</v>
      </c>
      <c r="F46" s="85" t="s">
        <v>900</v>
      </c>
      <c r="G46" s="98" t="s">
        <v>478</v>
      </c>
      <c r="H46" s="98" t="s">
        <v>173</v>
      </c>
      <c r="I46" s="95">
        <v>2377.1578260000001</v>
      </c>
      <c r="J46" s="97">
        <v>17190</v>
      </c>
      <c r="K46" s="95">
        <v>4.0496975299999995</v>
      </c>
      <c r="L46" s="95">
        <v>412.68312778000001</v>
      </c>
      <c r="M46" s="96">
        <v>1.6198786500471929E-4</v>
      </c>
      <c r="N46" s="96">
        <f t="shared" si="1"/>
        <v>4.9621546053588428E-3</v>
      </c>
      <c r="O46" s="96">
        <f>L46/'סכום נכסי הקרן'!$C$42</f>
        <v>6.2666224941300842E-4</v>
      </c>
    </row>
    <row r="47" spans="2:15" s="135" customFormat="1">
      <c r="B47" s="88" t="s">
        <v>1009</v>
      </c>
      <c r="C47" s="85" t="s">
        <v>1010</v>
      </c>
      <c r="D47" s="98" t="s">
        <v>129</v>
      </c>
      <c r="E47" s="98" t="s">
        <v>353</v>
      </c>
      <c r="F47" s="85" t="s">
        <v>1011</v>
      </c>
      <c r="G47" s="98" t="s">
        <v>1012</v>
      </c>
      <c r="H47" s="98" t="s">
        <v>173</v>
      </c>
      <c r="I47" s="95">
        <v>34205.612864000002</v>
      </c>
      <c r="J47" s="97">
        <v>1260</v>
      </c>
      <c r="K47" s="85"/>
      <c r="L47" s="95">
        <v>430.99072208299998</v>
      </c>
      <c r="M47" s="96">
        <v>3.1434689034199925E-4</v>
      </c>
      <c r="N47" s="96">
        <f t="shared" si="1"/>
        <v>5.1822874561307346E-3</v>
      </c>
      <c r="O47" s="96">
        <f>L47/'סכום נכסי הקרן'!$C$42</f>
        <v>6.5446246089481826E-4</v>
      </c>
    </row>
    <row r="48" spans="2:15" s="135" customFormat="1">
      <c r="B48" s="88" t="s">
        <v>1013</v>
      </c>
      <c r="C48" s="85" t="s">
        <v>1014</v>
      </c>
      <c r="D48" s="98" t="s">
        <v>129</v>
      </c>
      <c r="E48" s="98" t="s">
        <v>353</v>
      </c>
      <c r="F48" s="85" t="s">
        <v>1015</v>
      </c>
      <c r="G48" s="98" t="s">
        <v>201</v>
      </c>
      <c r="H48" s="98" t="s">
        <v>173</v>
      </c>
      <c r="I48" s="95">
        <v>492.44510600000001</v>
      </c>
      <c r="J48" s="97">
        <v>2909</v>
      </c>
      <c r="K48" s="85"/>
      <c r="L48" s="95">
        <v>14.325228147000001</v>
      </c>
      <c r="M48" s="96">
        <v>1.452800667306639E-5</v>
      </c>
      <c r="N48" s="96">
        <f t="shared" si="1"/>
        <v>1.7224837178307618E-4</v>
      </c>
      <c r="O48" s="96">
        <f>L48/'סכום נכסי הקרן'!$C$42</f>
        <v>2.1752960297274897E-5</v>
      </c>
    </row>
    <row r="49" spans="2:15" s="135" customFormat="1">
      <c r="B49" s="88" t="s">
        <v>1016</v>
      </c>
      <c r="C49" s="85" t="s">
        <v>1017</v>
      </c>
      <c r="D49" s="98" t="s">
        <v>129</v>
      </c>
      <c r="E49" s="98" t="s">
        <v>353</v>
      </c>
      <c r="F49" s="85" t="s">
        <v>796</v>
      </c>
      <c r="G49" s="98" t="s">
        <v>608</v>
      </c>
      <c r="H49" s="98" t="s">
        <v>173</v>
      </c>
      <c r="I49" s="95">
        <v>1013.4291909999999</v>
      </c>
      <c r="J49" s="97">
        <v>93000</v>
      </c>
      <c r="K49" s="85"/>
      <c r="L49" s="95">
        <v>942.48914759299998</v>
      </c>
      <c r="M49" s="96">
        <v>2.8049474343524479E-4</v>
      </c>
      <c r="N49" s="96">
        <f t="shared" si="1"/>
        <v>1.1332609814672406E-2</v>
      </c>
      <c r="O49" s="96">
        <f>L49/'סכום נכסי הקרן'!$C$42</f>
        <v>1.4311764390640101E-3</v>
      </c>
    </row>
    <row r="50" spans="2:15" s="135" customFormat="1">
      <c r="B50" s="88" t="s">
        <v>1018</v>
      </c>
      <c r="C50" s="85" t="s">
        <v>1019</v>
      </c>
      <c r="D50" s="98" t="s">
        <v>129</v>
      </c>
      <c r="E50" s="98" t="s">
        <v>353</v>
      </c>
      <c r="F50" s="85" t="s">
        <v>1020</v>
      </c>
      <c r="G50" s="98" t="s">
        <v>199</v>
      </c>
      <c r="H50" s="98" t="s">
        <v>173</v>
      </c>
      <c r="I50" s="95">
        <v>96499.767619999999</v>
      </c>
      <c r="J50" s="97">
        <v>224.8</v>
      </c>
      <c r="K50" s="85"/>
      <c r="L50" s="95">
        <v>216.93147759499999</v>
      </c>
      <c r="M50" s="96">
        <v>1.7981642629134013E-4</v>
      </c>
      <c r="N50" s="96">
        <f t="shared" si="1"/>
        <v>2.6084117768177292E-3</v>
      </c>
      <c r="O50" s="96">
        <f>L50/'סכום נכסי הקרן'!$C$42</f>
        <v>3.2941198359493135E-4</v>
      </c>
    </row>
    <row r="51" spans="2:15" s="135" customFormat="1">
      <c r="B51" s="88" t="s">
        <v>1021</v>
      </c>
      <c r="C51" s="85" t="s">
        <v>1022</v>
      </c>
      <c r="D51" s="98" t="s">
        <v>129</v>
      </c>
      <c r="E51" s="98" t="s">
        <v>353</v>
      </c>
      <c r="F51" s="85" t="s">
        <v>1023</v>
      </c>
      <c r="G51" s="98" t="s">
        <v>199</v>
      </c>
      <c r="H51" s="98" t="s">
        <v>173</v>
      </c>
      <c r="I51" s="95">
        <v>70153.323541999998</v>
      </c>
      <c r="J51" s="97">
        <v>581</v>
      </c>
      <c r="K51" s="85"/>
      <c r="L51" s="95">
        <v>407.59080978699996</v>
      </c>
      <c r="M51" s="96">
        <v>1.7410538663395689E-4</v>
      </c>
      <c r="N51" s="96">
        <f t="shared" si="1"/>
        <v>4.90092392380215E-3</v>
      </c>
      <c r="O51" s="96">
        <f>L51/'סכום נכסי הקרן'!$C$42</f>
        <v>6.1892952851068709E-4</v>
      </c>
    </row>
    <row r="52" spans="2:15" s="135" customFormat="1">
      <c r="B52" s="88" t="s">
        <v>1024</v>
      </c>
      <c r="C52" s="85" t="s">
        <v>1025</v>
      </c>
      <c r="D52" s="98" t="s">
        <v>129</v>
      </c>
      <c r="E52" s="98" t="s">
        <v>353</v>
      </c>
      <c r="F52" s="85" t="s">
        <v>1026</v>
      </c>
      <c r="G52" s="98" t="s">
        <v>485</v>
      </c>
      <c r="H52" s="98" t="s">
        <v>173</v>
      </c>
      <c r="I52" s="95">
        <v>988.96096299999999</v>
      </c>
      <c r="J52" s="97">
        <v>18230</v>
      </c>
      <c r="K52" s="85"/>
      <c r="L52" s="95">
        <v>180.287583506</v>
      </c>
      <c r="M52" s="96">
        <v>1.9554738681828087E-4</v>
      </c>
      <c r="N52" s="96">
        <f t="shared" si="1"/>
        <v>2.1678009168822404E-3</v>
      </c>
      <c r="O52" s="96">
        <f>L52/'סכום נכסי הקרן'!$C$42</f>
        <v>2.7376797115227476E-4</v>
      </c>
    </row>
    <row r="53" spans="2:15" s="135" customFormat="1">
      <c r="B53" s="88" t="s">
        <v>1027</v>
      </c>
      <c r="C53" s="85" t="s">
        <v>1028</v>
      </c>
      <c r="D53" s="98" t="s">
        <v>129</v>
      </c>
      <c r="E53" s="98" t="s">
        <v>353</v>
      </c>
      <c r="F53" s="85" t="s">
        <v>1029</v>
      </c>
      <c r="G53" s="98" t="s">
        <v>1030</v>
      </c>
      <c r="H53" s="98" t="s">
        <v>173</v>
      </c>
      <c r="I53" s="95">
        <v>5700.1828960000003</v>
      </c>
      <c r="J53" s="97">
        <v>4841</v>
      </c>
      <c r="K53" s="85"/>
      <c r="L53" s="95">
        <v>275.94585401699999</v>
      </c>
      <c r="M53" s="96">
        <v>2.3048989483851832E-4</v>
      </c>
      <c r="N53" s="96">
        <f t="shared" si="1"/>
        <v>3.3180081718051169E-3</v>
      </c>
      <c r="O53" s="96">
        <f>L53/'סכום נכסי הקרן'!$C$42</f>
        <v>4.1902573173932257E-4</v>
      </c>
    </row>
    <row r="54" spans="2:15" s="135" customFormat="1">
      <c r="B54" s="88" t="s">
        <v>1031</v>
      </c>
      <c r="C54" s="85" t="s">
        <v>1032</v>
      </c>
      <c r="D54" s="98" t="s">
        <v>129</v>
      </c>
      <c r="E54" s="98" t="s">
        <v>353</v>
      </c>
      <c r="F54" s="85" t="s">
        <v>462</v>
      </c>
      <c r="G54" s="98" t="s">
        <v>411</v>
      </c>
      <c r="H54" s="98" t="s">
        <v>173</v>
      </c>
      <c r="I54" s="95">
        <v>676.74224900000002</v>
      </c>
      <c r="J54" s="97">
        <v>173600</v>
      </c>
      <c r="K54" s="95">
        <v>63.342989902999996</v>
      </c>
      <c r="L54" s="95">
        <v>1238.1675336329999</v>
      </c>
      <c r="M54" s="96">
        <v>3.1671494813396951E-4</v>
      </c>
      <c r="N54" s="96">
        <f t="shared" si="1"/>
        <v>1.4887884470280851E-2</v>
      </c>
      <c r="O54" s="96">
        <f>L54/'סכום נכסי הקרן'!$C$42</f>
        <v>1.8801661602949008E-3</v>
      </c>
    </row>
    <row r="55" spans="2:15" s="135" customFormat="1">
      <c r="B55" s="88" t="s">
        <v>1033</v>
      </c>
      <c r="C55" s="85" t="s">
        <v>1034</v>
      </c>
      <c r="D55" s="98" t="s">
        <v>129</v>
      </c>
      <c r="E55" s="98" t="s">
        <v>353</v>
      </c>
      <c r="F55" s="85" t="s">
        <v>1035</v>
      </c>
      <c r="G55" s="98" t="s">
        <v>411</v>
      </c>
      <c r="H55" s="98" t="s">
        <v>173</v>
      </c>
      <c r="I55" s="95">
        <v>2626.2116820000001</v>
      </c>
      <c r="J55" s="97">
        <v>5933</v>
      </c>
      <c r="K55" s="85"/>
      <c r="L55" s="95">
        <v>155.81313909300002</v>
      </c>
      <c r="M55" s="96">
        <v>1.4642774821921467E-4</v>
      </c>
      <c r="N55" s="96">
        <f t="shared" si="1"/>
        <v>1.8735170732202108E-3</v>
      </c>
      <c r="O55" s="96">
        <f>L55/'סכום נכסי הקרן'!$C$42</f>
        <v>2.3660335414578442E-4</v>
      </c>
    </row>
    <row r="56" spans="2:15" s="135" customFormat="1">
      <c r="B56" s="88" t="s">
        <v>1036</v>
      </c>
      <c r="C56" s="85" t="s">
        <v>1037</v>
      </c>
      <c r="D56" s="98" t="s">
        <v>129</v>
      </c>
      <c r="E56" s="98" t="s">
        <v>353</v>
      </c>
      <c r="F56" s="85" t="s">
        <v>1038</v>
      </c>
      <c r="G56" s="98" t="s">
        <v>407</v>
      </c>
      <c r="H56" s="98" t="s">
        <v>173</v>
      </c>
      <c r="I56" s="95">
        <v>2053.7844380000001</v>
      </c>
      <c r="J56" s="97">
        <v>19360</v>
      </c>
      <c r="K56" s="95">
        <v>5.6479072060000002</v>
      </c>
      <c r="L56" s="95">
        <v>403.26057448500001</v>
      </c>
      <c r="M56" s="96">
        <v>3.8978305138787013E-4</v>
      </c>
      <c r="N56" s="96">
        <f t="shared" si="1"/>
        <v>4.8488566217980778E-3</v>
      </c>
      <c r="O56" s="96">
        <f>L56/'סכום נכסי הקרן'!$C$42</f>
        <v>6.1235403556665396E-4</v>
      </c>
    </row>
    <row r="57" spans="2:15" s="135" customFormat="1">
      <c r="B57" s="88" t="s">
        <v>1039</v>
      </c>
      <c r="C57" s="85" t="s">
        <v>1040</v>
      </c>
      <c r="D57" s="98" t="s">
        <v>129</v>
      </c>
      <c r="E57" s="98" t="s">
        <v>353</v>
      </c>
      <c r="F57" s="85" t="s">
        <v>1041</v>
      </c>
      <c r="G57" s="98" t="s">
        <v>1012</v>
      </c>
      <c r="H57" s="98" t="s">
        <v>173</v>
      </c>
      <c r="I57" s="95">
        <v>2696.5649560000002</v>
      </c>
      <c r="J57" s="97">
        <v>7529</v>
      </c>
      <c r="K57" s="85"/>
      <c r="L57" s="95">
        <v>203.02437551000006</v>
      </c>
      <c r="M57" s="96">
        <v>1.9217915982848896E-4</v>
      </c>
      <c r="N57" s="96">
        <f t="shared" si="1"/>
        <v>2.4411910061758369E-3</v>
      </c>
      <c r="O57" s="96">
        <f>L57/'סכום נכסי הקרן'!$C$42</f>
        <v>3.0829395068119334E-4</v>
      </c>
    </row>
    <row r="58" spans="2:15" s="135" customFormat="1">
      <c r="B58" s="88" t="s">
        <v>1042</v>
      </c>
      <c r="C58" s="85" t="s">
        <v>1043</v>
      </c>
      <c r="D58" s="98" t="s">
        <v>129</v>
      </c>
      <c r="E58" s="98" t="s">
        <v>353</v>
      </c>
      <c r="F58" s="85" t="s">
        <v>1044</v>
      </c>
      <c r="G58" s="98" t="s">
        <v>1045</v>
      </c>
      <c r="H58" s="98" t="s">
        <v>173</v>
      </c>
      <c r="I58" s="95">
        <v>1547.191507</v>
      </c>
      <c r="J58" s="97">
        <v>14890</v>
      </c>
      <c r="K58" s="95">
        <v>2.8934136859999997</v>
      </c>
      <c r="L58" s="95">
        <v>233.270229121</v>
      </c>
      <c r="M58" s="96">
        <v>2.2778556047745719E-4</v>
      </c>
      <c r="N58" s="96">
        <f t="shared" si="1"/>
        <v>2.804871010726065E-3</v>
      </c>
      <c r="O58" s="96">
        <f>L58/'סכום נכסי הקרן'!$C$42</f>
        <v>3.5422249338960777E-4</v>
      </c>
    </row>
    <row r="59" spans="2:15" s="135" customFormat="1">
      <c r="B59" s="88" t="s">
        <v>1046</v>
      </c>
      <c r="C59" s="85" t="s">
        <v>1047</v>
      </c>
      <c r="D59" s="98" t="s">
        <v>129</v>
      </c>
      <c r="E59" s="98" t="s">
        <v>353</v>
      </c>
      <c r="F59" s="85" t="s">
        <v>1048</v>
      </c>
      <c r="G59" s="98" t="s">
        <v>1045</v>
      </c>
      <c r="H59" s="98" t="s">
        <v>173</v>
      </c>
      <c r="I59" s="95">
        <v>6449.5796129999999</v>
      </c>
      <c r="J59" s="97">
        <v>10110</v>
      </c>
      <c r="K59" s="85"/>
      <c r="L59" s="95">
        <v>652.05249886000001</v>
      </c>
      <c r="M59" s="96">
        <v>2.868688463122074E-4</v>
      </c>
      <c r="N59" s="96">
        <f t="shared" si="1"/>
        <v>7.8403624775248149E-3</v>
      </c>
      <c r="O59" s="96">
        <f>L59/'סכום נכסי הקרן'!$C$42</f>
        <v>9.9014633302094406E-4</v>
      </c>
    </row>
    <row r="60" spans="2:15" s="135" customFormat="1">
      <c r="B60" s="88" t="s">
        <v>1049</v>
      </c>
      <c r="C60" s="85" t="s">
        <v>1050</v>
      </c>
      <c r="D60" s="98" t="s">
        <v>129</v>
      </c>
      <c r="E60" s="98" t="s">
        <v>353</v>
      </c>
      <c r="F60" s="85" t="s">
        <v>569</v>
      </c>
      <c r="G60" s="98" t="s">
        <v>411</v>
      </c>
      <c r="H60" s="98" t="s">
        <v>173</v>
      </c>
      <c r="I60" s="95">
        <v>596.56197299999997</v>
      </c>
      <c r="J60" s="97">
        <v>50880</v>
      </c>
      <c r="K60" s="85"/>
      <c r="L60" s="95">
        <v>303.53073161199995</v>
      </c>
      <c r="M60" s="96">
        <v>1.1039479164661939E-4</v>
      </c>
      <c r="N60" s="96">
        <f t="shared" si="1"/>
        <v>3.6496922610787146E-3</v>
      </c>
      <c r="O60" s="96">
        <f>L60/'סכום נכסי הקרן'!$C$42</f>
        <v>4.6091356354009466E-4</v>
      </c>
    </row>
    <row r="61" spans="2:15" s="135" customFormat="1">
      <c r="B61" s="88" t="s">
        <v>1051</v>
      </c>
      <c r="C61" s="85" t="s">
        <v>1052</v>
      </c>
      <c r="D61" s="98" t="s">
        <v>129</v>
      </c>
      <c r="E61" s="98" t="s">
        <v>353</v>
      </c>
      <c r="F61" s="85" t="s">
        <v>1053</v>
      </c>
      <c r="G61" s="98" t="s">
        <v>478</v>
      </c>
      <c r="H61" s="98" t="s">
        <v>173</v>
      </c>
      <c r="I61" s="95">
        <v>8460.9170319999994</v>
      </c>
      <c r="J61" s="97">
        <v>4960</v>
      </c>
      <c r="K61" s="85"/>
      <c r="L61" s="95">
        <v>419.66148477400009</v>
      </c>
      <c r="M61" s="96">
        <v>1.5223262885153812E-4</v>
      </c>
      <c r="N61" s="96">
        <f t="shared" si="1"/>
        <v>5.0460632606069812E-3</v>
      </c>
      <c r="O61" s="96">
        <f>L61/'סכום נכסי הקרן'!$C$42</f>
        <v>6.3725893388274124E-4</v>
      </c>
    </row>
    <row r="62" spans="2:15" s="135" customFormat="1">
      <c r="B62" s="88" t="s">
        <v>1054</v>
      </c>
      <c r="C62" s="85" t="s">
        <v>1055</v>
      </c>
      <c r="D62" s="98" t="s">
        <v>129</v>
      </c>
      <c r="E62" s="98" t="s">
        <v>353</v>
      </c>
      <c r="F62" s="85" t="s">
        <v>1056</v>
      </c>
      <c r="G62" s="98" t="s">
        <v>1045</v>
      </c>
      <c r="H62" s="98" t="s">
        <v>173</v>
      </c>
      <c r="I62" s="95">
        <v>18125.563802000001</v>
      </c>
      <c r="J62" s="97">
        <v>4616</v>
      </c>
      <c r="K62" s="85"/>
      <c r="L62" s="95">
        <v>836.67602508100003</v>
      </c>
      <c r="M62" s="96">
        <v>2.9194503682701615E-4</v>
      </c>
      <c r="N62" s="96">
        <f t="shared" si="1"/>
        <v>1.0060299323073563E-2</v>
      </c>
      <c r="O62" s="96">
        <f>L62/'סכום נכסי הקרן'!$C$42</f>
        <v>1.2704984638642746E-3</v>
      </c>
    </row>
    <row r="63" spans="2:15" s="135" customFormat="1">
      <c r="B63" s="88" t="s">
        <v>1057</v>
      </c>
      <c r="C63" s="85" t="s">
        <v>1058</v>
      </c>
      <c r="D63" s="98" t="s">
        <v>129</v>
      </c>
      <c r="E63" s="98" t="s">
        <v>353</v>
      </c>
      <c r="F63" s="85" t="s">
        <v>1059</v>
      </c>
      <c r="G63" s="98" t="s">
        <v>1030</v>
      </c>
      <c r="H63" s="98" t="s">
        <v>173</v>
      </c>
      <c r="I63" s="95">
        <v>32510.667420000002</v>
      </c>
      <c r="J63" s="97">
        <v>2329</v>
      </c>
      <c r="K63" s="85"/>
      <c r="L63" s="95">
        <v>757.1734441939999</v>
      </c>
      <c r="M63" s="96">
        <v>3.0196460510625503E-4</v>
      </c>
      <c r="N63" s="96">
        <f t="shared" si="1"/>
        <v>9.1043501423824381E-3</v>
      </c>
      <c r="O63" s="96">
        <f>L63/'סכום נכסי הקרן'!$C$42</f>
        <v>1.1497732322784883E-3</v>
      </c>
    </row>
    <row r="64" spans="2:15" s="135" customFormat="1">
      <c r="B64" s="88" t="s">
        <v>1060</v>
      </c>
      <c r="C64" s="85" t="s">
        <v>1061</v>
      </c>
      <c r="D64" s="98" t="s">
        <v>129</v>
      </c>
      <c r="E64" s="98" t="s">
        <v>353</v>
      </c>
      <c r="F64" s="85" t="s">
        <v>514</v>
      </c>
      <c r="G64" s="98" t="s">
        <v>478</v>
      </c>
      <c r="H64" s="98" t="s">
        <v>173</v>
      </c>
      <c r="I64" s="95">
        <v>7801.9587030000002</v>
      </c>
      <c r="J64" s="97">
        <v>4649</v>
      </c>
      <c r="K64" s="85"/>
      <c r="L64" s="95">
        <v>362.71306009400001</v>
      </c>
      <c r="M64" s="96">
        <v>1.2330837038939115E-4</v>
      </c>
      <c r="N64" s="96">
        <f t="shared" si="1"/>
        <v>4.3613081330737815E-3</v>
      </c>
      <c r="O64" s="96">
        <f>L64/'סכום נכסי הקרן'!$C$42</f>
        <v>5.5078234807591617E-4</v>
      </c>
    </row>
    <row r="65" spans="2:15" s="135" customFormat="1">
      <c r="B65" s="88" t="s">
        <v>1062</v>
      </c>
      <c r="C65" s="85" t="s">
        <v>1063</v>
      </c>
      <c r="D65" s="98" t="s">
        <v>129</v>
      </c>
      <c r="E65" s="98" t="s">
        <v>353</v>
      </c>
      <c r="F65" s="85" t="s">
        <v>1064</v>
      </c>
      <c r="G65" s="98" t="s">
        <v>968</v>
      </c>
      <c r="H65" s="98" t="s">
        <v>173</v>
      </c>
      <c r="I65" s="95">
        <v>641.95320000000004</v>
      </c>
      <c r="J65" s="97">
        <v>9165</v>
      </c>
      <c r="K65" s="85"/>
      <c r="L65" s="95">
        <v>58.835010753000013</v>
      </c>
      <c r="M65" s="96">
        <v>2.2994647981615837E-5</v>
      </c>
      <c r="N65" s="96">
        <f t="shared" si="1"/>
        <v>7.0743967928820384E-4</v>
      </c>
      <c r="O65" s="96">
        <f>L65/'סכום נכסי הקרן'!$C$42</f>
        <v>8.9341380106939167E-5</v>
      </c>
    </row>
    <row r="66" spans="2:15" s="135" customFormat="1">
      <c r="B66" s="88" t="s">
        <v>1065</v>
      </c>
      <c r="C66" s="85" t="s">
        <v>1066</v>
      </c>
      <c r="D66" s="98" t="s">
        <v>129</v>
      </c>
      <c r="E66" s="98" t="s">
        <v>353</v>
      </c>
      <c r="F66" s="85" t="s">
        <v>1067</v>
      </c>
      <c r="G66" s="98" t="s">
        <v>904</v>
      </c>
      <c r="H66" s="98" t="s">
        <v>173</v>
      </c>
      <c r="I66" s="95">
        <v>22704.161662999995</v>
      </c>
      <c r="J66" s="97">
        <v>2322</v>
      </c>
      <c r="K66" s="85"/>
      <c r="L66" s="95">
        <v>527.19063382299998</v>
      </c>
      <c r="M66" s="96">
        <v>2.3125579090771118E-4</v>
      </c>
      <c r="N66" s="96">
        <f t="shared" si="1"/>
        <v>6.3390074743288945E-3</v>
      </c>
      <c r="O66" s="96">
        <f>L66/'סכום נכסי הקרן'!$C$42</f>
        <v>8.0054270752040588E-4</v>
      </c>
    </row>
    <row r="67" spans="2:15" s="135" customFormat="1">
      <c r="B67" s="88" t="s">
        <v>1068</v>
      </c>
      <c r="C67" s="85" t="s">
        <v>1069</v>
      </c>
      <c r="D67" s="98" t="s">
        <v>129</v>
      </c>
      <c r="E67" s="98" t="s">
        <v>353</v>
      </c>
      <c r="F67" s="85" t="s">
        <v>1070</v>
      </c>
      <c r="G67" s="98" t="s">
        <v>201</v>
      </c>
      <c r="H67" s="98" t="s">
        <v>173</v>
      </c>
      <c r="I67" s="95">
        <v>964.24203599999998</v>
      </c>
      <c r="J67" s="97">
        <v>5548</v>
      </c>
      <c r="K67" s="85"/>
      <c r="L67" s="95">
        <v>53.496148177000002</v>
      </c>
      <c r="M67" s="96">
        <v>1.9363722717233194E-5</v>
      </c>
      <c r="N67" s="96">
        <f t="shared" si="1"/>
        <v>6.4324451419534023E-4</v>
      </c>
      <c r="O67" s="96">
        <f>L67/'סכום נכסי הקרן'!$C$42</f>
        <v>8.123427951094228E-5</v>
      </c>
    </row>
    <row r="68" spans="2:15" s="135" customFormat="1">
      <c r="B68" s="88" t="s">
        <v>1071</v>
      </c>
      <c r="C68" s="85" t="s">
        <v>1072</v>
      </c>
      <c r="D68" s="98" t="s">
        <v>129</v>
      </c>
      <c r="E68" s="98" t="s">
        <v>353</v>
      </c>
      <c r="F68" s="85" t="s">
        <v>654</v>
      </c>
      <c r="G68" s="98" t="s">
        <v>446</v>
      </c>
      <c r="H68" s="98" t="s">
        <v>173</v>
      </c>
      <c r="I68" s="95">
        <v>9575.0217950000006</v>
      </c>
      <c r="J68" s="97">
        <v>1324</v>
      </c>
      <c r="K68" s="85"/>
      <c r="L68" s="95">
        <v>126.77328857100001</v>
      </c>
      <c r="M68" s="96">
        <v>8.240353990515516E-5</v>
      </c>
      <c r="N68" s="96">
        <f t="shared" si="1"/>
        <v>1.5243382037523655E-3</v>
      </c>
      <c r="O68" s="96">
        <f>L68/'סכום נכסי הקרן'!$C$42</f>
        <v>1.9250613566091474E-4</v>
      </c>
    </row>
    <row r="69" spans="2:15" s="135" customFormat="1">
      <c r="B69" s="88" t="s">
        <v>1073</v>
      </c>
      <c r="C69" s="85" t="s">
        <v>1074</v>
      </c>
      <c r="D69" s="98" t="s">
        <v>129</v>
      </c>
      <c r="E69" s="98" t="s">
        <v>353</v>
      </c>
      <c r="F69" s="85" t="s">
        <v>1075</v>
      </c>
      <c r="G69" s="98" t="s">
        <v>160</v>
      </c>
      <c r="H69" s="98" t="s">
        <v>173</v>
      </c>
      <c r="I69" s="95">
        <v>2932.6632979999999</v>
      </c>
      <c r="J69" s="97">
        <v>9567</v>
      </c>
      <c r="K69" s="85"/>
      <c r="L69" s="95">
        <v>280.56789769200003</v>
      </c>
      <c r="M69" s="96">
        <v>2.6920302515028634E-4</v>
      </c>
      <c r="N69" s="96">
        <f t="shared" si="1"/>
        <v>3.3735842149340183E-3</v>
      </c>
      <c r="O69" s="96">
        <f>L69/'סכום נכסי הקרן'!$C$42</f>
        <v>4.2604433776240376E-4</v>
      </c>
    </row>
    <row r="70" spans="2:15" s="135" customFormat="1">
      <c r="B70" s="88" t="s">
        <v>1076</v>
      </c>
      <c r="C70" s="85" t="s">
        <v>1077</v>
      </c>
      <c r="D70" s="98" t="s">
        <v>129</v>
      </c>
      <c r="E70" s="98" t="s">
        <v>353</v>
      </c>
      <c r="F70" s="85" t="s">
        <v>1078</v>
      </c>
      <c r="G70" s="98" t="s">
        <v>529</v>
      </c>
      <c r="H70" s="98" t="s">
        <v>173</v>
      </c>
      <c r="I70" s="95">
        <v>1859.9210029999999</v>
      </c>
      <c r="J70" s="97">
        <v>15630</v>
      </c>
      <c r="K70" s="85"/>
      <c r="L70" s="95">
        <v>290.70565276000002</v>
      </c>
      <c r="M70" s="96">
        <v>1.9479783922316348E-4</v>
      </c>
      <c r="N70" s="96">
        <f t="shared" si="1"/>
        <v>3.4954818759052554E-3</v>
      </c>
      <c r="O70" s="96">
        <f>L70/'סכום נכסי הקרן'!$C$42</f>
        <v>4.4143859056136419E-4</v>
      </c>
    </row>
    <row r="71" spans="2:15" s="135" customFormat="1">
      <c r="B71" s="88" t="s">
        <v>1079</v>
      </c>
      <c r="C71" s="85" t="s">
        <v>1080</v>
      </c>
      <c r="D71" s="98" t="s">
        <v>129</v>
      </c>
      <c r="E71" s="98" t="s">
        <v>353</v>
      </c>
      <c r="F71" s="85" t="s">
        <v>879</v>
      </c>
      <c r="G71" s="98" t="s">
        <v>446</v>
      </c>
      <c r="H71" s="98" t="s">
        <v>173</v>
      </c>
      <c r="I71" s="95">
        <v>18100.622611999999</v>
      </c>
      <c r="J71" s="97">
        <v>1396</v>
      </c>
      <c r="K71" s="85"/>
      <c r="L71" s="95">
        <v>252.68469166200001</v>
      </c>
      <c r="M71" s="96">
        <v>1.1084110052878326E-4</v>
      </c>
      <c r="N71" s="96">
        <f t="shared" si="1"/>
        <v>3.0383129864778508E-3</v>
      </c>
      <c r="O71" s="96">
        <f>L71/'סכום נכסי הקרן'!$C$42</f>
        <v>3.8370349212230487E-4</v>
      </c>
    </row>
    <row r="72" spans="2:15" s="135" customFormat="1">
      <c r="B72" s="88" t="s">
        <v>1081</v>
      </c>
      <c r="C72" s="85" t="s">
        <v>1082</v>
      </c>
      <c r="D72" s="98" t="s">
        <v>129</v>
      </c>
      <c r="E72" s="98" t="s">
        <v>353</v>
      </c>
      <c r="F72" s="85" t="s">
        <v>1083</v>
      </c>
      <c r="G72" s="98" t="s">
        <v>1012</v>
      </c>
      <c r="H72" s="98" t="s">
        <v>173</v>
      </c>
      <c r="I72" s="95">
        <v>456.088326</v>
      </c>
      <c r="J72" s="97">
        <v>27900</v>
      </c>
      <c r="K72" s="85"/>
      <c r="L72" s="95">
        <v>127.248642827</v>
      </c>
      <c r="M72" s="96">
        <v>1.9469969801777742E-4</v>
      </c>
      <c r="N72" s="96">
        <f t="shared" si="1"/>
        <v>1.5300539240030969E-3</v>
      </c>
      <c r="O72" s="96">
        <f>L72/'סכום נכסי הקרן'!$C$42</f>
        <v>1.9322796446195022E-4</v>
      </c>
    </row>
    <row r="73" spans="2:15" s="135" customFormat="1">
      <c r="B73" s="88" t="s">
        <v>1084</v>
      </c>
      <c r="C73" s="85" t="s">
        <v>1085</v>
      </c>
      <c r="D73" s="98" t="s">
        <v>129</v>
      </c>
      <c r="E73" s="98" t="s">
        <v>353</v>
      </c>
      <c r="F73" s="85" t="s">
        <v>1086</v>
      </c>
      <c r="G73" s="98" t="s">
        <v>1087</v>
      </c>
      <c r="H73" s="98" t="s">
        <v>173</v>
      </c>
      <c r="I73" s="95">
        <v>4218.8847960000003</v>
      </c>
      <c r="J73" s="97">
        <v>2055</v>
      </c>
      <c r="K73" s="85"/>
      <c r="L73" s="95">
        <v>86.698082552000002</v>
      </c>
      <c r="M73" s="96">
        <v>1.0477139050530717E-4</v>
      </c>
      <c r="N73" s="96">
        <f t="shared" si="1"/>
        <v>1.0424688111807931E-3</v>
      </c>
      <c r="O73" s="96">
        <f>L73/'סכום נכסי הקרן'!$C$42</f>
        <v>1.3165165177480767E-4</v>
      </c>
    </row>
    <row r="74" spans="2:15" s="135" customFormat="1">
      <c r="B74" s="88" t="s">
        <v>1088</v>
      </c>
      <c r="C74" s="85" t="s">
        <v>1089</v>
      </c>
      <c r="D74" s="98" t="s">
        <v>129</v>
      </c>
      <c r="E74" s="98" t="s">
        <v>353</v>
      </c>
      <c r="F74" s="85" t="s">
        <v>1090</v>
      </c>
      <c r="G74" s="98" t="s">
        <v>788</v>
      </c>
      <c r="H74" s="98" t="s">
        <v>173</v>
      </c>
      <c r="I74" s="95">
        <v>3196.243876</v>
      </c>
      <c r="J74" s="97">
        <v>8913</v>
      </c>
      <c r="K74" s="95">
        <v>8.8943124549999997</v>
      </c>
      <c r="L74" s="95">
        <v>293.775529135</v>
      </c>
      <c r="M74" s="96">
        <v>2.5412325468569596E-4</v>
      </c>
      <c r="N74" s="96">
        <f t="shared" si="1"/>
        <v>3.5323944612925822E-3</v>
      </c>
      <c r="O74" s="96">
        <f>L74/'סכום נכסי הקרן'!$C$42</f>
        <v>4.4610021955726267E-4</v>
      </c>
    </row>
    <row r="75" spans="2:15" s="135" customFormat="1">
      <c r="B75" s="88" t="s">
        <v>1091</v>
      </c>
      <c r="C75" s="85" t="s">
        <v>1092</v>
      </c>
      <c r="D75" s="98" t="s">
        <v>129</v>
      </c>
      <c r="E75" s="98" t="s">
        <v>353</v>
      </c>
      <c r="F75" s="85" t="s">
        <v>1093</v>
      </c>
      <c r="G75" s="98" t="s">
        <v>1087</v>
      </c>
      <c r="H75" s="98" t="s">
        <v>173</v>
      </c>
      <c r="I75" s="95">
        <v>17395.376145999999</v>
      </c>
      <c r="J75" s="97">
        <v>310.8</v>
      </c>
      <c r="K75" s="85"/>
      <c r="L75" s="95">
        <v>54.064829062999998</v>
      </c>
      <c r="M75" s="96">
        <v>6.1318924685801858E-5</v>
      </c>
      <c r="N75" s="96">
        <f t="shared" si="1"/>
        <v>6.5008240575786791E-4</v>
      </c>
      <c r="O75" s="96">
        <f>L75/'סכום נכסי הקרן'!$C$42</f>
        <v>8.2097825459951664E-5</v>
      </c>
    </row>
    <row r="76" spans="2:15" s="135" customFormat="1">
      <c r="B76" s="88" t="s">
        <v>1094</v>
      </c>
      <c r="C76" s="85" t="s">
        <v>1095</v>
      </c>
      <c r="D76" s="98" t="s">
        <v>129</v>
      </c>
      <c r="E76" s="98" t="s">
        <v>353</v>
      </c>
      <c r="F76" s="85" t="s">
        <v>521</v>
      </c>
      <c r="G76" s="98" t="s">
        <v>411</v>
      </c>
      <c r="H76" s="98" t="s">
        <v>173</v>
      </c>
      <c r="I76" s="95">
        <v>31164.939440999999</v>
      </c>
      <c r="J76" s="97">
        <v>1598</v>
      </c>
      <c r="K76" s="85"/>
      <c r="L76" s="95">
        <v>498.01573226800002</v>
      </c>
      <c r="M76" s="96">
        <v>1.7665783363122518E-4</v>
      </c>
      <c r="N76" s="96">
        <f t="shared" si="1"/>
        <v>5.9882047340016707E-3</v>
      </c>
      <c r="O76" s="96">
        <f>L76/'סכום נכסי הקרן'!$C$42</f>
        <v>7.5624041308639184E-4</v>
      </c>
    </row>
    <row r="77" spans="2:15" s="135" customFormat="1">
      <c r="B77" s="88" t="s">
        <v>1096</v>
      </c>
      <c r="C77" s="85" t="s">
        <v>1097</v>
      </c>
      <c r="D77" s="98" t="s">
        <v>129</v>
      </c>
      <c r="E77" s="98" t="s">
        <v>353</v>
      </c>
      <c r="F77" s="85" t="s">
        <v>1098</v>
      </c>
      <c r="G77" s="98" t="s">
        <v>160</v>
      </c>
      <c r="H77" s="98" t="s">
        <v>173</v>
      </c>
      <c r="I77" s="95">
        <v>1388.6767769999999</v>
      </c>
      <c r="J77" s="97">
        <v>19400</v>
      </c>
      <c r="K77" s="85"/>
      <c r="L77" s="95">
        <v>269.40329469100004</v>
      </c>
      <c r="M77" s="96">
        <v>1.0080711480595775E-4</v>
      </c>
      <c r="N77" s="96">
        <f t="shared" si="1"/>
        <v>3.2393396033443991E-3</v>
      </c>
      <c r="O77" s="96">
        <f>L77/'סכום נכסי הקרן'!$C$42</f>
        <v>4.0909080911187058E-4</v>
      </c>
    </row>
    <row r="78" spans="2:15" s="135" customFormat="1">
      <c r="B78" s="88" t="s">
        <v>1099</v>
      </c>
      <c r="C78" s="85" t="s">
        <v>1100</v>
      </c>
      <c r="D78" s="98" t="s">
        <v>129</v>
      </c>
      <c r="E78" s="98" t="s">
        <v>353</v>
      </c>
      <c r="F78" s="85" t="s">
        <v>1101</v>
      </c>
      <c r="G78" s="98" t="s">
        <v>904</v>
      </c>
      <c r="H78" s="98" t="s">
        <v>173</v>
      </c>
      <c r="I78" s="95">
        <v>216526.49187200001</v>
      </c>
      <c r="J78" s="97">
        <v>270.8</v>
      </c>
      <c r="K78" s="85"/>
      <c r="L78" s="95">
        <v>586.35374000000002</v>
      </c>
      <c r="M78" s="96">
        <v>1.9267055135041957E-4</v>
      </c>
      <c r="N78" s="96">
        <f t="shared" si="1"/>
        <v>7.050392214875011E-3</v>
      </c>
      <c r="O78" s="96">
        <f>L78/'סכום נכסי הקרן'!$C$42</f>
        <v>8.9038230285008019E-4</v>
      </c>
    </row>
    <row r="79" spans="2:15" s="135" customFormat="1">
      <c r="B79" s="88" t="s">
        <v>1102</v>
      </c>
      <c r="C79" s="85" t="s">
        <v>1103</v>
      </c>
      <c r="D79" s="98" t="s">
        <v>129</v>
      </c>
      <c r="E79" s="98" t="s">
        <v>353</v>
      </c>
      <c r="F79" s="85" t="s">
        <v>692</v>
      </c>
      <c r="G79" s="98" t="s">
        <v>411</v>
      </c>
      <c r="H79" s="98" t="s">
        <v>173</v>
      </c>
      <c r="I79" s="95">
        <v>19696.504187999999</v>
      </c>
      <c r="J79" s="97">
        <v>840.1</v>
      </c>
      <c r="K79" s="85"/>
      <c r="L79" s="95">
        <v>165.47033169699998</v>
      </c>
      <c r="M79" s="96">
        <v>4.9179059778773001E-5</v>
      </c>
      <c r="N79" s="96">
        <f t="shared" si="1"/>
        <v>1.9896363897829224E-3</v>
      </c>
      <c r="O79" s="96">
        <f>L79/'סכום נכסי הקרן'!$C$42</f>
        <v>2.5126786944301141E-4</v>
      </c>
    </row>
    <row r="80" spans="2:15" s="135" customFormat="1">
      <c r="B80" s="88" t="s">
        <v>1104</v>
      </c>
      <c r="C80" s="85" t="s">
        <v>1105</v>
      </c>
      <c r="D80" s="98" t="s">
        <v>129</v>
      </c>
      <c r="E80" s="98" t="s">
        <v>353</v>
      </c>
      <c r="F80" s="85" t="s">
        <v>889</v>
      </c>
      <c r="G80" s="98" t="s">
        <v>411</v>
      </c>
      <c r="H80" s="98" t="s">
        <v>173</v>
      </c>
      <c r="I80" s="95">
        <v>51532.749220000005</v>
      </c>
      <c r="J80" s="97">
        <v>1224</v>
      </c>
      <c r="K80" s="95">
        <v>10.176481209</v>
      </c>
      <c r="L80" s="95">
        <v>640.93733166000004</v>
      </c>
      <c r="M80" s="96">
        <v>1.453780422145946E-4</v>
      </c>
      <c r="N80" s="96">
        <f t="shared" si="1"/>
        <v>7.7067122883166519E-3</v>
      </c>
      <c r="O80" s="96">
        <f>L80/'סכום נכסי הקרן'!$C$42</f>
        <v>9.7326787298400517E-4</v>
      </c>
    </row>
    <row r="81" spans="2:15" s="135" customFormat="1">
      <c r="B81" s="88" t="s">
        <v>1106</v>
      </c>
      <c r="C81" s="85" t="s">
        <v>1107</v>
      </c>
      <c r="D81" s="98" t="s">
        <v>129</v>
      </c>
      <c r="E81" s="98" t="s">
        <v>353</v>
      </c>
      <c r="F81" s="85" t="s">
        <v>929</v>
      </c>
      <c r="G81" s="98" t="s">
        <v>904</v>
      </c>
      <c r="H81" s="98" t="s">
        <v>173</v>
      </c>
      <c r="I81" s="95">
        <v>22735.731543000002</v>
      </c>
      <c r="J81" s="97">
        <v>1532</v>
      </c>
      <c r="K81" s="85"/>
      <c r="L81" s="95">
        <v>348.31140723999999</v>
      </c>
      <c r="M81" s="96">
        <v>2.569137641750589E-4</v>
      </c>
      <c r="N81" s="96">
        <f t="shared" si="1"/>
        <v>4.188140820858507E-3</v>
      </c>
      <c r="O81" s="96">
        <f>L81/'סכום נכסי הקרן'!$C$42</f>
        <v>5.2891333632032987E-4</v>
      </c>
    </row>
    <row r="82" spans="2:15" s="135" customFormat="1">
      <c r="B82" s="84"/>
      <c r="C82" s="85"/>
      <c r="D82" s="85"/>
      <c r="E82" s="85"/>
      <c r="F82" s="85"/>
      <c r="G82" s="85"/>
      <c r="H82" s="85"/>
      <c r="I82" s="95"/>
      <c r="J82" s="97"/>
      <c r="K82" s="85"/>
      <c r="L82" s="85"/>
      <c r="M82" s="85"/>
      <c r="N82" s="96"/>
      <c r="O82" s="85"/>
    </row>
    <row r="83" spans="2:15" s="135" customFormat="1">
      <c r="B83" s="103" t="s">
        <v>31</v>
      </c>
      <c r="C83" s="83"/>
      <c r="D83" s="83"/>
      <c r="E83" s="83"/>
      <c r="F83" s="83"/>
      <c r="G83" s="83"/>
      <c r="H83" s="83"/>
      <c r="I83" s="92"/>
      <c r="J83" s="94"/>
      <c r="K83" s="92">
        <v>15.031808783000001</v>
      </c>
      <c r="L83" s="92">
        <v>2387.5278859970003</v>
      </c>
      <c r="M83" s="83"/>
      <c r="N83" s="93">
        <f t="shared" ref="N83:N124" si="2">L83/$L$11</f>
        <v>2.8707940057191829E-2</v>
      </c>
      <c r="O83" s="93">
        <f>L83/'סכום נכסי הקרן'!$C$42</f>
        <v>3.6254779874906108E-3</v>
      </c>
    </row>
    <row r="84" spans="2:15" s="135" customFormat="1">
      <c r="B84" s="88" t="s">
        <v>1108</v>
      </c>
      <c r="C84" s="85" t="s">
        <v>1109</v>
      </c>
      <c r="D84" s="98" t="s">
        <v>129</v>
      </c>
      <c r="E84" s="98" t="s">
        <v>353</v>
      </c>
      <c r="F84" s="85" t="s">
        <v>1110</v>
      </c>
      <c r="G84" s="98" t="s">
        <v>1087</v>
      </c>
      <c r="H84" s="98" t="s">
        <v>173</v>
      </c>
      <c r="I84" s="95">
        <v>6395.1678439999996</v>
      </c>
      <c r="J84" s="97">
        <v>638.20000000000005</v>
      </c>
      <c r="K84" s="85"/>
      <c r="L84" s="95">
        <v>40.813961173000003</v>
      </c>
      <c r="M84" s="96">
        <v>2.4831459557991429E-4</v>
      </c>
      <c r="N84" s="96">
        <f t="shared" si="2"/>
        <v>4.9075227884165995E-4</v>
      </c>
      <c r="O84" s="96">
        <f>L84/'סכום נכסי הקרן'!$C$42</f>
        <v>6.1976288814410055E-5</v>
      </c>
    </row>
    <row r="85" spans="2:15" s="135" customFormat="1">
      <c r="B85" s="88" t="s">
        <v>1111</v>
      </c>
      <c r="C85" s="85" t="s">
        <v>1112</v>
      </c>
      <c r="D85" s="98" t="s">
        <v>129</v>
      </c>
      <c r="E85" s="98" t="s">
        <v>353</v>
      </c>
      <c r="F85" s="85" t="s">
        <v>1113</v>
      </c>
      <c r="G85" s="98" t="s">
        <v>1030</v>
      </c>
      <c r="H85" s="98" t="s">
        <v>173</v>
      </c>
      <c r="I85" s="95">
        <v>1160.8516099999999</v>
      </c>
      <c r="J85" s="97">
        <v>3139</v>
      </c>
      <c r="K85" s="85"/>
      <c r="L85" s="95">
        <v>36.439132032000003</v>
      </c>
      <c r="M85" s="96">
        <v>2.3515152601653237E-4</v>
      </c>
      <c r="N85" s="96">
        <f t="shared" si="2"/>
        <v>4.3814877482527091E-4</v>
      </c>
      <c r="O85" s="96">
        <f>L85/'סכום נכסי הקרן'!$C$42</f>
        <v>5.5333079810338182E-5</v>
      </c>
    </row>
    <row r="86" spans="2:15" s="135" customFormat="1">
      <c r="B86" s="88" t="s">
        <v>1114</v>
      </c>
      <c r="C86" s="85" t="s">
        <v>1115</v>
      </c>
      <c r="D86" s="98" t="s">
        <v>129</v>
      </c>
      <c r="E86" s="98" t="s">
        <v>353</v>
      </c>
      <c r="F86" s="85" t="s">
        <v>1116</v>
      </c>
      <c r="G86" s="98" t="s">
        <v>160</v>
      </c>
      <c r="H86" s="98" t="s">
        <v>173</v>
      </c>
      <c r="I86" s="95">
        <v>15173.573253999999</v>
      </c>
      <c r="J86" s="97">
        <v>480.4</v>
      </c>
      <c r="K86" s="95">
        <v>0.74505277800000003</v>
      </c>
      <c r="L86" s="95">
        <v>73.638898706000006</v>
      </c>
      <c r="M86" s="96">
        <v>2.7594385772142596E-4</v>
      </c>
      <c r="N86" s="96">
        <f t="shared" si="2"/>
        <v>8.8544351767714819E-4</v>
      </c>
      <c r="O86" s="96">
        <f>L86/'סכום נכסי הקרן'!$C$42</f>
        <v>1.1182118870631246E-4</v>
      </c>
    </row>
    <row r="87" spans="2:15" s="135" customFormat="1">
      <c r="B87" s="88" t="s">
        <v>1117</v>
      </c>
      <c r="C87" s="85" t="s">
        <v>1118</v>
      </c>
      <c r="D87" s="98" t="s">
        <v>129</v>
      </c>
      <c r="E87" s="98" t="s">
        <v>353</v>
      </c>
      <c r="F87" s="85" t="s">
        <v>1119</v>
      </c>
      <c r="G87" s="98" t="s">
        <v>407</v>
      </c>
      <c r="H87" s="98" t="s">
        <v>173</v>
      </c>
      <c r="I87" s="95">
        <v>4829.9422050000003</v>
      </c>
      <c r="J87" s="97">
        <v>2148</v>
      </c>
      <c r="K87" s="85"/>
      <c r="L87" s="95">
        <v>103.74715857000001</v>
      </c>
      <c r="M87" s="96">
        <v>3.6384436111329573E-4</v>
      </c>
      <c r="N87" s="96">
        <f t="shared" si="2"/>
        <v>1.247469077450297E-3</v>
      </c>
      <c r="O87" s="96">
        <f>L87/'סכום נכסי הקרן'!$C$42</f>
        <v>1.5754079433638309E-4</v>
      </c>
    </row>
    <row r="88" spans="2:15" s="135" customFormat="1">
      <c r="B88" s="88" t="s">
        <v>1120</v>
      </c>
      <c r="C88" s="85" t="s">
        <v>1121</v>
      </c>
      <c r="D88" s="98" t="s">
        <v>129</v>
      </c>
      <c r="E88" s="98" t="s">
        <v>353</v>
      </c>
      <c r="F88" s="85" t="s">
        <v>1122</v>
      </c>
      <c r="G88" s="98" t="s">
        <v>1123</v>
      </c>
      <c r="H88" s="98" t="s">
        <v>173</v>
      </c>
      <c r="I88" s="95">
        <v>1</v>
      </c>
      <c r="J88" s="97">
        <v>74.8</v>
      </c>
      <c r="K88" s="85"/>
      <c r="L88" s="95">
        <v>7.5000000000000002E-4</v>
      </c>
      <c r="M88" s="96">
        <v>9.4534953259083054E-9</v>
      </c>
      <c r="N88" s="96">
        <f t="shared" si="2"/>
        <v>9.0180957337395995E-9</v>
      </c>
      <c r="O88" s="96">
        <f>L88/'סכום נכסי הקרן'!$C$42</f>
        <v>1.1388803065152447E-9</v>
      </c>
    </row>
    <row r="89" spans="2:15" s="135" customFormat="1">
      <c r="B89" s="88" t="s">
        <v>1124</v>
      </c>
      <c r="C89" s="85" t="s">
        <v>1125</v>
      </c>
      <c r="D89" s="98" t="s">
        <v>129</v>
      </c>
      <c r="E89" s="98" t="s">
        <v>353</v>
      </c>
      <c r="F89" s="85" t="s">
        <v>1126</v>
      </c>
      <c r="G89" s="98" t="s">
        <v>160</v>
      </c>
      <c r="H89" s="98" t="s">
        <v>173</v>
      </c>
      <c r="I89" s="95">
        <v>521.519408</v>
      </c>
      <c r="J89" s="97">
        <v>6464</v>
      </c>
      <c r="K89" s="85"/>
      <c r="L89" s="95">
        <v>33.711014507000002</v>
      </c>
      <c r="M89" s="96">
        <v>5.1970045640259095E-5</v>
      </c>
      <c r="N89" s="96">
        <f t="shared" si="2"/>
        <v>4.0534554147414725E-4</v>
      </c>
      <c r="O89" s="96">
        <f>L89/'סכום נכסי הקרן'!$C$42</f>
        <v>5.1190414046229366E-5</v>
      </c>
    </row>
    <row r="90" spans="2:15" s="135" customFormat="1">
      <c r="B90" s="88" t="s">
        <v>1127</v>
      </c>
      <c r="C90" s="85" t="s">
        <v>1128</v>
      </c>
      <c r="D90" s="98" t="s">
        <v>129</v>
      </c>
      <c r="E90" s="98" t="s">
        <v>353</v>
      </c>
      <c r="F90" s="85" t="s">
        <v>1129</v>
      </c>
      <c r="G90" s="98" t="s">
        <v>1123</v>
      </c>
      <c r="H90" s="98" t="s">
        <v>173</v>
      </c>
      <c r="I90" s="95">
        <v>71245.379147</v>
      </c>
      <c r="J90" s="97">
        <v>135.69999999999999</v>
      </c>
      <c r="K90" s="85"/>
      <c r="L90" s="95">
        <v>96.679979517000007</v>
      </c>
      <c r="M90" s="96">
        <v>2.3847782869584541E-4</v>
      </c>
      <c r="N90" s="96">
        <f t="shared" si="2"/>
        <v>1.1624924144270528E-3</v>
      </c>
      <c r="O90" s="96">
        <f>L90/'סכום נכסי הקרן'!$C$42</f>
        <v>1.4680923294161139E-4</v>
      </c>
    </row>
    <row r="91" spans="2:15" s="135" customFormat="1">
      <c r="B91" s="88" t="s">
        <v>1130</v>
      </c>
      <c r="C91" s="85" t="s">
        <v>1131</v>
      </c>
      <c r="D91" s="98" t="s">
        <v>129</v>
      </c>
      <c r="E91" s="98" t="s">
        <v>353</v>
      </c>
      <c r="F91" s="85" t="s">
        <v>1132</v>
      </c>
      <c r="G91" s="98" t="s">
        <v>485</v>
      </c>
      <c r="H91" s="98" t="s">
        <v>173</v>
      </c>
      <c r="I91" s="95">
        <v>7602.4465659999996</v>
      </c>
      <c r="J91" s="97">
        <v>231.6</v>
      </c>
      <c r="K91" s="85"/>
      <c r="L91" s="95">
        <v>17.607266240000001</v>
      </c>
      <c r="M91" s="96">
        <v>3.9384107316994328E-4</v>
      </c>
      <c r="N91" s="96">
        <f t="shared" si="2"/>
        <v>2.1171201674901504E-4</v>
      </c>
      <c r="O91" s="96">
        <f>L91/'סכום נכסי הקרן'!$C$42</f>
        <v>2.6736758363075631E-5</v>
      </c>
    </row>
    <row r="92" spans="2:15" s="135" customFormat="1">
      <c r="B92" s="88" t="s">
        <v>1133</v>
      </c>
      <c r="C92" s="85" t="s">
        <v>1134</v>
      </c>
      <c r="D92" s="98" t="s">
        <v>129</v>
      </c>
      <c r="E92" s="98" t="s">
        <v>353</v>
      </c>
      <c r="F92" s="85" t="s">
        <v>1135</v>
      </c>
      <c r="G92" s="98" t="s">
        <v>198</v>
      </c>
      <c r="H92" s="98" t="s">
        <v>173</v>
      </c>
      <c r="I92" s="95">
        <v>4562.9678169999997</v>
      </c>
      <c r="J92" s="97">
        <v>918.2</v>
      </c>
      <c r="K92" s="85"/>
      <c r="L92" s="95">
        <v>41.897170494000001</v>
      </c>
      <c r="M92" s="96">
        <v>1.534092106423507E-4</v>
      </c>
      <c r="N92" s="96">
        <f t="shared" si="2"/>
        <v>5.0377692598360267E-4</v>
      </c>
      <c r="O92" s="96">
        <f>L92/'סכום נכסי הקרן'!$C$42</f>
        <v>6.3621149832437587E-5</v>
      </c>
    </row>
    <row r="93" spans="2:15" s="135" customFormat="1">
      <c r="B93" s="88" t="s">
        <v>1136</v>
      </c>
      <c r="C93" s="85" t="s">
        <v>1137</v>
      </c>
      <c r="D93" s="98" t="s">
        <v>129</v>
      </c>
      <c r="E93" s="98" t="s">
        <v>353</v>
      </c>
      <c r="F93" s="85" t="s">
        <v>1138</v>
      </c>
      <c r="G93" s="98" t="s">
        <v>608</v>
      </c>
      <c r="H93" s="98" t="s">
        <v>173</v>
      </c>
      <c r="I93" s="95">
        <v>4783.3517149999998</v>
      </c>
      <c r="J93" s="97">
        <v>2280</v>
      </c>
      <c r="K93" s="85"/>
      <c r="L93" s="95">
        <v>109.06041910899998</v>
      </c>
      <c r="M93" s="96">
        <v>1.7087198442768023E-4</v>
      </c>
      <c r="N93" s="96">
        <f t="shared" si="2"/>
        <v>1.3113564003823005E-3</v>
      </c>
      <c r="O93" s="96">
        <f>L93/'סכום נכסי הקרן'!$C$42</f>
        <v>1.6560901805805193E-4</v>
      </c>
    </row>
    <row r="94" spans="2:15" s="135" customFormat="1">
      <c r="B94" s="88" t="s">
        <v>1139</v>
      </c>
      <c r="C94" s="85" t="s">
        <v>1140</v>
      </c>
      <c r="D94" s="98" t="s">
        <v>129</v>
      </c>
      <c r="E94" s="98" t="s">
        <v>353</v>
      </c>
      <c r="F94" s="85" t="s">
        <v>1141</v>
      </c>
      <c r="G94" s="98" t="s">
        <v>407</v>
      </c>
      <c r="H94" s="98" t="s">
        <v>173</v>
      </c>
      <c r="I94" s="95">
        <v>2553.5467859999999</v>
      </c>
      <c r="J94" s="97">
        <v>1951</v>
      </c>
      <c r="K94" s="85"/>
      <c r="L94" s="95">
        <v>49.819697792999996</v>
      </c>
      <c r="M94" s="96">
        <v>3.8385288729948991E-4</v>
      </c>
      <c r="N94" s="96">
        <f t="shared" si="2"/>
        <v>5.9903840549766581E-4</v>
      </c>
      <c r="O94" s="96">
        <f>L94/'סכום נכסי הקרן'!$C$42</f>
        <v>7.565156359065159E-5</v>
      </c>
    </row>
    <row r="95" spans="2:15" s="135" customFormat="1">
      <c r="B95" s="88" t="s">
        <v>1142</v>
      </c>
      <c r="C95" s="85" t="s">
        <v>1143</v>
      </c>
      <c r="D95" s="98" t="s">
        <v>129</v>
      </c>
      <c r="E95" s="98" t="s">
        <v>353</v>
      </c>
      <c r="F95" s="85" t="s">
        <v>1144</v>
      </c>
      <c r="G95" s="98" t="s">
        <v>1012</v>
      </c>
      <c r="H95" s="98" t="s">
        <v>173</v>
      </c>
      <c r="I95" s="95">
        <v>424.40345500000001</v>
      </c>
      <c r="J95" s="97">
        <v>0</v>
      </c>
      <c r="K95" s="85"/>
      <c r="L95" s="95">
        <v>4.1699999999999999E-7</v>
      </c>
      <c r="M95" s="96">
        <v>2.6845159908939735E-4</v>
      </c>
      <c r="N95" s="96">
        <f t="shared" si="2"/>
        <v>5.0140612279592169E-12</v>
      </c>
      <c r="O95" s="96">
        <f>L95/'סכום נכסי הקרן'!$C$42</f>
        <v>6.3321745042247608E-13</v>
      </c>
    </row>
    <row r="96" spans="2:15" s="135" customFormat="1">
      <c r="B96" s="88" t="s">
        <v>1145</v>
      </c>
      <c r="C96" s="85" t="s">
        <v>1146</v>
      </c>
      <c r="D96" s="98" t="s">
        <v>129</v>
      </c>
      <c r="E96" s="98" t="s">
        <v>353</v>
      </c>
      <c r="F96" s="85" t="s">
        <v>1147</v>
      </c>
      <c r="G96" s="98" t="s">
        <v>608</v>
      </c>
      <c r="H96" s="98" t="s">
        <v>173</v>
      </c>
      <c r="I96" s="95">
        <v>2200.809362</v>
      </c>
      <c r="J96" s="97">
        <v>10530</v>
      </c>
      <c r="K96" s="85"/>
      <c r="L96" s="95">
        <v>231.745225887</v>
      </c>
      <c r="M96" s="96">
        <v>6.0576563283894155E-5</v>
      </c>
      <c r="N96" s="96">
        <f t="shared" si="2"/>
        <v>2.7865341771814325E-3</v>
      </c>
      <c r="O96" s="96">
        <f>L96/'סכום נכסי הקרן'!$C$42</f>
        <v>3.5190676518884157E-4</v>
      </c>
    </row>
    <row r="97" spans="2:15" s="135" customFormat="1">
      <c r="B97" s="88" t="s">
        <v>1148</v>
      </c>
      <c r="C97" s="85" t="s">
        <v>1149</v>
      </c>
      <c r="D97" s="98" t="s">
        <v>129</v>
      </c>
      <c r="E97" s="98" t="s">
        <v>353</v>
      </c>
      <c r="F97" s="85" t="s">
        <v>1150</v>
      </c>
      <c r="G97" s="98" t="s">
        <v>1123</v>
      </c>
      <c r="H97" s="98" t="s">
        <v>173</v>
      </c>
      <c r="I97" s="95">
        <v>4754.652975</v>
      </c>
      <c r="J97" s="97">
        <v>712.4</v>
      </c>
      <c r="K97" s="85"/>
      <c r="L97" s="95">
        <v>33.872147835999996</v>
      </c>
      <c r="M97" s="96">
        <v>1.757034396892819E-4</v>
      </c>
      <c r="N97" s="96">
        <f t="shared" si="2"/>
        <v>4.0728302918990476E-4</v>
      </c>
      <c r="O97" s="96">
        <f>L97/'סכום נכסי הקרן'!$C$42</f>
        <v>5.1435096146391146E-5</v>
      </c>
    </row>
    <row r="98" spans="2:15" s="135" customFormat="1">
      <c r="B98" s="88" t="s">
        <v>1151</v>
      </c>
      <c r="C98" s="85" t="s">
        <v>1152</v>
      </c>
      <c r="D98" s="98" t="s">
        <v>129</v>
      </c>
      <c r="E98" s="98" t="s">
        <v>353</v>
      </c>
      <c r="F98" s="85" t="s">
        <v>1153</v>
      </c>
      <c r="G98" s="98" t="s">
        <v>196</v>
      </c>
      <c r="H98" s="98" t="s">
        <v>173</v>
      </c>
      <c r="I98" s="95">
        <v>2941.3397029999996</v>
      </c>
      <c r="J98" s="97">
        <v>700.1</v>
      </c>
      <c r="K98" s="85"/>
      <c r="L98" s="95">
        <v>20.592319279999998</v>
      </c>
      <c r="M98" s="96">
        <v>4.8757865719669839E-4</v>
      </c>
      <c r="N98" s="96">
        <f t="shared" si="2"/>
        <v>2.4760467552902888E-4</v>
      </c>
      <c r="O98" s="96">
        <f>L98/'סכום נכסי הקרן'!$C$42</f>
        <v>3.1269582524621572E-5</v>
      </c>
    </row>
    <row r="99" spans="2:15" s="135" customFormat="1">
      <c r="B99" s="88" t="s">
        <v>1154</v>
      </c>
      <c r="C99" s="85" t="s">
        <v>1155</v>
      </c>
      <c r="D99" s="98" t="s">
        <v>129</v>
      </c>
      <c r="E99" s="98" t="s">
        <v>353</v>
      </c>
      <c r="F99" s="85" t="s">
        <v>1156</v>
      </c>
      <c r="G99" s="98" t="s">
        <v>199</v>
      </c>
      <c r="H99" s="98" t="s">
        <v>173</v>
      </c>
      <c r="I99" s="95">
        <v>6720.9130599999999</v>
      </c>
      <c r="J99" s="97">
        <v>355</v>
      </c>
      <c r="K99" s="85"/>
      <c r="L99" s="95">
        <v>23.859241377</v>
      </c>
      <c r="M99" s="96">
        <v>4.3576274541472264E-4</v>
      </c>
      <c r="N99" s="96">
        <f t="shared" si="2"/>
        <v>2.8688656382958266E-4</v>
      </c>
      <c r="O99" s="96">
        <f>L99/'סכום נכסי הקרן'!$C$42</f>
        <v>3.6230426843545295E-5</v>
      </c>
    </row>
    <row r="100" spans="2:15" s="135" customFormat="1">
      <c r="B100" s="88" t="s">
        <v>1157</v>
      </c>
      <c r="C100" s="85" t="s">
        <v>1158</v>
      </c>
      <c r="D100" s="98" t="s">
        <v>129</v>
      </c>
      <c r="E100" s="98" t="s">
        <v>353</v>
      </c>
      <c r="F100" s="85" t="s">
        <v>1159</v>
      </c>
      <c r="G100" s="98" t="s">
        <v>529</v>
      </c>
      <c r="H100" s="98" t="s">
        <v>173</v>
      </c>
      <c r="I100" s="95">
        <v>9408.7717850000008</v>
      </c>
      <c r="J100" s="97">
        <v>680.1</v>
      </c>
      <c r="K100" s="85"/>
      <c r="L100" s="95">
        <v>63.989056957000003</v>
      </c>
      <c r="M100" s="96">
        <v>2.7485441433206133E-4</v>
      </c>
      <c r="N100" s="96">
        <f t="shared" si="2"/>
        <v>7.6941258873325586E-4</v>
      </c>
      <c r="O100" s="96">
        <f>L100/'סכום נכסי הקרן'!$C$42</f>
        <v>9.7167835734412826E-5</v>
      </c>
    </row>
    <row r="101" spans="2:15" s="135" customFormat="1">
      <c r="B101" s="88" t="s">
        <v>1160</v>
      </c>
      <c r="C101" s="85" t="s">
        <v>1161</v>
      </c>
      <c r="D101" s="98" t="s">
        <v>129</v>
      </c>
      <c r="E101" s="98" t="s">
        <v>353</v>
      </c>
      <c r="F101" s="85" t="s">
        <v>1162</v>
      </c>
      <c r="G101" s="98" t="s">
        <v>529</v>
      </c>
      <c r="H101" s="98" t="s">
        <v>173</v>
      </c>
      <c r="I101" s="95">
        <v>5874.1246649999994</v>
      </c>
      <c r="J101" s="97">
        <v>1647</v>
      </c>
      <c r="K101" s="85"/>
      <c r="L101" s="95">
        <v>96.746833237000004</v>
      </c>
      <c r="M101" s="96">
        <v>3.8697067385816918E-4</v>
      </c>
      <c r="N101" s="96">
        <f t="shared" si="2"/>
        <v>1.1632962720898748E-3</v>
      </c>
      <c r="O101" s="96">
        <f>L101/'סכום נכסי הקרן'!$C$42</f>
        <v>1.469107507884451E-4</v>
      </c>
    </row>
    <row r="102" spans="2:15" s="135" customFormat="1">
      <c r="B102" s="88" t="s">
        <v>1163</v>
      </c>
      <c r="C102" s="85" t="s">
        <v>1164</v>
      </c>
      <c r="D102" s="98" t="s">
        <v>129</v>
      </c>
      <c r="E102" s="98" t="s">
        <v>353</v>
      </c>
      <c r="F102" s="85" t="s">
        <v>1165</v>
      </c>
      <c r="G102" s="98" t="s">
        <v>904</v>
      </c>
      <c r="H102" s="98" t="s">
        <v>173</v>
      </c>
      <c r="I102" s="95">
        <v>5528.7752220000002</v>
      </c>
      <c r="J102" s="97">
        <v>1130</v>
      </c>
      <c r="K102" s="85"/>
      <c r="L102" s="95">
        <v>62.475160009000007</v>
      </c>
      <c r="M102" s="96">
        <v>2.7642493985300737E-4</v>
      </c>
      <c r="N102" s="96">
        <f t="shared" si="2"/>
        <v>7.5120929858914904E-4</v>
      </c>
      <c r="O102" s="96">
        <f>L102/'סכום נכסי הקרן'!$C$42</f>
        <v>9.4868972507518512E-5</v>
      </c>
    </row>
    <row r="103" spans="2:15" s="135" customFormat="1">
      <c r="B103" s="88" t="s">
        <v>1166</v>
      </c>
      <c r="C103" s="85" t="s">
        <v>1167</v>
      </c>
      <c r="D103" s="98" t="s">
        <v>129</v>
      </c>
      <c r="E103" s="98" t="s">
        <v>353</v>
      </c>
      <c r="F103" s="85" t="s">
        <v>1168</v>
      </c>
      <c r="G103" s="98" t="s">
        <v>788</v>
      </c>
      <c r="H103" s="98" t="s">
        <v>173</v>
      </c>
      <c r="I103" s="95">
        <v>4074.868978</v>
      </c>
      <c r="J103" s="97">
        <v>1444</v>
      </c>
      <c r="K103" s="85"/>
      <c r="L103" s="95">
        <v>58.841108048000002</v>
      </c>
      <c r="M103" s="96">
        <v>2.8201067536427087E-4</v>
      </c>
      <c r="N103" s="96">
        <f t="shared" si="2"/>
        <v>7.075129939415728E-4</v>
      </c>
      <c r="O103" s="96">
        <f>L103/'סכום נכסי הקרן'!$C$42</f>
        <v>8.9350638892537172E-5</v>
      </c>
    </row>
    <row r="104" spans="2:15" s="135" customFormat="1">
      <c r="B104" s="88" t="s">
        <v>1169</v>
      </c>
      <c r="C104" s="85" t="s">
        <v>1170</v>
      </c>
      <c r="D104" s="98" t="s">
        <v>129</v>
      </c>
      <c r="E104" s="98" t="s">
        <v>353</v>
      </c>
      <c r="F104" s="85" t="s">
        <v>1171</v>
      </c>
      <c r="G104" s="98" t="s">
        <v>1012</v>
      </c>
      <c r="H104" s="98" t="s">
        <v>173</v>
      </c>
      <c r="I104" s="95">
        <v>3041.4694549999999</v>
      </c>
      <c r="J104" s="97">
        <v>1406</v>
      </c>
      <c r="K104" s="85"/>
      <c r="L104" s="95">
        <v>42.763060537999998</v>
      </c>
      <c r="M104" s="96">
        <v>2.4746507098978885E-4</v>
      </c>
      <c r="N104" s="96">
        <f t="shared" si="2"/>
        <v>5.1418849839918125E-4</v>
      </c>
      <c r="O104" s="96">
        <f>L104/'סכום נכסי הקרן'!$C$42</f>
        <v>6.4936009990729872E-5</v>
      </c>
    </row>
    <row r="105" spans="2:15" s="135" customFormat="1">
      <c r="B105" s="88" t="s">
        <v>1172</v>
      </c>
      <c r="C105" s="85" t="s">
        <v>1173</v>
      </c>
      <c r="D105" s="98" t="s">
        <v>129</v>
      </c>
      <c r="E105" s="98" t="s">
        <v>353</v>
      </c>
      <c r="F105" s="85" t="s">
        <v>1174</v>
      </c>
      <c r="G105" s="98" t="s">
        <v>198</v>
      </c>
      <c r="H105" s="98" t="s">
        <v>173</v>
      </c>
      <c r="I105" s="95">
        <v>1.0081E-2</v>
      </c>
      <c r="J105" s="97">
        <v>283</v>
      </c>
      <c r="K105" s="85"/>
      <c r="L105" s="95">
        <v>2.8538999999999999E-5</v>
      </c>
      <c r="M105" s="96">
        <v>6.2523342756035026E-11</v>
      </c>
      <c r="N105" s="96">
        <f t="shared" si="2"/>
        <v>3.4315657886025921E-10</v>
      </c>
      <c r="O105" s="96">
        <f>L105/'סכום נכסי הקרן'!$C$42</f>
        <v>4.333667342351809E-11</v>
      </c>
    </row>
    <row r="106" spans="2:15" s="135" customFormat="1">
      <c r="B106" s="88" t="s">
        <v>1175</v>
      </c>
      <c r="C106" s="85" t="s">
        <v>1176</v>
      </c>
      <c r="D106" s="98" t="s">
        <v>129</v>
      </c>
      <c r="E106" s="98" t="s">
        <v>353</v>
      </c>
      <c r="F106" s="85" t="s">
        <v>1177</v>
      </c>
      <c r="G106" s="98" t="s">
        <v>407</v>
      </c>
      <c r="H106" s="98" t="s">
        <v>173</v>
      </c>
      <c r="I106" s="95">
        <v>4078.2477710000003</v>
      </c>
      <c r="J106" s="97">
        <v>637.79999999999995</v>
      </c>
      <c r="K106" s="85"/>
      <c r="L106" s="95">
        <v>26.011064297000001</v>
      </c>
      <c r="M106" s="96">
        <v>3.5387092626291625E-4</v>
      </c>
      <c r="N106" s="96">
        <f t="shared" si="2"/>
        <v>3.1276035728906946E-4</v>
      </c>
      <c r="O106" s="96">
        <f>L106/'סכום נכסי הקרן'!$C$42</f>
        <v>3.9497985172473465E-5</v>
      </c>
    </row>
    <row r="107" spans="2:15" s="135" customFormat="1">
      <c r="B107" s="88" t="s">
        <v>1178</v>
      </c>
      <c r="C107" s="85" t="s">
        <v>1179</v>
      </c>
      <c r="D107" s="98" t="s">
        <v>129</v>
      </c>
      <c r="E107" s="98" t="s">
        <v>353</v>
      </c>
      <c r="F107" s="85" t="s">
        <v>1180</v>
      </c>
      <c r="G107" s="98" t="s">
        <v>411</v>
      </c>
      <c r="H107" s="98" t="s">
        <v>173</v>
      </c>
      <c r="I107" s="95">
        <v>1710.7049039999997</v>
      </c>
      <c r="J107" s="97">
        <v>13400</v>
      </c>
      <c r="K107" s="85"/>
      <c r="L107" s="95">
        <v>229.23445715199998</v>
      </c>
      <c r="M107" s="96">
        <v>4.6866162218316181E-4</v>
      </c>
      <c r="N107" s="96">
        <f t="shared" si="2"/>
        <v>2.7563443734247516E-3</v>
      </c>
      <c r="O107" s="96">
        <f>L107/'סכום נכסי הקרן'!$C$42</f>
        <v>3.4809414510016731E-4</v>
      </c>
    </row>
    <row r="108" spans="2:15" s="135" customFormat="1">
      <c r="B108" s="88" t="s">
        <v>1181</v>
      </c>
      <c r="C108" s="85" t="s">
        <v>1182</v>
      </c>
      <c r="D108" s="98" t="s">
        <v>129</v>
      </c>
      <c r="E108" s="98" t="s">
        <v>353</v>
      </c>
      <c r="F108" s="85" t="s">
        <v>1183</v>
      </c>
      <c r="G108" s="98" t="s">
        <v>160</v>
      </c>
      <c r="H108" s="98" t="s">
        <v>173</v>
      </c>
      <c r="I108" s="95">
        <v>4228.5136590000002</v>
      </c>
      <c r="J108" s="97">
        <v>1581</v>
      </c>
      <c r="K108" s="95">
        <v>4.4062888629999994</v>
      </c>
      <c r="L108" s="95">
        <v>71.259089814000006</v>
      </c>
      <c r="M108" s="96">
        <v>2.9375253278680327E-4</v>
      </c>
      <c r="N108" s="96">
        <f t="shared" si="2"/>
        <v>8.5682839178906713E-4</v>
      </c>
      <c r="O108" s="96">
        <f>L108/'סכום נכסי הקרן'!$C$42</f>
        <v>1.0820743206582091E-4</v>
      </c>
    </row>
    <row r="109" spans="2:15" s="135" customFormat="1">
      <c r="B109" s="88" t="s">
        <v>1184</v>
      </c>
      <c r="C109" s="85" t="s">
        <v>1185</v>
      </c>
      <c r="D109" s="98" t="s">
        <v>129</v>
      </c>
      <c r="E109" s="98" t="s">
        <v>353</v>
      </c>
      <c r="F109" s="85" t="s">
        <v>1186</v>
      </c>
      <c r="G109" s="98" t="s">
        <v>1087</v>
      </c>
      <c r="H109" s="98" t="s">
        <v>173</v>
      </c>
      <c r="I109" s="95">
        <v>0.73</v>
      </c>
      <c r="J109" s="97">
        <v>53.7</v>
      </c>
      <c r="K109" s="85"/>
      <c r="L109" s="95">
        <v>3.8999999999999999E-4</v>
      </c>
      <c r="M109" s="96">
        <v>9.613857693676628E-9</v>
      </c>
      <c r="N109" s="96">
        <f t="shared" si="2"/>
        <v>4.6894097815445911E-9</v>
      </c>
      <c r="O109" s="96">
        <f>L109/'סכום נכסי הקרן'!$C$42</f>
        <v>5.9221775938792729E-10</v>
      </c>
    </row>
    <row r="110" spans="2:15" s="135" customFormat="1">
      <c r="B110" s="88" t="s">
        <v>1187</v>
      </c>
      <c r="C110" s="85" t="s">
        <v>1188</v>
      </c>
      <c r="D110" s="98" t="s">
        <v>129</v>
      </c>
      <c r="E110" s="98" t="s">
        <v>353</v>
      </c>
      <c r="F110" s="85" t="s">
        <v>1189</v>
      </c>
      <c r="G110" s="98" t="s">
        <v>1123</v>
      </c>
      <c r="H110" s="98" t="s">
        <v>173</v>
      </c>
      <c r="I110" s="95">
        <v>8.0000000000000004E-4</v>
      </c>
      <c r="J110" s="97">
        <v>474</v>
      </c>
      <c r="K110" s="85"/>
      <c r="L110" s="95">
        <v>-7.0000000000000007E-5</v>
      </c>
      <c r="M110" s="96">
        <v>0</v>
      </c>
      <c r="N110" s="96">
        <f t="shared" si="2"/>
        <v>-8.4168893514902933E-10</v>
      </c>
      <c r="O110" s="96">
        <f>L110/'סכום נכסי הקרן'!$C$42</f>
        <v>-1.0629549527475618E-10</v>
      </c>
    </row>
    <row r="111" spans="2:15" s="135" customFormat="1">
      <c r="B111" s="88" t="s">
        <v>1190</v>
      </c>
      <c r="C111" s="85" t="s">
        <v>1191</v>
      </c>
      <c r="D111" s="98" t="s">
        <v>129</v>
      </c>
      <c r="E111" s="98" t="s">
        <v>353</v>
      </c>
      <c r="F111" s="85" t="s">
        <v>1192</v>
      </c>
      <c r="G111" s="98" t="s">
        <v>160</v>
      </c>
      <c r="H111" s="98" t="s">
        <v>173</v>
      </c>
      <c r="I111" s="95">
        <v>11051.512416999998</v>
      </c>
      <c r="J111" s="97">
        <v>725</v>
      </c>
      <c r="K111" s="95">
        <v>3.7935421259999997</v>
      </c>
      <c r="L111" s="95">
        <v>83.917007146999993</v>
      </c>
      <c r="M111" s="96">
        <v>2.7893696544030027E-4</v>
      </c>
      <c r="N111" s="96">
        <f t="shared" si="2"/>
        <v>1.0090288055207414E-3</v>
      </c>
      <c r="O111" s="96">
        <f>L111/'סכום נכסי הקרן'!$C$42</f>
        <v>1.2742856909522311E-4</v>
      </c>
    </row>
    <row r="112" spans="2:15" s="135" customFormat="1">
      <c r="B112" s="88" t="s">
        <v>1193</v>
      </c>
      <c r="C112" s="85" t="s">
        <v>1194</v>
      </c>
      <c r="D112" s="98" t="s">
        <v>129</v>
      </c>
      <c r="E112" s="98" t="s">
        <v>353</v>
      </c>
      <c r="F112" s="85" t="s">
        <v>1195</v>
      </c>
      <c r="G112" s="98" t="s">
        <v>160</v>
      </c>
      <c r="H112" s="98" t="s">
        <v>173</v>
      </c>
      <c r="I112" s="95">
        <v>18078.493606</v>
      </c>
      <c r="J112" s="97">
        <v>96.9</v>
      </c>
      <c r="K112" s="85"/>
      <c r="L112" s="95">
        <v>17.518060312000003</v>
      </c>
      <c r="M112" s="96">
        <v>1.0339738886912946E-4</v>
      </c>
      <c r="N112" s="96">
        <f t="shared" si="2"/>
        <v>2.1063939328405361E-4</v>
      </c>
      <c r="O112" s="96">
        <f>L112/'סכום נכסי הקרן'!$C$42</f>
        <v>2.6601298530244143E-5</v>
      </c>
    </row>
    <row r="113" spans="2:15" s="135" customFormat="1">
      <c r="B113" s="88" t="s">
        <v>1196</v>
      </c>
      <c r="C113" s="85" t="s">
        <v>1197</v>
      </c>
      <c r="D113" s="98" t="s">
        <v>129</v>
      </c>
      <c r="E113" s="98" t="s">
        <v>353</v>
      </c>
      <c r="F113" s="85" t="s">
        <v>1198</v>
      </c>
      <c r="G113" s="98" t="s">
        <v>160</v>
      </c>
      <c r="H113" s="98" t="s">
        <v>173</v>
      </c>
      <c r="I113" s="95">
        <v>44006.33243799999</v>
      </c>
      <c r="J113" s="97">
        <v>117.5</v>
      </c>
      <c r="K113" s="95">
        <v>1.8859793839999996</v>
      </c>
      <c r="L113" s="95">
        <v>53.593419999000005</v>
      </c>
      <c r="M113" s="96">
        <v>1.2573237839428569E-4</v>
      </c>
      <c r="N113" s="96">
        <f t="shared" si="2"/>
        <v>6.4441412299932855E-4</v>
      </c>
      <c r="O113" s="96">
        <f>L113/'סכום נכסי הקרן'!$C$42</f>
        <v>8.1381987460881833E-5</v>
      </c>
    </row>
    <row r="114" spans="2:15" s="135" customFormat="1">
      <c r="B114" s="88" t="s">
        <v>1199</v>
      </c>
      <c r="C114" s="85" t="s">
        <v>1200</v>
      </c>
      <c r="D114" s="98" t="s">
        <v>129</v>
      </c>
      <c r="E114" s="98" t="s">
        <v>353</v>
      </c>
      <c r="F114" s="85" t="s">
        <v>1201</v>
      </c>
      <c r="G114" s="98" t="s">
        <v>1002</v>
      </c>
      <c r="H114" s="98" t="s">
        <v>173</v>
      </c>
      <c r="I114" s="95">
        <v>2029.9613790000001</v>
      </c>
      <c r="J114" s="97">
        <v>3035</v>
      </c>
      <c r="K114" s="85"/>
      <c r="L114" s="95">
        <v>61.609327841999999</v>
      </c>
      <c r="M114" s="96">
        <v>1.9276523852445755E-4</v>
      </c>
      <c r="N114" s="96">
        <f t="shared" si="2"/>
        <v>7.4079842209400599E-4</v>
      </c>
      <c r="O114" s="96">
        <f>L114/'סכום נכסי הקרן'!$C$42</f>
        <v>9.355420023586022E-5</v>
      </c>
    </row>
    <row r="115" spans="2:15" s="135" customFormat="1">
      <c r="B115" s="88" t="s">
        <v>1202</v>
      </c>
      <c r="C115" s="85" t="s">
        <v>1203</v>
      </c>
      <c r="D115" s="98" t="s">
        <v>129</v>
      </c>
      <c r="E115" s="98" t="s">
        <v>353</v>
      </c>
      <c r="F115" s="85" t="s">
        <v>1204</v>
      </c>
      <c r="G115" s="98" t="s">
        <v>529</v>
      </c>
      <c r="H115" s="98" t="s">
        <v>173</v>
      </c>
      <c r="I115" s="95">
        <v>0.1</v>
      </c>
      <c r="J115" s="97">
        <v>450.2</v>
      </c>
      <c r="K115" s="85"/>
      <c r="L115" s="95">
        <v>4.4999999999999999E-4</v>
      </c>
      <c r="M115" s="96">
        <v>1.7705523503639815E-8</v>
      </c>
      <c r="N115" s="96">
        <f t="shared" si="2"/>
        <v>5.4108574402437592E-9</v>
      </c>
      <c r="O115" s="96">
        <f>L115/'סכום נכסי הקרן'!$C$42</f>
        <v>6.8332818390914682E-10</v>
      </c>
    </row>
    <row r="116" spans="2:15" s="135" customFormat="1">
      <c r="B116" s="88" t="s">
        <v>1205</v>
      </c>
      <c r="C116" s="85" t="s">
        <v>1206</v>
      </c>
      <c r="D116" s="98" t="s">
        <v>129</v>
      </c>
      <c r="E116" s="98" t="s">
        <v>353</v>
      </c>
      <c r="F116" s="85" t="s">
        <v>1207</v>
      </c>
      <c r="G116" s="98" t="s">
        <v>411</v>
      </c>
      <c r="H116" s="98" t="s">
        <v>173</v>
      </c>
      <c r="I116" s="95">
        <v>53.160469000000006</v>
      </c>
      <c r="J116" s="97">
        <v>42.3</v>
      </c>
      <c r="K116" s="85"/>
      <c r="L116" s="95">
        <v>2.2486872000000001E-2</v>
      </c>
      <c r="M116" s="96">
        <v>7.7543097230105077E-6</v>
      </c>
      <c r="N116" s="96">
        <f t="shared" si="2"/>
        <v>2.7038501926446461E-7</v>
      </c>
      <c r="O116" s="96">
        <f>L116/'סכום נכסי הקרן'!$C$42</f>
        <v>3.4146474234572102E-8</v>
      </c>
    </row>
    <row r="117" spans="2:15" s="135" customFormat="1">
      <c r="B117" s="88" t="s">
        <v>1208</v>
      </c>
      <c r="C117" s="85" t="s">
        <v>1209</v>
      </c>
      <c r="D117" s="98" t="s">
        <v>129</v>
      </c>
      <c r="E117" s="98" t="s">
        <v>353</v>
      </c>
      <c r="F117" s="85" t="s">
        <v>1210</v>
      </c>
      <c r="G117" s="98" t="s">
        <v>529</v>
      </c>
      <c r="H117" s="98" t="s">
        <v>173</v>
      </c>
      <c r="I117" s="95">
        <v>2566.4466819999998</v>
      </c>
      <c r="J117" s="97">
        <v>530</v>
      </c>
      <c r="K117" s="85"/>
      <c r="L117" s="95">
        <v>13.602167415</v>
      </c>
      <c r="M117" s="96">
        <v>1.9553323795064718E-4</v>
      </c>
      <c r="N117" s="96">
        <f t="shared" si="2"/>
        <v>1.6355419724643105E-4</v>
      </c>
      <c r="O117" s="96">
        <f>L117/'סכום נכסי הקרן'!$C$42</f>
        <v>2.06549874598225E-5</v>
      </c>
    </row>
    <row r="118" spans="2:15" s="135" customFormat="1">
      <c r="B118" s="88" t="s">
        <v>1211</v>
      </c>
      <c r="C118" s="85" t="s">
        <v>1212</v>
      </c>
      <c r="D118" s="98" t="s">
        <v>129</v>
      </c>
      <c r="E118" s="98" t="s">
        <v>353</v>
      </c>
      <c r="F118" s="85" t="s">
        <v>1213</v>
      </c>
      <c r="G118" s="98" t="s">
        <v>529</v>
      </c>
      <c r="H118" s="98" t="s">
        <v>173</v>
      </c>
      <c r="I118" s="95">
        <v>5630.684749</v>
      </c>
      <c r="J118" s="97">
        <v>1809</v>
      </c>
      <c r="K118" s="85"/>
      <c r="L118" s="95">
        <v>101.85908711500001</v>
      </c>
      <c r="M118" s="96">
        <v>2.1887573008821953E-4</v>
      </c>
      <c r="N118" s="96">
        <f t="shared" si="2"/>
        <v>1.2247666652725224E-3</v>
      </c>
      <c r="O118" s="96">
        <f>L118/'סכום נכסי הקרן'!$C$42</f>
        <v>1.546737444731923E-4</v>
      </c>
    </row>
    <row r="119" spans="2:15" s="135" customFormat="1">
      <c r="B119" s="88" t="s">
        <v>1214</v>
      </c>
      <c r="C119" s="85" t="s">
        <v>1215</v>
      </c>
      <c r="D119" s="98" t="s">
        <v>129</v>
      </c>
      <c r="E119" s="98" t="s">
        <v>353</v>
      </c>
      <c r="F119" s="85" t="s">
        <v>1216</v>
      </c>
      <c r="G119" s="98" t="s">
        <v>355</v>
      </c>
      <c r="H119" s="98" t="s">
        <v>173</v>
      </c>
      <c r="I119" s="95">
        <v>43262.77908600001</v>
      </c>
      <c r="J119" s="97">
        <v>197.2</v>
      </c>
      <c r="K119" s="95">
        <v>4.2009456319999998</v>
      </c>
      <c r="L119" s="95">
        <v>89.515145990000022</v>
      </c>
      <c r="M119" s="96">
        <v>3.0005089639059191E-4</v>
      </c>
      <c r="N119" s="96">
        <f t="shared" si="2"/>
        <v>1.0763415415433288E-3</v>
      </c>
      <c r="O119" s="96">
        <f>L119/'סכום נכסי הקרן'!$C$42</f>
        <v>1.3592938253713082E-4</v>
      </c>
    </row>
    <row r="120" spans="2:15" s="135" customFormat="1">
      <c r="B120" s="88" t="s">
        <v>1217</v>
      </c>
      <c r="C120" s="85" t="s">
        <v>1218</v>
      </c>
      <c r="D120" s="98" t="s">
        <v>129</v>
      </c>
      <c r="E120" s="98" t="s">
        <v>353</v>
      </c>
      <c r="F120" s="85" t="s">
        <v>1219</v>
      </c>
      <c r="G120" s="98" t="s">
        <v>446</v>
      </c>
      <c r="H120" s="98" t="s">
        <v>173</v>
      </c>
      <c r="I120" s="95">
        <v>2496.8998689999999</v>
      </c>
      <c r="J120" s="97">
        <v>1442</v>
      </c>
      <c r="K120" s="85"/>
      <c r="L120" s="95">
        <v>36.005296113999997</v>
      </c>
      <c r="M120" s="96">
        <v>2.8229414160202301E-4</v>
      </c>
      <c r="N120" s="96">
        <f t="shared" si="2"/>
        <v>4.3293227637025911E-4</v>
      </c>
      <c r="O120" s="96">
        <f>L120/'סכום נכסי הקרן'!$C$42</f>
        <v>5.4674296899312622E-5</v>
      </c>
    </row>
    <row r="121" spans="2:15" s="135" customFormat="1">
      <c r="B121" s="88" t="s">
        <v>1220</v>
      </c>
      <c r="C121" s="85" t="s">
        <v>1221</v>
      </c>
      <c r="D121" s="98" t="s">
        <v>129</v>
      </c>
      <c r="E121" s="98" t="s">
        <v>353</v>
      </c>
      <c r="F121" s="85" t="s">
        <v>1222</v>
      </c>
      <c r="G121" s="98" t="s">
        <v>196</v>
      </c>
      <c r="H121" s="98" t="s">
        <v>173</v>
      </c>
      <c r="I121" s="95">
        <v>1307.0851250000001</v>
      </c>
      <c r="J121" s="97">
        <v>6806</v>
      </c>
      <c r="K121" s="85"/>
      <c r="L121" s="95">
        <v>88.960213592000017</v>
      </c>
      <c r="M121" s="96">
        <v>1.5848008761304764E-4</v>
      </c>
      <c r="N121" s="96">
        <f t="shared" si="2"/>
        <v>1.0696689635554385E-3</v>
      </c>
      <c r="O121" s="96">
        <f>L121/'סכום נכסי הקרן'!$C$42</f>
        <v>1.3508671376442482E-4</v>
      </c>
    </row>
    <row r="122" spans="2:15" s="135" customFormat="1">
      <c r="B122" s="88" t="s">
        <v>1223</v>
      </c>
      <c r="C122" s="85" t="s">
        <v>1224</v>
      </c>
      <c r="D122" s="98" t="s">
        <v>129</v>
      </c>
      <c r="E122" s="98" t="s">
        <v>353</v>
      </c>
      <c r="F122" s="85" t="s">
        <v>1225</v>
      </c>
      <c r="G122" s="98" t="s">
        <v>529</v>
      </c>
      <c r="H122" s="98" t="s">
        <v>173</v>
      </c>
      <c r="I122" s="95">
        <v>28781.409879999999</v>
      </c>
      <c r="J122" s="97">
        <v>671.8</v>
      </c>
      <c r="K122" s="85"/>
      <c r="L122" s="95">
        <v>193.353511588</v>
      </c>
      <c r="M122" s="96">
        <v>3.417066704487634E-4</v>
      </c>
      <c r="N122" s="96">
        <f t="shared" si="2"/>
        <v>2.3249073039404173E-3</v>
      </c>
      <c r="O122" s="96">
        <f>L122/'סכום נכסי הקרן'!$C$42</f>
        <v>2.9360867539085381E-4</v>
      </c>
    </row>
    <row r="123" spans="2:15" s="135" customFormat="1">
      <c r="B123" s="88" t="s">
        <v>1226</v>
      </c>
      <c r="C123" s="85" t="s">
        <v>1227</v>
      </c>
      <c r="D123" s="98" t="s">
        <v>129</v>
      </c>
      <c r="E123" s="98" t="s">
        <v>353</v>
      </c>
      <c r="F123" s="85" t="s">
        <v>1228</v>
      </c>
      <c r="G123" s="98" t="s">
        <v>529</v>
      </c>
      <c r="H123" s="98" t="s">
        <v>173</v>
      </c>
      <c r="I123" s="95">
        <v>6815.2609050000001</v>
      </c>
      <c r="J123" s="97">
        <v>1155</v>
      </c>
      <c r="K123" s="85"/>
      <c r="L123" s="95">
        <v>78.716263456999997</v>
      </c>
      <c r="M123" s="96">
        <v>4.0574673175035656E-4</v>
      </c>
      <c r="N123" s="96">
        <f t="shared" si="2"/>
        <v>9.4649439954332527E-4</v>
      </c>
      <c r="O123" s="96">
        <f>L123/'סכום נכסי הקרן'!$C$42</f>
        <v>1.1953120300485722E-4</v>
      </c>
    </row>
    <row r="124" spans="2:15" s="135" customFormat="1">
      <c r="B124" s="88" t="s">
        <v>1229</v>
      </c>
      <c r="C124" s="85" t="s">
        <v>1230</v>
      </c>
      <c r="D124" s="98" t="s">
        <v>129</v>
      </c>
      <c r="E124" s="98" t="s">
        <v>353</v>
      </c>
      <c r="F124" s="85" t="s">
        <v>1231</v>
      </c>
      <c r="G124" s="98" t="s">
        <v>1012</v>
      </c>
      <c r="H124" s="98" t="s">
        <v>173</v>
      </c>
      <c r="I124" s="95">
        <v>35225.104415000002</v>
      </c>
      <c r="J124" s="97">
        <v>11.5</v>
      </c>
      <c r="K124" s="85"/>
      <c r="L124" s="95">
        <v>4.0508870249999998</v>
      </c>
      <c r="M124" s="96">
        <v>8.5548821653416287E-5</v>
      </c>
      <c r="N124" s="96">
        <f t="shared" si="2"/>
        <v>4.8708382664018123E-5</v>
      </c>
      <c r="O124" s="96">
        <f>L124/'סכום נכסי הקרן'!$C$42</f>
        <v>6.151300608920837E-6</v>
      </c>
    </row>
    <row r="125" spans="2:15" s="135" customFormat="1">
      <c r="B125" s="84"/>
      <c r="C125" s="85"/>
      <c r="D125" s="85"/>
      <c r="E125" s="85"/>
      <c r="F125" s="85"/>
      <c r="G125" s="85"/>
      <c r="H125" s="85"/>
      <c r="I125" s="95"/>
      <c r="J125" s="97"/>
      <c r="K125" s="85"/>
      <c r="L125" s="85"/>
      <c r="M125" s="85"/>
      <c r="N125" s="96"/>
      <c r="O125" s="85"/>
    </row>
    <row r="126" spans="2:15" s="135" customFormat="1">
      <c r="B126" s="82" t="s">
        <v>241</v>
      </c>
      <c r="C126" s="83"/>
      <c r="D126" s="83"/>
      <c r="E126" s="83"/>
      <c r="F126" s="83"/>
      <c r="G126" s="83"/>
      <c r="H126" s="83"/>
      <c r="I126" s="92"/>
      <c r="J126" s="94"/>
      <c r="K126" s="92">
        <v>33.496112107999991</v>
      </c>
      <c r="L126" s="92">
        <v>22663.185398385012</v>
      </c>
      <c r="M126" s="83"/>
      <c r="N126" s="93">
        <f t="shared" ref="N126:N148" si="3">L126/$L$11</f>
        <v>0.27250503407216725</v>
      </c>
      <c r="O126" s="93">
        <f>L126/'סכום נכסי הקרן'!$C$42</f>
        <v>3.4414207377499388E-2</v>
      </c>
    </row>
    <row r="127" spans="2:15" s="135" customFormat="1">
      <c r="B127" s="103" t="s">
        <v>68</v>
      </c>
      <c r="C127" s="83"/>
      <c r="D127" s="83"/>
      <c r="E127" s="83"/>
      <c r="F127" s="83"/>
      <c r="G127" s="83"/>
      <c r="H127" s="83"/>
      <c r="I127" s="92"/>
      <c r="J127" s="94"/>
      <c r="K127" s="92">
        <v>1.400666381</v>
      </c>
      <c r="L127" s="92">
        <f>SUM(L128:L148)</f>
        <v>5552.4748165419996</v>
      </c>
      <c r="M127" s="83"/>
      <c r="N127" s="93">
        <f t="shared" si="3"/>
        <v>6.6763665939671965E-2</v>
      </c>
      <c r="O127" s="93">
        <f>L127/'סכום נכסי הקרן'!$C$42</f>
        <v>8.4314722946420406E-3</v>
      </c>
    </row>
    <row r="128" spans="2:15" s="135" customFormat="1">
      <c r="B128" s="88" t="s">
        <v>1232</v>
      </c>
      <c r="C128" s="85" t="s">
        <v>1233</v>
      </c>
      <c r="D128" s="98" t="s">
        <v>1234</v>
      </c>
      <c r="E128" s="98" t="s">
        <v>1235</v>
      </c>
      <c r="F128" s="85" t="s">
        <v>1015</v>
      </c>
      <c r="G128" s="98" t="s">
        <v>201</v>
      </c>
      <c r="H128" s="98" t="s">
        <v>172</v>
      </c>
      <c r="I128" s="95">
        <v>7005.8602600000004</v>
      </c>
      <c r="J128" s="97">
        <v>794</v>
      </c>
      <c r="K128" s="85"/>
      <c r="L128" s="95">
        <v>202.035558667</v>
      </c>
      <c r="M128" s="96">
        <v>2.0668534089939892E-4</v>
      </c>
      <c r="N128" s="96">
        <f t="shared" si="3"/>
        <v>2.429301346238092E-3</v>
      </c>
      <c r="O128" s="96">
        <f>L128/'סכום נכסי הקרן'!$C$42</f>
        <v>3.0679242530886892E-4</v>
      </c>
    </row>
    <row r="129" spans="2:15" s="135" customFormat="1">
      <c r="B129" s="88" t="s">
        <v>1236</v>
      </c>
      <c r="C129" s="85" t="s">
        <v>1237</v>
      </c>
      <c r="D129" s="98" t="s">
        <v>1234</v>
      </c>
      <c r="E129" s="98" t="s">
        <v>1235</v>
      </c>
      <c r="F129" s="85" t="s">
        <v>1238</v>
      </c>
      <c r="G129" s="98" t="s">
        <v>1239</v>
      </c>
      <c r="H129" s="98" t="s">
        <v>172</v>
      </c>
      <c r="I129" s="95">
        <v>989.50998200000004</v>
      </c>
      <c r="J129" s="97">
        <v>12649</v>
      </c>
      <c r="K129" s="85"/>
      <c r="L129" s="95">
        <v>454.59244308700005</v>
      </c>
      <c r="M129" s="96">
        <v>6.3343365318966895E-6</v>
      </c>
      <c r="N129" s="96">
        <f t="shared" si="3"/>
        <v>5.466077562124182E-3</v>
      </c>
      <c r="O129" s="96">
        <f>L129/'סכום נכסי הקרן'!$C$42</f>
        <v>6.9030184122991542E-4</v>
      </c>
    </row>
    <row r="130" spans="2:15" s="135" customFormat="1">
      <c r="B130" s="88" t="s">
        <v>1240</v>
      </c>
      <c r="C130" s="85" t="s">
        <v>1241</v>
      </c>
      <c r="D130" s="98" t="s">
        <v>1234</v>
      </c>
      <c r="E130" s="98" t="s">
        <v>1235</v>
      </c>
      <c r="F130" s="85" t="s">
        <v>1242</v>
      </c>
      <c r="G130" s="98" t="s">
        <v>1239</v>
      </c>
      <c r="H130" s="98" t="s">
        <v>172</v>
      </c>
      <c r="I130" s="95">
        <v>370.20720599999999</v>
      </c>
      <c r="J130" s="97">
        <v>11905</v>
      </c>
      <c r="K130" s="85"/>
      <c r="L130" s="95">
        <v>160.07374571899999</v>
      </c>
      <c r="M130" s="96">
        <v>9.9533975511247031E-6</v>
      </c>
      <c r="N130" s="96">
        <f t="shared" si="3"/>
        <v>1.9247471511363082E-3</v>
      </c>
      <c r="O130" s="96">
        <f>L130/'סכום נכסי הקרן'!$C$42</f>
        <v>2.4307311545266407E-4</v>
      </c>
    </row>
    <row r="131" spans="2:15" s="135" customFormat="1">
      <c r="B131" s="88" t="s">
        <v>1243</v>
      </c>
      <c r="C131" s="85" t="s">
        <v>1244</v>
      </c>
      <c r="D131" s="98" t="s">
        <v>132</v>
      </c>
      <c r="E131" s="98" t="s">
        <v>1235</v>
      </c>
      <c r="F131" s="85" t="s">
        <v>1245</v>
      </c>
      <c r="G131" s="98" t="s">
        <v>1246</v>
      </c>
      <c r="H131" s="98" t="s">
        <v>175</v>
      </c>
      <c r="I131" s="95">
        <v>7299.8603999999996</v>
      </c>
      <c r="J131" s="97">
        <v>764.5</v>
      </c>
      <c r="K131" s="85"/>
      <c r="L131" s="95">
        <v>264.11425627100004</v>
      </c>
      <c r="M131" s="96">
        <v>4.7609782447764984E-5</v>
      </c>
      <c r="N131" s="96">
        <f t="shared" si="3"/>
        <v>3.1757435302630834E-3</v>
      </c>
      <c r="O131" s="96">
        <f>L131/'סכום נכסי הקרן'!$C$42</f>
        <v>4.0105936684928326E-4</v>
      </c>
    </row>
    <row r="132" spans="2:15" s="135" customFormat="1">
      <c r="B132" s="88" t="s">
        <v>1247</v>
      </c>
      <c r="C132" s="85" t="s">
        <v>1248</v>
      </c>
      <c r="D132" s="98" t="s">
        <v>1234</v>
      </c>
      <c r="E132" s="98" t="s">
        <v>1235</v>
      </c>
      <c r="F132" s="85" t="s">
        <v>1249</v>
      </c>
      <c r="G132" s="98" t="s">
        <v>1087</v>
      </c>
      <c r="H132" s="98" t="s">
        <v>172</v>
      </c>
      <c r="I132" s="95">
        <v>2013.3466880000001</v>
      </c>
      <c r="J132" s="97">
        <v>733</v>
      </c>
      <c r="K132" s="85"/>
      <c r="L132" s="95">
        <v>53.600442986000004</v>
      </c>
      <c r="M132" s="96">
        <v>6.0582776607387817E-5</v>
      </c>
      <c r="N132" s="96">
        <f t="shared" si="3"/>
        <v>6.4449856829146561E-4</v>
      </c>
      <c r="O132" s="96">
        <f>L132/'סכום נכסי הקרן'!$C$42</f>
        <v>8.1392651916331447E-5</v>
      </c>
    </row>
    <row r="133" spans="2:15" s="135" customFormat="1">
      <c r="B133" s="88" t="s">
        <v>1250</v>
      </c>
      <c r="C133" s="85" t="s">
        <v>1251</v>
      </c>
      <c r="D133" s="98" t="s">
        <v>1252</v>
      </c>
      <c r="E133" s="98" t="s">
        <v>1235</v>
      </c>
      <c r="F133" s="85">
        <v>29389</v>
      </c>
      <c r="G133" s="98" t="s">
        <v>940</v>
      </c>
      <c r="H133" s="98" t="s">
        <v>172</v>
      </c>
      <c r="I133" s="95">
        <v>184.23457199999996</v>
      </c>
      <c r="J133" s="97">
        <v>12879</v>
      </c>
      <c r="K133" s="95">
        <v>0.33179242099999995</v>
      </c>
      <c r="L133" s="95">
        <v>86.510328577999999</v>
      </c>
      <c r="M133" s="96">
        <v>1.7277158021079555E-6</v>
      </c>
      <c r="N133" s="96">
        <f t="shared" si="3"/>
        <v>1.0402112334315637E-3</v>
      </c>
      <c r="O133" s="96">
        <f>L133/'סכום נכסי הקרן'!$C$42</f>
        <v>1.3136654603686289E-4</v>
      </c>
    </row>
    <row r="134" spans="2:15" s="135" customFormat="1">
      <c r="B134" s="88" t="s">
        <v>1253</v>
      </c>
      <c r="C134" s="85" t="s">
        <v>1254</v>
      </c>
      <c r="D134" s="98" t="s">
        <v>1234</v>
      </c>
      <c r="E134" s="98" t="s">
        <v>1235</v>
      </c>
      <c r="F134" s="85" t="s">
        <v>1255</v>
      </c>
      <c r="G134" s="98" t="s">
        <v>407</v>
      </c>
      <c r="H134" s="98" t="s">
        <v>172</v>
      </c>
      <c r="I134" s="95">
        <v>1279.536912</v>
      </c>
      <c r="J134" s="97">
        <v>3415</v>
      </c>
      <c r="K134" s="95">
        <v>1.0688739599999999</v>
      </c>
      <c r="L134" s="95">
        <v>159.77341979900001</v>
      </c>
      <c r="M134" s="96">
        <v>5.9955043308362082E-5</v>
      </c>
      <c r="N134" s="96">
        <f t="shared" si="3"/>
        <v>1.9211359939391307E-3</v>
      </c>
      <c r="O134" s="96">
        <f>L134/'סכום נכסי הקרן'!$C$42</f>
        <v>2.42617068418232E-4</v>
      </c>
    </row>
    <row r="135" spans="2:15" s="135" customFormat="1">
      <c r="B135" s="88" t="s">
        <v>1256</v>
      </c>
      <c r="C135" s="85" t="s">
        <v>1257</v>
      </c>
      <c r="D135" s="98" t="s">
        <v>1234</v>
      </c>
      <c r="E135" s="98" t="s">
        <v>1235</v>
      </c>
      <c r="F135" s="85" t="s">
        <v>1086</v>
      </c>
      <c r="G135" s="98" t="s">
        <v>1087</v>
      </c>
      <c r="H135" s="98" t="s">
        <v>172</v>
      </c>
      <c r="I135" s="95">
        <v>1604.8360720000001</v>
      </c>
      <c r="J135" s="97">
        <v>573</v>
      </c>
      <c r="K135" s="85"/>
      <c r="L135" s="95">
        <v>33.398821237999996</v>
      </c>
      <c r="M135" s="96">
        <v>3.9854348939779687E-5</v>
      </c>
      <c r="N135" s="96">
        <f t="shared" si="3"/>
        <v>4.0159168975778569E-4</v>
      </c>
      <c r="O135" s="96">
        <f>L135/'סכום נכסי הקרן'!$C$42</f>
        <v>5.0716346358375066E-5</v>
      </c>
    </row>
    <row r="136" spans="2:15" s="135" customFormat="1">
      <c r="B136" s="88" t="s">
        <v>1258</v>
      </c>
      <c r="C136" s="85" t="s">
        <v>1259</v>
      </c>
      <c r="D136" s="98" t="s">
        <v>1234</v>
      </c>
      <c r="E136" s="98" t="s">
        <v>1235</v>
      </c>
      <c r="F136" s="85" t="s">
        <v>1260</v>
      </c>
      <c r="G136" s="98" t="s">
        <v>30</v>
      </c>
      <c r="H136" s="98" t="s">
        <v>172</v>
      </c>
      <c r="I136" s="95">
        <v>2612.6304660000001</v>
      </c>
      <c r="J136" s="97">
        <v>2380</v>
      </c>
      <c r="K136" s="85"/>
      <c r="L136" s="95">
        <v>225.83995765399999</v>
      </c>
      <c r="M136" s="96">
        <v>7.4268633787473662E-5</v>
      </c>
      <c r="N136" s="96">
        <f t="shared" si="3"/>
        <v>2.7155284781699585E-3</v>
      </c>
      <c r="O136" s="96">
        <f>L136/'סכום נכסי הקרן'!$C$42</f>
        <v>3.4293957359516985E-4</v>
      </c>
    </row>
    <row r="137" spans="2:15" s="135" customFormat="1">
      <c r="B137" s="88" t="s">
        <v>1261</v>
      </c>
      <c r="C137" s="85" t="s">
        <v>1262</v>
      </c>
      <c r="D137" s="98" t="s">
        <v>1234</v>
      </c>
      <c r="E137" s="98" t="s">
        <v>1235</v>
      </c>
      <c r="F137" s="85" t="s">
        <v>1263</v>
      </c>
      <c r="G137" s="98" t="s">
        <v>1264</v>
      </c>
      <c r="H137" s="98" t="s">
        <v>172</v>
      </c>
      <c r="I137" s="95">
        <v>6636.3100420000001</v>
      </c>
      <c r="J137" s="97">
        <v>500</v>
      </c>
      <c r="K137" s="85"/>
      <c r="L137" s="95">
        <v>120.515390361</v>
      </c>
      <c r="M137" s="96">
        <v>2.4417194722703206E-4</v>
      </c>
      <c r="N137" s="96">
        <f t="shared" si="3"/>
        <v>1.4490924368859954E-3</v>
      </c>
      <c r="O137" s="96">
        <f>L137/'סכום נכסי הקרן'!$C$42</f>
        <v>1.8300347295218674E-4</v>
      </c>
    </row>
    <row r="138" spans="2:15" s="135" customFormat="1">
      <c r="B138" s="88" t="s">
        <v>1265</v>
      </c>
      <c r="C138" s="85" t="s">
        <v>1266</v>
      </c>
      <c r="D138" s="98" t="s">
        <v>1234</v>
      </c>
      <c r="E138" s="98" t="s">
        <v>1235</v>
      </c>
      <c r="F138" s="85" t="s">
        <v>984</v>
      </c>
      <c r="G138" s="98" t="s">
        <v>201</v>
      </c>
      <c r="H138" s="98" t="s">
        <v>172</v>
      </c>
      <c r="I138" s="95">
        <v>4000.91444</v>
      </c>
      <c r="J138" s="97">
        <v>12251</v>
      </c>
      <c r="K138" s="85"/>
      <c r="L138" s="95">
        <v>1780.2321659799998</v>
      </c>
      <c r="M138" s="96">
        <v>6.450229626475352E-5</v>
      </c>
      <c r="N138" s="96">
        <f t="shared" si="3"/>
        <v>2.1405738801453654E-2</v>
      </c>
      <c r="O138" s="96">
        <f>L138/'סכום נכסי הקרן'!$C$42</f>
        <v>2.7032951398128003E-3</v>
      </c>
    </row>
    <row r="139" spans="2:15" s="135" customFormat="1">
      <c r="B139" s="88" t="s">
        <v>1267</v>
      </c>
      <c r="C139" s="85" t="s">
        <v>1268</v>
      </c>
      <c r="D139" s="98" t="s">
        <v>1234</v>
      </c>
      <c r="E139" s="98" t="s">
        <v>1235</v>
      </c>
      <c r="F139" s="85" t="s">
        <v>1064</v>
      </c>
      <c r="G139" s="98" t="s">
        <v>968</v>
      </c>
      <c r="H139" s="98" t="s">
        <v>172</v>
      </c>
      <c r="I139" s="95">
        <v>2966.2530839999999</v>
      </c>
      <c r="J139" s="97">
        <v>2518</v>
      </c>
      <c r="K139" s="85"/>
      <c r="L139" s="95">
        <v>271.27499763400004</v>
      </c>
      <c r="M139" s="96">
        <v>1.0625065112373043E-4</v>
      </c>
      <c r="N139" s="96">
        <f t="shared" si="3"/>
        <v>3.2618451984445275E-3</v>
      </c>
      <c r="O139" s="96">
        <f>L139/'סכום נכסי הקרן'!$C$42</f>
        <v>4.1193300327377634E-4</v>
      </c>
    </row>
    <row r="140" spans="2:15" s="135" customFormat="1">
      <c r="B140" s="88" t="s">
        <v>1271</v>
      </c>
      <c r="C140" s="85" t="s">
        <v>1272</v>
      </c>
      <c r="D140" s="98" t="s">
        <v>1234</v>
      </c>
      <c r="E140" s="98" t="s">
        <v>1235</v>
      </c>
      <c r="F140" s="85" t="s">
        <v>879</v>
      </c>
      <c r="G140" s="98" t="s">
        <v>446</v>
      </c>
      <c r="H140" s="98" t="s">
        <v>172</v>
      </c>
      <c r="I140" s="95">
        <v>257.08370300000001</v>
      </c>
      <c r="J140" s="97">
        <v>374</v>
      </c>
      <c r="K140" s="85"/>
      <c r="L140" s="95">
        <v>3.4921427439999997</v>
      </c>
      <c r="M140" s="96">
        <v>1.5742795802860123E-6</v>
      </c>
      <c r="N140" s="96">
        <f t="shared" si="3"/>
        <v>4.1989970108368122E-5</v>
      </c>
      <c r="O140" s="96">
        <f>L140/'סכום נכסי הקרן'!$C$42</f>
        <v>5.302843464908943E-6</v>
      </c>
    </row>
    <row r="141" spans="2:15" s="135" customFormat="1">
      <c r="B141" s="88" t="s">
        <v>1275</v>
      </c>
      <c r="C141" s="85" t="s">
        <v>1276</v>
      </c>
      <c r="D141" s="98" t="s">
        <v>132</v>
      </c>
      <c r="E141" s="98" t="s">
        <v>1235</v>
      </c>
      <c r="F141" s="85" t="s">
        <v>1207</v>
      </c>
      <c r="G141" s="98" t="s">
        <v>411</v>
      </c>
      <c r="H141" s="98" t="s">
        <v>175</v>
      </c>
      <c r="I141" s="95">
        <v>65.201657999999995</v>
      </c>
      <c r="J141" s="97">
        <v>35</v>
      </c>
      <c r="K141" s="85"/>
      <c r="L141" s="95">
        <v>0.10800066999999998</v>
      </c>
      <c r="M141" s="96">
        <v>9.5107108740106444E-6</v>
      </c>
      <c r="N141" s="96">
        <f t="shared" si="3"/>
        <v>1.2986138418240242E-6</v>
      </c>
      <c r="O141" s="96">
        <f>L141/'סכום נכסי הקרן'!$C$42</f>
        <v>1.6399978153793571E-7</v>
      </c>
    </row>
    <row r="142" spans="2:15" s="135" customFormat="1">
      <c r="B142" s="88" t="s">
        <v>1277</v>
      </c>
      <c r="C142" s="85" t="s">
        <v>1278</v>
      </c>
      <c r="D142" s="98" t="s">
        <v>1234</v>
      </c>
      <c r="E142" s="98" t="s">
        <v>1235</v>
      </c>
      <c r="F142" s="85" t="s">
        <v>1093</v>
      </c>
      <c r="G142" s="98" t="s">
        <v>1087</v>
      </c>
      <c r="H142" s="98" t="s">
        <v>172</v>
      </c>
      <c r="I142" s="95">
        <v>1355.3894130000001</v>
      </c>
      <c r="J142" s="97">
        <v>831</v>
      </c>
      <c r="K142" s="85"/>
      <c r="L142" s="95">
        <v>40.908254825</v>
      </c>
      <c r="M142" s="96">
        <v>4.7777650826398728E-5</v>
      </c>
      <c r="N142" s="96">
        <f t="shared" si="3"/>
        <v>4.9188607774941983E-4</v>
      </c>
      <c r="O142" s="96">
        <f>L142/'סכום נכסי הקרן'!$C$42</f>
        <v>6.2119474392132991E-5</v>
      </c>
    </row>
    <row r="143" spans="2:15" s="135" customFormat="1">
      <c r="B143" s="88" t="s">
        <v>1281</v>
      </c>
      <c r="C143" s="85" t="s">
        <v>1282</v>
      </c>
      <c r="D143" s="98" t="s">
        <v>1234</v>
      </c>
      <c r="E143" s="98" t="s">
        <v>1235</v>
      </c>
      <c r="F143" s="85" t="s">
        <v>1283</v>
      </c>
      <c r="G143" s="98" t="s">
        <v>1284</v>
      </c>
      <c r="H143" s="98" t="s">
        <v>172</v>
      </c>
      <c r="I143" s="95">
        <v>1886.0788359999999</v>
      </c>
      <c r="J143" s="97">
        <v>3768</v>
      </c>
      <c r="K143" s="85"/>
      <c r="L143" s="95">
        <v>258.11698035299997</v>
      </c>
      <c r="M143" s="96">
        <v>3.9912597942077349E-5</v>
      </c>
      <c r="N143" s="96">
        <f t="shared" si="3"/>
        <v>3.1036315191028492E-3</v>
      </c>
      <c r="O143" s="96">
        <f>L143/'סכום נכסי הקרן'!$C$42</f>
        <v>3.9195246093495204E-4</v>
      </c>
    </row>
    <row r="144" spans="2:15" s="135" customFormat="1">
      <c r="B144" s="88" t="s">
        <v>1285</v>
      </c>
      <c r="C144" s="85" t="s">
        <v>1286</v>
      </c>
      <c r="D144" s="98" t="s">
        <v>1234</v>
      </c>
      <c r="E144" s="98" t="s">
        <v>1235</v>
      </c>
      <c r="F144" s="85" t="s">
        <v>971</v>
      </c>
      <c r="G144" s="98" t="s">
        <v>529</v>
      </c>
      <c r="H144" s="98" t="s">
        <v>172</v>
      </c>
      <c r="I144" s="95">
        <v>11515.703587</v>
      </c>
      <c r="J144" s="97">
        <v>1568</v>
      </c>
      <c r="K144" s="85"/>
      <c r="L144" s="95">
        <v>655.81655552899997</v>
      </c>
      <c r="M144" s="96">
        <v>1.0570794184840654E-5</v>
      </c>
      <c r="N144" s="96">
        <f t="shared" si="3"/>
        <v>7.8856219753758311E-3</v>
      </c>
      <c r="O144" s="96">
        <f>L144/'סכום נכסי הקרן'!$C$42</f>
        <v>9.9586207970485266E-4</v>
      </c>
    </row>
    <row r="145" spans="2:15" s="135" customFormat="1">
      <c r="B145" s="88" t="s">
        <v>1287</v>
      </c>
      <c r="C145" s="85" t="s">
        <v>1288</v>
      </c>
      <c r="D145" s="98" t="s">
        <v>1234</v>
      </c>
      <c r="E145" s="98" t="s">
        <v>1235</v>
      </c>
      <c r="F145" s="85" t="s">
        <v>967</v>
      </c>
      <c r="G145" s="98" t="s">
        <v>968</v>
      </c>
      <c r="H145" s="98" t="s">
        <v>172</v>
      </c>
      <c r="I145" s="95">
        <v>3365.1661220000005</v>
      </c>
      <c r="J145" s="97">
        <v>1656</v>
      </c>
      <c r="K145" s="85"/>
      <c r="L145" s="95">
        <v>202.40101234300005</v>
      </c>
      <c r="M145" s="96">
        <v>3.1782088448198603E-5</v>
      </c>
      <c r="N145" s="96">
        <f t="shared" si="3"/>
        <v>2.433695607886646E-3</v>
      </c>
      <c r="O145" s="96">
        <f>L145/'סכום נכסי הקרן'!$C$42</f>
        <v>3.0734736930158895E-4</v>
      </c>
    </row>
    <row r="146" spans="2:15" s="135" customFormat="1">
      <c r="B146" s="88" t="s">
        <v>1289</v>
      </c>
      <c r="C146" s="85" t="s">
        <v>1290</v>
      </c>
      <c r="D146" s="98" t="s">
        <v>1234</v>
      </c>
      <c r="E146" s="98" t="s">
        <v>1235</v>
      </c>
      <c r="F146" s="85" t="s">
        <v>1291</v>
      </c>
      <c r="G146" s="98" t="s">
        <v>1292</v>
      </c>
      <c r="H146" s="98" t="s">
        <v>172</v>
      </c>
      <c r="I146" s="95">
        <v>1228.1215609999999</v>
      </c>
      <c r="J146" s="97">
        <v>3694</v>
      </c>
      <c r="K146" s="85"/>
      <c r="L146" s="95">
        <v>164.77225567600001</v>
      </c>
      <c r="M146" s="96">
        <v>5.9977290049839221E-5</v>
      </c>
      <c r="N146" s="96">
        <f t="shared" si="3"/>
        <v>1.9812426346005147E-3</v>
      </c>
      <c r="O146" s="96">
        <f>L146/'סכום נכסי הקרן'!$C$42</f>
        <v>2.5020783606598821E-4</v>
      </c>
    </row>
    <row r="147" spans="2:15" s="135" customFormat="1">
      <c r="B147" s="88" t="s">
        <v>1293</v>
      </c>
      <c r="C147" s="85" t="s">
        <v>1294</v>
      </c>
      <c r="D147" s="98" t="s">
        <v>1234</v>
      </c>
      <c r="E147" s="98" t="s">
        <v>1235</v>
      </c>
      <c r="F147" s="85" t="s">
        <v>1295</v>
      </c>
      <c r="G147" s="98" t="s">
        <v>1239</v>
      </c>
      <c r="H147" s="98" t="s">
        <v>172</v>
      </c>
      <c r="I147" s="95">
        <v>451.91697699999997</v>
      </c>
      <c r="J147" s="97">
        <v>5986</v>
      </c>
      <c r="K147" s="85"/>
      <c r="L147" s="95">
        <v>98.251956831000001</v>
      </c>
      <c r="M147" s="96">
        <v>6.9171799458113873E-6</v>
      </c>
      <c r="N147" s="96">
        <f t="shared" si="3"/>
        <v>1.181394070305611E-3</v>
      </c>
      <c r="O147" s="96">
        <f>L147/'סכום נכסי הקרן'!$C$42</f>
        <v>1.4919629161521582E-4</v>
      </c>
    </row>
    <row r="148" spans="2:15" s="135" customFormat="1">
      <c r="B148" s="88" t="s">
        <v>1296</v>
      </c>
      <c r="C148" s="85" t="s">
        <v>1297</v>
      </c>
      <c r="D148" s="98" t="s">
        <v>1234</v>
      </c>
      <c r="E148" s="98" t="s">
        <v>1235</v>
      </c>
      <c r="F148" s="85" t="s">
        <v>1298</v>
      </c>
      <c r="G148" s="98" t="s">
        <v>1239</v>
      </c>
      <c r="H148" s="98" t="s">
        <v>172</v>
      </c>
      <c r="I148" s="95">
        <v>721.52863000000002</v>
      </c>
      <c r="J148" s="97">
        <v>12083</v>
      </c>
      <c r="K148" s="85"/>
      <c r="L148" s="95">
        <v>316.64612959700003</v>
      </c>
      <c r="M148" s="96">
        <v>1.4923159532959008E-5</v>
      </c>
      <c r="N148" s="96">
        <f t="shared" si="3"/>
        <v>3.8073934805651494E-3</v>
      </c>
      <c r="O148" s="96">
        <f>L148/'סכום נכסי הקרן'!$C$42</f>
        <v>4.8082938817639641E-4</v>
      </c>
    </row>
    <row r="149" spans="2:15" s="135" customFormat="1">
      <c r="B149" s="84"/>
      <c r="C149" s="85"/>
      <c r="D149" s="85"/>
      <c r="E149" s="85"/>
      <c r="F149" s="85"/>
      <c r="G149" s="85"/>
      <c r="H149" s="85"/>
      <c r="I149" s="95"/>
      <c r="J149" s="97"/>
      <c r="K149" s="85"/>
      <c r="L149" s="85"/>
      <c r="M149" s="85"/>
      <c r="N149" s="96"/>
      <c r="O149" s="85"/>
    </row>
    <row r="150" spans="2:15" s="135" customFormat="1">
      <c r="B150" s="103" t="s">
        <v>67</v>
      </c>
      <c r="C150" s="83"/>
      <c r="D150" s="83"/>
      <c r="E150" s="83"/>
      <c r="F150" s="83"/>
      <c r="G150" s="83"/>
      <c r="H150" s="83"/>
      <c r="I150" s="92"/>
      <c r="J150" s="94"/>
      <c r="K150" s="92">
        <v>32.095445726999998</v>
      </c>
      <c r="L150" s="92">
        <f>SUM(L151:L215)</f>
        <v>17110.710581842999</v>
      </c>
      <c r="M150" s="83"/>
      <c r="N150" s="93">
        <f t="shared" ref="N150:N213" si="4">L150/$L$11</f>
        <v>0.20574136813249513</v>
      </c>
      <c r="O150" s="93">
        <f>L150/'סכום נכסי הקרן'!$C$42</f>
        <v>2.5982735082857328E-2</v>
      </c>
    </row>
    <row r="151" spans="2:15" s="135" customFormat="1">
      <c r="B151" s="88" t="s">
        <v>1299</v>
      </c>
      <c r="C151" s="85" t="s">
        <v>1300</v>
      </c>
      <c r="D151" s="98" t="s">
        <v>30</v>
      </c>
      <c r="E151" s="98" t="s">
        <v>1235</v>
      </c>
      <c r="F151" s="85"/>
      <c r="G151" s="98" t="s">
        <v>1301</v>
      </c>
      <c r="H151" s="98" t="s">
        <v>174</v>
      </c>
      <c r="I151" s="95">
        <v>515</v>
      </c>
      <c r="J151" s="97">
        <v>21690</v>
      </c>
      <c r="K151" s="85"/>
      <c r="L151" s="95">
        <v>455.54921000000002</v>
      </c>
      <c r="M151" s="96">
        <v>2.5696527325392769E-6</v>
      </c>
      <c r="N151" s="96">
        <f t="shared" si="4"/>
        <v>5.4775818496125934E-3</v>
      </c>
      <c r="O151" s="96">
        <f>L151/'סכום נכסי הקרן'!$C$42</f>
        <v>6.9175469855677009E-4</v>
      </c>
    </row>
    <row r="152" spans="2:15" s="135" customFormat="1">
      <c r="B152" s="88" t="s">
        <v>1302</v>
      </c>
      <c r="C152" s="85" t="s">
        <v>1303</v>
      </c>
      <c r="D152" s="98" t="s">
        <v>30</v>
      </c>
      <c r="E152" s="98" t="s">
        <v>1235</v>
      </c>
      <c r="F152" s="85"/>
      <c r="G152" s="98" t="s">
        <v>1304</v>
      </c>
      <c r="H152" s="98" t="s">
        <v>174</v>
      </c>
      <c r="I152" s="95">
        <v>1158</v>
      </c>
      <c r="J152" s="97">
        <v>11790</v>
      </c>
      <c r="K152" s="85"/>
      <c r="L152" s="95">
        <v>556.78931</v>
      </c>
      <c r="M152" s="96">
        <v>1.4915609317949102E-6</v>
      </c>
      <c r="N152" s="96">
        <f t="shared" si="4"/>
        <v>6.6949057348037536E-3</v>
      </c>
      <c r="O152" s="96">
        <f>L152/'סכום נכסי הקרן'!$C$42</f>
        <v>8.4548850671628214E-4</v>
      </c>
    </row>
    <row r="153" spans="2:15" s="135" customFormat="1">
      <c r="B153" s="88" t="s">
        <v>1305</v>
      </c>
      <c r="C153" s="85" t="s">
        <v>1306</v>
      </c>
      <c r="D153" s="98" t="s">
        <v>1252</v>
      </c>
      <c r="E153" s="98" t="s">
        <v>1235</v>
      </c>
      <c r="F153" s="85"/>
      <c r="G153" s="98" t="s">
        <v>1307</v>
      </c>
      <c r="H153" s="98" t="s">
        <v>172</v>
      </c>
      <c r="I153" s="95">
        <v>182</v>
      </c>
      <c r="J153" s="97">
        <v>14256</v>
      </c>
      <c r="K153" s="95">
        <v>0.64119000000000004</v>
      </c>
      <c r="L153" s="95">
        <v>94.876779999999997</v>
      </c>
      <c r="M153" s="96">
        <v>1.6144996689477299E-6</v>
      </c>
      <c r="N153" s="96">
        <f t="shared" si="4"/>
        <v>1.1408105132652672E-3</v>
      </c>
      <c r="O153" s="96">
        <f>L153/'סכום נכסי הקרן'!$C$42</f>
        <v>1.4407106171677257E-4</v>
      </c>
    </row>
    <row r="154" spans="2:15" s="135" customFormat="1">
      <c r="B154" s="88" t="s">
        <v>1308</v>
      </c>
      <c r="C154" s="85" t="s">
        <v>1309</v>
      </c>
      <c r="D154" s="98" t="s">
        <v>1252</v>
      </c>
      <c r="E154" s="98" t="s">
        <v>1235</v>
      </c>
      <c r="F154" s="85"/>
      <c r="G154" s="98" t="s">
        <v>1310</v>
      </c>
      <c r="H154" s="98" t="s">
        <v>172</v>
      </c>
      <c r="I154" s="95">
        <v>358</v>
      </c>
      <c r="J154" s="97">
        <v>18245</v>
      </c>
      <c r="K154" s="85"/>
      <c r="L154" s="95">
        <v>237.23170999999999</v>
      </c>
      <c r="M154" s="96">
        <v>1.3846334728553838E-7</v>
      </c>
      <c r="N154" s="96">
        <f t="shared" si="4"/>
        <v>2.852504362478333E-3</v>
      </c>
      <c r="O154" s="96">
        <f>L154/'סכום נכסי הקרן'!$C$42</f>
        <v>3.6023803013324754E-4</v>
      </c>
    </row>
    <row r="155" spans="2:15" s="135" customFormat="1">
      <c r="B155" s="88" t="s">
        <v>1311</v>
      </c>
      <c r="C155" s="85" t="s">
        <v>1312</v>
      </c>
      <c r="D155" s="98" t="s">
        <v>1234</v>
      </c>
      <c r="E155" s="98" t="s">
        <v>1235</v>
      </c>
      <c r="F155" s="85"/>
      <c r="G155" s="98" t="s">
        <v>1239</v>
      </c>
      <c r="H155" s="98" t="s">
        <v>172</v>
      </c>
      <c r="I155" s="95">
        <v>200</v>
      </c>
      <c r="J155" s="97">
        <v>117331</v>
      </c>
      <c r="K155" s="85"/>
      <c r="L155" s="95">
        <v>852.29237999999998</v>
      </c>
      <c r="M155" s="96">
        <v>5.7258790160470855E-7</v>
      </c>
      <c r="N155" s="96">
        <f t="shared" si="4"/>
        <v>1.0248072367969025E-2</v>
      </c>
      <c r="O155" s="96">
        <f>L155/'סכום נכסי הקרן'!$C$42</f>
        <v>1.2942120093000099E-3</v>
      </c>
    </row>
    <row r="156" spans="2:15" s="135" customFormat="1">
      <c r="B156" s="88" t="s">
        <v>1313</v>
      </c>
      <c r="C156" s="85" t="s">
        <v>1314</v>
      </c>
      <c r="D156" s="98" t="s">
        <v>1234</v>
      </c>
      <c r="E156" s="98" t="s">
        <v>1235</v>
      </c>
      <c r="F156" s="85"/>
      <c r="G156" s="98" t="s">
        <v>1310</v>
      </c>
      <c r="H156" s="98" t="s">
        <v>172</v>
      </c>
      <c r="I156" s="95">
        <v>71</v>
      </c>
      <c r="J156" s="97">
        <v>178075</v>
      </c>
      <c r="K156" s="85"/>
      <c r="L156" s="95">
        <v>459.20557000000002</v>
      </c>
      <c r="M156" s="96">
        <v>1.4454312351460311E-7</v>
      </c>
      <c r="N156" s="96">
        <f t="shared" si="4"/>
        <v>5.5215463889686147E-3</v>
      </c>
      <c r="O156" s="96">
        <f>L156/'סכום נכסי הקרן'!$C$42</f>
        <v>6.9730690708681025E-4</v>
      </c>
    </row>
    <row r="157" spans="2:15" s="135" customFormat="1">
      <c r="B157" s="88" t="s">
        <v>1315</v>
      </c>
      <c r="C157" s="85" t="s">
        <v>1316</v>
      </c>
      <c r="D157" s="98" t="s">
        <v>1234</v>
      </c>
      <c r="E157" s="98" t="s">
        <v>1235</v>
      </c>
      <c r="F157" s="85"/>
      <c r="G157" s="98" t="s">
        <v>1317</v>
      </c>
      <c r="H157" s="98" t="s">
        <v>172</v>
      </c>
      <c r="I157" s="95">
        <v>936</v>
      </c>
      <c r="J157" s="97">
        <v>18995</v>
      </c>
      <c r="K157" s="85"/>
      <c r="L157" s="95">
        <v>645.74490000000003</v>
      </c>
      <c r="M157" s="96">
        <v>1.985035883340968E-7</v>
      </c>
      <c r="N157" s="96">
        <f t="shared" si="4"/>
        <v>7.7645191036988057E-3</v>
      </c>
      <c r="O157" s="96">
        <f>L157/'סכום נכסי הקרן'!$C$42</f>
        <v>9.8056819952354137E-4</v>
      </c>
    </row>
    <row r="158" spans="2:15" s="135" customFormat="1">
      <c r="B158" s="88" t="s">
        <v>1318</v>
      </c>
      <c r="C158" s="85" t="s">
        <v>1319</v>
      </c>
      <c r="D158" s="98" t="s">
        <v>30</v>
      </c>
      <c r="E158" s="98" t="s">
        <v>1235</v>
      </c>
      <c r="F158" s="85"/>
      <c r="G158" s="98" t="s">
        <v>1284</v>
      </c>
      <c r="H158" s="98" t="s">
        <v>174</v>
      </c>
      <c r="I158" s="95">
        <v>209</v>
      </c>
      <c r="J158" s="97">
        <v>16720</v>
      </c>
      <c r="K158" s="85"/>
      <c r="L158" s="95">
        <v>142.51189000000002</v>
      </c>
      <c r="M158" s="96">
        <v>4.910028831383889E-7</v>
      </c>
      <c r="N158" s="96">
        <f t="shared" si="4"/>
        <v>1.7135811562882229E-3</v>
      </c>
      <c r="O158" s="96">
        <f>L158/'סכום נכסי הקרן'!$C$42</f>
        <v>2.1640531328702249E-4</v>
      </c>
    </row>
    <row r="159" spans="2:15" s="135" customFormat="1">
      <c r="B159" s="88" t="s">
        <v>1320</v>
      </c>
      <c r="C159" s="85" t="s">
        <v>1321</v>
      </c>
      <c r="D159" s="98" t="s">
        <v>132</v>
      </c>
      <c r="E159" s="98" t="s">
        <v>1235</v>
      </c>
      <c r="F159" s="85"/>
      <c r="G159" s="98" t="s">
        <v>1304</v>
      </c>
      <c r="H159" s="98" t="s">
        <v>175</v>
      </c>
      <c r="I159" s="95">
        <v>4140</v>
      </c>
      <c r="J159" s="97">
        <v>482.4</v>
      </c>
      <c r="K159" s="85"/>
      <c r="L159" s="95">
        <v>94.516460000000009</v>
      </c>
      <c r="M159" s="96">
        <v>1.2932694582508108E-6</v>
      </c>
      <c r="N159" s="96">
        <f t="shared" si="4"/>
        <v>1.136477979592226E-3</v>
      </c>
      <c r="O159" s="96">
        <f>L159/'סכום נכסי הקרן'!$C$42</f>
        <v>1.4352391324738118E-4</v>
      </c>
    </row>
    <row r="160" spans="2:15" s="135" customFormat="1">
      <c r="B160" s="88" t="s">
        <v>1322</v>
      </c>
      <c r="C160" s="85" t="s">
        <v>1323</v>
      </c>
      <c r="D160" s="98" t="s">
        <v>1252</v>
      </c>
      <c r="E160" s="98" t="s">
        <v>1235</v>
      </c>
      <c r="F160" s="85"/>
      <c r="G160" s="98" t="s">
        <v>1324</v>
      </c>
      <c r="H160" s="98" t="s">
        <v>172</v>
      </c>
      <c r="I160" s="95">
        <v>2072</v>
      </c>
      <c r="J160" s="97">
        <v>2759</v>
      </c>
      <c r="K160" s="85"/>
      <c r="L160" s="95">
        <v>207.62866</v>
      </c>
      <c r="M160" s="96">
        <v>2.1496124795543348E-7</v>
      </c>
      <c r="N160" s="96">
        <f t="shared" si="4"/>
        <v>2.4965535105974262E-3</v>
      </c>
      <c r="O160" s="96">
        <f>L160/'סכום נכסי הקרן'!$C$42</f>
        <v>3.1528558925619939E-4</v>
      </c>
    </row>
    <row r="161" spans="2:15" s="135" customFormat="1">
      <c r="B161" s="88" t="s">
        <v>1325</v>
      </c>
      <c r="C161" s="85" t="s">
        <v>1326</v>
      </c>
      <c r="D161" s="98" t="s">
        <v>30</v>
      </c>
      <c r="E161" s="98" t="s">
        <v>1235</v>
      </c>
      <c r="F161" s="85"/>
      <c r="G161" s="98" t="s">
        <v>1327</v>
      </c>
      <c r="H161" s="98" t="s">
        <v>174</v>
      </c>
      <c r="I161" s="95">
        <v>407</v>
      </c>
      <c r="J161" s="97">
        <v>6884</v>
      </c>
      <c r="K161" s="85"/>
      <c r="L161" s="95">
        <v>114.26252000000001</v>
      </c>
      <c r="M161" s="96">
        <v>6.7608512942352455E-7</v>
      </c>
      <c r="N161" s="96">
        <f t="shared" si="4"/>
        <v>1.3739071255177808E-3</v>
      </c>
      <c r="O161" s="96">
        <f>L161/'סכום נכסי הקרן'!$C$42</f>
        <v>1.7350844506773904E-4</v>
      </c>
    </row>
    <row r="162" spans="2:15" s="135" customFormat="1">
      <c r="B162" s="88" t="s">
        <v>1328</v>
      </c>
      <c r="C162" s="85" t="s">
        <v>1329</v>
      </c>
      <c r="D162" s="98" t="s">
        <v>1252</v>
      </c>
      <c r="E162" s="98" t="s">
        <v>1235</v>
      </c>
      <c r="F162" s="85"/>
      <c r="G162" s="98" t="s">
        <v>1264</v>
      </c>
      <c r="H162" s="98" t="s">
        <v>172</v>
      </c>
      <c r="I162" s="95">
        <v>192</v>
      </c>
      <c r="J162" s="97">
        <v>24973</v>
      </c>
      <c r="K162" s="85"/>
      <c r="L162" s="95">
        <v>174.14771999999999</v>
      </c>
      <c r="M162" s="96">
        <v>7.1358651895916311E-7</v>
      </c>
      <c r="N162" s="96">
        <f t="shared" si="4"/>
        <v>2.0939744143633043E-3</v>
      </c>
      <c r="O162" s="96">
        <f>L162/'סכום נכסי הקרן'!$C$42</f>
        <v>2.6444454497670799E-4</v>
      </c>
    </row>
    <row r="163" spans="2:15" s="135" customFormat="1">
      <c r="B163" s="88" t="s">
        <v>1330</v>
      </c>
      <c r="C163" s="85" t="s">
        <v>1331</v>
      </c>
      <c r="D163" s="98" t="s">
        <v>1252</v>
      </c>
      <c r="E163" s="98" t="s">
        <v>1235</v>
      </c>
      <c r="F163" s="85"/>
      <c r="G163" s="98" t="s">
        <v>1332</v>
      </c>
      <c r="H163" s="98" t="s">
        <v>172</v>
      </c>
      <c r="I163" s="95">
        <v>70</v>
      </c>
      <c r="J163" s="97">
        <v>42737</v>
      </c>
      <c r="K163" s="85"/>
      <c r="L163" s="95">
        <v>108.65455</v>
      </c>
      <c r="M163" s="96">
        <v>4.4294844863443865E-7</v>
      </c>
      <c r="N163" s="96">
        <f t="shared" si="4"/>
        <v>1.306476178408528E-3</v>
      </c>
      <c r="O163" s="96">
        <f>L163/'סכום נכסי הקרן'!$C$42</f>
        <v>1.6499270294436798E-4</v>
      </c>
    </row>
    <row r="164" spans="2:15" s="135" customFormat="1">
      <c r="B164" s="88" t="s">
        <v>1333</v>
      </c>
      <c r="C164" s="85" t="s">
        <v>1334</v>
      </c>
      <c r="D164" s="98" t="s">
        <v>1252</v>
      </c>
      <c r="E164" s="98" t="s">
        <v>1235</v>
      </c>
      <c r="F164" s="85"/>
      <c r="G164" s="98" t="s">
        <v>1304</v>
      </c>
      <c r="H164" s="98" t="s">
        <v>172</v>
      </c>
      <c r="I164" s="95">
        <v>108</v>
      </c>
      <c r="J164" s="97">
        <v>38142</v>
      </c>
      <c r="K164" s="85"/>
      <c r="L164" s="95">
        <v>149.61429000000001</v>
      </c>
      <c r="M164" s="96">
        <v>1.9132586560843905E-7</v>
      </c>
      <c r="N164" s="96">
        <f t="shared" si="4"/>
        <v>1.7989813204739723E-3</v>
      </c>
      <c r="O164" s="96">
        <f>L164/'סכום נכסי הקרן'!$C$42</f>
        <v>2.2719035793901431E-4</v>
      </c>
    </row>
    <row r="165" spans="2:15" s="135" customFormat="1">
      <c r="B165" s="88" t="s">
        <v>1335</v>
      </c>
      <c r="C165" s="85" t="s">
        <v>1336</v>
      </c>
      <c r="D165" s="98" t="s">
        <v>1252</v>
      </c>
      <c r="E165" s="98" t="s">
        <v>1235</v>
      </c>
      <c r="F165" s="85"/>
      <c r="G165" s="98" t="s">
        <v>1307</v>
      </c>
      <c r="H165" s="98" t="s">
        <v>172</v>
      </c>
      <c r="I165" s="95">
        <v>181</v>
      </c>
      <c r="J165" s="97">
        <v>13388</v>
      </c>
      <c r="K165" s="95">
        <v>0.62451999999999996</v>
      </c>
      <c r="L165" s="95">
        <v>88.636160000000004</v>
      </c>
      <c r="M165" s="96">
        <v>1.1714511579684671E-6</v>
      </c>
      <c r="N165" s="96">
        <f t="shared" si="4"/>
        <v>1.065772501801414E-3</v>
      </c>
      <c r="O165" s="96">
        <f>L165/'סכום נכסי הקרן'!$C$42</f>
        <v>1.3459463609217904E-4</v>
      </c>
    </row>
    <row r="166" spans="2:15" s="135" customFormat="1">
      <c r="B166" s="88" t="s">
        <v>1337</v>
      </c>
      <c r="C166" s="85" t="s">
        <v>1338</v>
      </c>
      <c r="D166" s="98" t="s">
        <v>132</v>
      </c>
      <c r="E166" s="98" t="s">
        <v>1235</v>
      </c>
      <c r="F166" s="85"/>
      <c r="G166" s="98" t="s">
        <v>1246</v>
      </c>
      <c r="H166" s="98" t="s">
        <v>175</v>
      </c>
      <c r="I166" s="95">
        <v>8635</v>
      </c>
      <c r="J166" s="97">
        <v>558.5</v>
      </c>
      <c r="K166" s="85"/>
      <c r="L166" s="95">
        <v>228.23664000000002</v>
      </c>
      <c r="M166" s="96">
        <v>4.2439977453334138E-7</v>
      </c>
      <c r="N166" s="96">
        <f t="shared" si="4"/>
        <v>2.7443464926227477E-3</v>
      </c>
      <c r="O166" s="96">
        <f>L166/'סכום נכסי הקרן'!$C$42</f>
        <v>3.465789526949461E-4</v>
      </c>
    </row>
    <row r="167" spans="2:15" s="135" customFormat="1">
      <c r="B167" s="88" t="s">
        <v>1339</v>
      </c>
      <c r="C167" s="85" t="s">
        <v>1340</v>
      </c>
      <c r="D167" s="98" t="s">
        <v>1252</v>
      </c>
      <c r="E167" s="98" t="s">
        <v>1235</v>
      </c>
      <c r="F167" s="85"/>
      <c r="G167" s="98" t="s">
        <v>1246</v>
      </c>
      <c r="H167" s="98" t="s">
        <v>172</v>
      </c>
      <c r="I167" s="95">
        <v>546</v>
      </c>
      <c r="J167" s="97">
        <v>6836</v>
      </c>
      <c r="K167" s="85"/>
      <c r="L167" s="95">
        <v>135.56279999999998</v>
      </c>
      <c r="M167" s="96">
        <v>2.1210825571831913E-6</v>
      </c>
      <c r="N167" s="96">
        <f t="shared" si="4"/>
        <v>1.6300244111117257E-3</v>
      </c>
      <c r="O167" s="96">
        <f>L167/'סכום נכסי הקרן'!$C$42</f>
        <v>2.0585307095475307E-4</v>
      </c>
    </row>
    <row r="168" spans="2:15" s="135" customFormat="1">
      <c r="B168" s="88" t="s">
        <v>1341</v>
      </c>
      <c r="C168" s="85" t="s">
        <v>1342</v>
      </c>
      <c r="D168" s="98" t="s">
        <v>1234</v>
      </c>
      <c r="E168" s="98" t="s">
        <v>1235</v>
      </c>
      <c r="F168" s="85"/>
      <c r="G168" s="98" t="s">
        <v>1317</v>
      </c>
      <c r="H168" s="98" t="s">
        <v>172</v>
      </c>
      <c r="I168" s="95">
        <v>1415</v>
      </c>
      <c r="J168" s="97">
        <v>5399</v>
      </c>
      <c r="K168" s="85"/>
      <c r="L168" s="95">
        <v>277.46972</v>
      </c>
      <c r="M168" s="96">
        <v>3.214427739418622E-7</v>
      </c>
      <c r="N168" s="96">
        <f t="shared" si="4"/>
        <v>3.3363313308985613E-3</v>
      </c>
      <c r="O168" s="96">
        <f>L168/'סכום נכסי הקרן'!$C$42</f>
        <v>4.2133973301639884E-4</v>
      </c>
    </row>
    <row r="169" spans="2:15" s="135" customFormat="1">
      <c r="B169" s="88" t="s">
        <v>1343</v>
      </c>
      <c r="C169" s="85" t="s">
        <v>1344</v>
      </c>
      <c r="D169" s="98" t="s">
        <v>1252</v>
      </c>
      <c r="E169" s="98" t="s">
        <v>1235</v>
      </c>
      <c r="F169" s="85"/>
      <c r="G169" s="98" t="s">
        <v>1324</v>
      </c>
      <c r="H169" s="98" t="s">
        <v>172</v>
      </c>
      <c r="I169" s="95">
        <v>460</v>
      </c>
      <c r="J169" s="97">
        <v>6222</v>
      </c>
      <c r="K169" s="85"/>
      <c r="L169" s="95">
        <v>103.95219</v>
      </c>
      <c r="M169" s="96">
        <v>1.9653993176265166E-7</v>
      </c>
      <c r="N169" s="96">
        <f t="shared" si="4"/>
        <v>1.2499344015358509E-3</v>
      </c>
      <c r="O169" s="96">
        <f>L169/'סכום נכסי הקרן'!$C$42</f>
        <v>1.5785213601350796E-4</v>
      </c>
    </row>
    <row r="170" spans="2:15" s="135" customFormat="1">
      <c r="B170" s="88" t="s">
        <v>1345</v>
      </c>
      <c r="C170" s="85" t="s">
        <v>1346</v>
      </c>
      <c r="D170" s="98" t="s">
        <v>30</v>
      </c>
      <c r="E170" s="98" t="s">
        <v>1235</v>
      </c>
      <c r="F170" s="85"/>
      <c r="G170" s="98" t="s">
        <v>1327</v>
      </c>
      <c r="H170" s="98" t="s">
        <v>174</v>
      </c>
      <c r="I170" s="95">
        <v>585</v>
      </c>
      <c r="J170" s="97">
        <v>5212</v>
      </c>
      <c r="K170" s="85"/>
      <c r="L170" s="95">
        <v>124.34514</v>
      </c>
      <c r="M170" s="96">
        <v>5.4681204293272415E-7</v>
      </c>
      <c r="N170" s="96">
        <f t="shared" si="4"/>
        <v>1.4951418353936709E-3</v>
      </c>
      <c r="O170" s="96">
        <f>L170/'סכום נכסי הקרן'!$C$42</f>
        <v>1.8881897487584137E-4</v>
      </c>
    </row>
    <row r="171" spans="2:15" s="135" customFormat="1">
      <c r="B171" s="88" t="s">
        <v>1347</v>
      </c>
      <c r="C171" s="85" t="s">
        <v>1348</v>
      </c>
      <c r="D171" s="98" t="s">
        <v>30</v>
      </c>
      <c r="E171" s="98" t="s">
        <v>1235</v>
      </c>
      <c r="F171" s="85"/>
      <c r="G171" s="98" t="s">
        <v>1349</v>
      </c>
      <c r="H171" s="98" t="s">
        <v>174</v>
      </c>
      <c r="I171" s="95">
        <v>991</v>
      </c>
      <c r="J171" s="97">
        <v>2901</v>
      </c>
      <c r="K171" s="85"/>
      <c r="L171" s="95">
        <v>117.24380000000001</v>
      </c>
      <c r="M171" s="96">
        <v>8.014513408737461E-7</v>
      </c>
      <c r="N171" s="96">
        <f t="shared" si="4"/>
        <v>1.4097544167832252E-3</v>
      </c>
      <c r="O171" s="96">
        <f>L171/'סכום נכסי הקרן'!$C$42</f>
        <v>1.7803553984134941E-4</v>
      </c>
    </row>
    <row r="172" spans="2:15" s="135" customFormat="1">
      <c r="B172" s="88" t="s">
        <v>1350</v>
      </c>
      <c r="C172" s="85" t="s">
        <v>1351</v>
      </c>
      <c r="D172" s="98" t="s">
        <v>30</v>
      </c>
      <c r="E172" s="98" t="s">
        <v>1235</v>
      </c>
      <c r="F172" s="85"/>
      <c r="G172" s="98" t="s">
        <v>1307</v>
      </c>
      <c r="H172" s="98" t="s">
        <v>174</v>
      </c>
      <c r="I172" s="95">
        <v>756</v>
      </c>
      <c r="J172" s="97">
        <v>4329</v>
      </c>
      <c r="K172" s="85"/>
      <c r="L172" s="95">
        <v>133.46823000000001</v>
      </c>
      <c r="M172" s="96">
        <v>2.1175492482153975E-6</v>
      </c>
      <c r="N172" s="96">
        <f t="shared" si="4"/>
        <v>1.6048390340703675E-3</v>
      </c>
      <c r="O172" s="96">
        <f>L172/'סכום נכסי הקרן'!$C$42</f>
        <v>2.0267245158992958E-4</v>
      </c>
    </row>
    <row r="173" spans="2:15" s="135" customFormat="1">
      <c r="B173" s="88" t="s">
        <v>1352</v>
      </c>
      <c r="C173" s="85" t="s">
        <v>1353</v>
      </c>
      <c r="D173" s="98" t="s">
        <v>30</v>
      </c>
      <c r="E173" s="98" t="s">
        <v>1235</v>
      </c>
      <c r="F173" s="85"/>
      <c r="G173" s="98" t="s">
        <v>1304</v>
      </c>
      <c r="H173" s="98" t="s">
        <v>174</v>
      </c>
      <c r="I173" s="95">
        <v>495</v>
      </c>
      <c r="J173" s="97">
        <v>8566</v>
      </c>
      <c r="K173" s="85"/>
      <c r="L173" s="95">
        <v>172.92260999999999</v>
      </c>
      <c r="M173" s="96">
        <v>5.0510204081632655E-6</v>
      </c>
      <c r="N173" s="96">
        <f t="shared" si="4"/>
        <v>2.079243535344155E-3</v>
      </c>
      <c r="O173" s="96">
        <f>L173/'סכום נכסי הקרן'!$C$42</f>
        <v>2.6258420677362151E-4</v>
      </c>
    </row>
    <row r="174" spans="2:15" s="135" customFormat="1">
      <c r="B174" s="88" t="s">
        <v>1354</v>
      </c>
      <c r="C174" s="85" t="s">
        <v>1355</v>
      </c>
      <c r="D174" s="98" t="s">
        <v>30</v>
      </c>
      <c r="E174" s="98" t="s">
        <v>1235</v>
      </c>
      <c r="F174" s="85"/>
      <c r="G174" s="98" t="s">
        <v>1317</v>
      </c>
      <c r="H174" s="98" t="s">
        <v>179</v>
      </c>
      <c r="I174" s="95">
        <v>9008</v>
      </c>
      <c r="J174" s="97">
        <v>8542</v>
      </c>
      <c r="K174" s="95">
        <v>3.5212300000000001</v>
      </c>
      <c r="L174" s="95">
        <v>304.30445000000003</v>
      </c>
      <c r="M174" s="96">
        <v>2.9319139613235606E-6</v>
      </c>
      <c r="N174" s="96">
        <f t="shared" si="4"/>
        <v>3.6589955497373003E-3</v>
      </c>
      <c r="O174" s="96">
        <f>L174/'סכום נכסי הקרן'!$C$42</f>
        <v>4.6208846038660399E-4</v>
      </c>
    </row>
    <row r="175" spans="2:15" s="135" customFormat="1">
      <c r="B175" s="88" t="s">
        <v>1356</v>
      </c>
      <c r="C175" s="85" t="s">
        <v>1357</v>
      </c>
      <c r="D175" s="98" t="s">
        <v>1234</v>
      </c>
      <c r="E175" s="98" t="s">
        <v>1235</v>
      </c>
      <c r="F175" s="85"/>
      <c r="G175" s="98" t="s">
        <v>1317</v>
      </c>
      <c r="H175" s="98" t="s">
        <v>172</v>
      </c>
      <c r="I175" s="95">
        <v>1097</v>
      </c>
      <c r="J175" s="97">
        <v>16669</v>
      </c>
      <c r="K175" s="85"/>
      <c r="L175" s="95">
        <v>664.14363000000003</v>
      </c>
      <c r="M175" s="96">
        <v>4.5985512157500469E-7</v>
      </c>
      <c r="N175" s="96">
        <f t="shared" si="4"/>
        <v>7.9857477817244418E-3</v>
      </c>
      <c r="O175" s="96">
        <f>L175/'סכום נכסי הקרן'!$C$42</f>
        <v>1.008506801206063E-3</v>
      </c>
    </row>
    <row r="176" spans="2:15" s="135" customFormat="1">
      <c r="B176" s="88" t="s">
        <v>1358</v>
      </c>
      <c r="C176" s="85" t="s">
        <v>1359</v>
      </c>
      <c r="D176" s="98" t="s">
        <v>1252</v>
      </c>
      <c r="E176" s="98" t="s">
        <v>1235</v>
      </c>
      <c r="F176" s="85"/>
      <c r="G176" s="98" t="s">
        <v>940</v>
      </c>
      <c r="H176" s="98" t="s">
        <v>172</v>
      </c>
      <c r="I176" s="95">
        <v>875</v>
      </c>
      <c r="J176" s="97">
        <v>3710</v>
      </c>
      <c r="K176" s="85"/>
      <c r="L176" s="95">
        <v>117.9038</v>
      </c>
      <c r="M176" s="96">
        <v>6.2079679508454031E-7</v>
      </c>
      <c r="N176" s="96">
        <f t="shared" si="4"/>
        <v>1.4176903410289159E-3</v>
      </c>
      <c r="O176" s="96">
        <f>L176/'סכום נכסי הקרן'!$C$42</f>
        <v>1.7903775451108282E-4</v>
      </c>
    </row>
    <row r="177" spans="2:15" s="135" customFormat="1">
      <c r="B177" s="88" t="s">
        <v>1360</v>
      </c>
      <c r="C177" s="85" t="s">
        <v>1361</v>
      </c>
      <c r="D177" s="98" t="s">
        <v>1252</v>
      </c>
      <c r="E177" s="98" t="s">
        <v>1235</v>
      </c>
      <c r="F177" s="85"/>
      <c r="G177" s="98" t="s">
        <v>1332</v>
      </c>
      <c r="H177" s="98" t="s">
        <v>172</v>
      </c>
      <c r="I177" s="95">
        <v>147</v>
      </c>
      <c r="J177" s="97">
        <v>19199</v>
      </c>
      <c r="K177" s="85"/>
      <c r="L177" s="95">
        <v>102.50422999999999</v>
      </c>
      <c r="M177" s="96">
        <v>4.008036544066618E-7</v>
      </c>
      <c r="N177" s="96">
        <f t="shared" si="4"/>
        <v>1.2325239456710167E-3</v>
      </c>
      <c r="O177" s="96">
        <f>L177/'סכום נכסי הקרן'!$C$42</f>
        <v>1.5565339850867884E-4</v>
      </c>
    </row>
    <row r="178" spans="2:15" s="135" customFormat="1">
      <c r="B178" s="88" t="s">
        <v>1362</v>
      </c>
      <c r="C178" s="85" t="s">
        <v>1363</v>
      </c>
      <c r="D178" s="98" t="s">
        <v>133</v>
      </c>
      <c r="E178" s="98" t="s">
        <v>1235</v>
      </c>
      <c r="F178" s="85"/>
      <c r="G178" s="98" t="s">
        <v>1246</v>
      </c>
      <c r="H178" s="98" t="s">
        <v>182</v>
      </c>
      <c r="I178" s="95">
        <v>4369</v>
      </c>
      <c r="J178" s="97">
        <v>1055.5</v>
      </c>
      <c r="K178" s="85"/>
      <c r="L178" s="95">
        <v>151.15509</v>
      </c>
      <c r="M178" s="96">
        <v>2.9877107912366319E-6</v>
      </c>
      <c r="N178" s="96">
        <f t="shared" si="4"/>
        <v>1.8175080963493669E-3</v>
      </c>
      <c r="O178" s="96">
        <f>L178/'סכום נכסי הקרן'!$C$42</f>
        <v>2.2953007364071921E-4</v>
      </c>
    </row>
    <row r="179" spans="2:15" s="135" customFormat="1">
      <c r="B179" s="88" t="s">
        <v>1364</v>
      </c>
      <c r="C179" s="85" t="s">
        <v>1365</v>
      </c>
      <c r="D179" s="98" t="s">
        <v>1252</v>
      </c>
      <c r="E179" s="98" t="s">
        <v>1235</v>
      </c>
      <c r="F179" s="85"/>
      <c r="G179" s="98" t="s">
        <v>1324</v>
      </c>
      <c r="H179" s="98" t="s">
        <v>172</v>
      </c>
      <c r="I179" s="95">
        <v>701</v>
      </c>
      <c r="J179" s="97">
        <v>10123</v>
      </c>
      <c r="K179" s="85"/>
      <c r="L179" s="95">
        <v>257.73482000000001</v>
      </c>
      <c r="M179" s="96">
        <v>2.1409537189435965E-7</v>
      </c>
      <c r="N179" s="96">
        <f t="shared" si="4"/>
        <v>3.0990363742375245E-3</v>
      </c>
      <c r="O179" s="96">
        <f>L179/'סכום נכסי הקרן'!$C$42</f>
        <v>3.9137214773500193E-4</v>
      </c>
    </row>
    <row r="180" spans="2:15" s="135" customFormat="1">
      <c r="B180" s="88" t="s">
        <v>1366</v>
      </c>
      <c r="C180" s="85" t="s">
        <v>1367</v>
      </c>
      <c r="D180" s="98" t="s">
        <v>30</v>
      </c>
      <c r="E180" s="98" t="s">
        <v>1235</v>
      </c>
      <c r="F180" s="85"/>
      <c r="G180" s="98" t="s">
        <v>1307</v>
      </c>
      <c r="H180" s="98" t="s">
        <v>174</v>
      </c>
      <c r="I180" s="95">
        <v>318</v>
      </c>
      <c r="J180" s="97">
        <v>10945</v>
      </c>
      <c r="K180" s="85"/>
      <c r="L180" s="95">
        <v>141.94216</v>
      </c>
      <c r="M180" s="96">
        <v>5.0325863925352499E-6</v>
      </c>
      <c r="N180" s="96">
        <f t="shared" si="4"/>
        <v>1.7067306500450448E-3</v>
      </c>
      <c r="O180" s="96">
        <f>L180/'סכום נכסי הקרן'!$C$42</f>
        <v>2.1554017425098122E-4</v>
      </c>
    </row>
    <row r="181" spans="2:15" s="135" customFormat="1">
      <c r="B181" s="88" t="s">
        <v>1368</v>
      </c>
      <c r="C181" s="85" t="s">
        <v>1369</v>
      </c>
      <c r="D181" s="98" t="s">
        <v>132</v>
      </c>
      <c r="E181" s="98" t="s">
        <v>1235</v>
      </c>
      <c r="F181" s="85"/>
      <c r="G181" s="98" t="s">
        <v>1324</v>
      </c>
      <c r="H181" s="98" t="s">
        <v>175</v>
      </c>
      <c r="I181" s="95">
        <v>119203</v>
      </c>
      <c r="J181" s="97">
        <v>62.14</v>
      </c>
      <c r="K181" s="85"/>
      <c r="L181" s="95">
        <v>350.55665000000005</v>
      </c>
      <c r="M181" s="96">
        <v>1.6743749365178107E-6</v>
      </c>
      <c r="N181" s="96">
        <f t="shared" si="4"/>
        <v>4.2151379063987285E-3</v>
      </c>
      <c r="O181" s="96">
        <f>L181/'סכום נכסי הקרן'!$C$42</f>
        <v>5.3232275333727657E-4</v>
      </c>
    </row>
    <row r="182" spans="2:15" s="135" customFormat="1">
      <c r="B182" s="88" t="s">
        <v>1370</v>
      </c>
      <c r="C182" s="85" t="s">
        <v>1371</v>
      </c>
      <c r="D182" s="98" t="s">
        <v>1252</v>
      </c>
      <c r="E182" s="98" t="s">
        <v>1235</v>
      </c>
      <c r="F182" s="85"/>
      <c r="G182" s="98" t="s">
        <v>1239</v>
      </c>
      <c r="H182" s="98" t="s">
        <v>172</v>
      </c>
      <c r="I182" s="95">
        <v>342</v>
      </c>
      <c r="J182" s="97">
        <v>23545</v>
      </c>
      <c r="K182" s="85"/>
      <c r="L182" s="95">
        <v>292.46280999999999</v>
      </c>
      <c r="M182" s="96">
        <v>3.3719907954826412E-7</v>
      </c>
      <c r="N182" s="96">
        <f t="shared" si="4"/>
        <v>3.5166101588513265E-3</v>
      </c>
      <c r="O182" s="96">
        <f>L182/'סכום נכסי הקרן'!$C$42</f>
        <v>4.4410684626281302E-4</v>
      </c>
    </row>
    <row r="183" spans="2:15" s="135" customFormat="1">
      <c r="B183" s="88" t="s">
        <v>1372</v>
      </c>
      <c r="C183" s="85" t="s">
        <v>1373</v>
      </c>
      <c r="D183" s="98" t="s">
        <v>1252</v>
      </c>
      <c r="E183" s="98" t="s">
        <v>1235</v>
      </c>
      <c r="F183" s="85"/>
      <c r="G183" s="98" t="s">
        <v>1374</v>
      </c>
      <c r="H183" s="98" t="s">
        <v>172</v>
      </c>
      <c r="I183" s="95">
        <v>382</v>
      </c>
      <c r="J183" s="97">
        <v>18990</v>
      </c>
      <c r="K183" s="85"/>
      <c r="L183" s="95">
        <v>263.47181999999998</v>
      </c>
      <c r="M183" s="96">
        <v>4.9913935569931659E-7</v>
      </c>
      <c r="N183" s="96">
        <f t="shared" si="4"/>
        <v>3.1680187945368099E-3</v>
      </c>
      <c r="O183" s="96">
        <f>L183/'סכום נכסי הקרן'!$C$42</f>
        <v>4.0008382282630581E-4</v>
      </c>
    </row>
    <row r="184" spans="2:15" s="135" customFormat="1">
      <c r="B184" s="88" t="s">
        <v>1375</v>
      </c>
      <c r="C184" s="85" t="s">
        <v>1376</v>
      </c>
      <c r="D184" s="98" t="s">
        <v>1252</v>
      </c>
      <c r="E184" s="98" t="s">
        <v>1235</v>
      </c>
      <c r="F184" s="85"/>
      <c r="G184" s="98" t="s">
        <v>1264</v>
      </c>
      <c r="H184" s="98" t="s">
        <v>172</v>
      </c>
      <c r="I184" s="95">
        <v>991</v>
      </c>
      <c r="J184" s="97">
        <v>8317</v>
      </c>
      <c r="K184" s="95">
        <v>1.9796199999999999</v>
      </c>
      <c r="L184" s="95">
        <v>301.33440000000002</v>
      </c>
      <c r="M184" s="96">
        <v>3.8392693445367081E-7</v>
      </c>
      <c r="N184" s="96">
        <f t="shared" si="4"/>
        <v>3.6232832894253094E-3</v>
      </c>
      <c r="O184" s="96">
        <f>L184/'סכום נכסי הקרן'!$C$42</f>
        <v>4.5757841844744986E-4</v>
      </c>
    </row>
    <row r="185" spans="2:15" s="135" customFormat="1">
      <c r="B185" s="88" t="s">
        <v>1377</v>
      </c>
      <c r="C185" s="85" t="s">
        <v>1378</v>
      </c>
      <c r="D185" s="98" t="s">
        <v>1234</v>
      </c>
      <c r="E185" s="98" t="s">
        <v>1235</v>
      </c>
      <c r="F185" s="85"/>
      <c r="G185" s="98" t="s">
        <v>1379</v>
      </c>
      <c r="H185" s="98" t="s">
        <v>172</v>
      </c>
      <c r="I185" s="95">
        <v>2493</v>
      </c>
      <c r="J185" s="97">
        <v>11794</v>
      </c>
      <c r="K185" s="85"/>
      <c r="L185" s="95">
        <v>1067.89669</v>
      </c>
      <c r="M185" s="96">
        <v>3.2493882209439252E-7</v>
      </c>
      <c r="N185" s="96">
        <f t="shared" si="4"/>
        <v>1.2840526112218186E-2</v>
      </c>
      <c r="O185" s="96">
        <f>L185/'סכום נכסי הקרן'!$C$42</f>
        <v>1.6216086795117538E-3</v>
      </c>
    </row>
    <row r="186" spans="2:15" s="135" customFormat="1">
      <c r="B186" s="88" t="s">
        <v>1380</v>
      </c>
      <c r="C186" s="85" t="s">
        <v>1381</v>
      </c>
      <c r="D186" s="98" t="s">
        <v>1252</v>
      </c>
      <c r="E186" s="98" t="s">
        <v>1235</v>
      </c>
      <c r="F186" s="85"/>
      <c r="G186" s="98" t="s">
        <v>1332</v>
      </c>
      <c r="H186" s="98" t="s">
        <v>172</v>
      </c>
      <c r="I186" s="95">
        <v>138</v>
      </c>
      <c r="J186" s="97">
        <v>18109</v>
      </c>
      <c r="K186" s="85"/>
      <c r="L186" s="95">
        <v>90.76521000000001</v>
      </c>
      <c r="M186" s="96">
        <v>7.3089380823734059E-7</v>
      </c>
      <c r="N186" s="96">
        <f t="shared" si="4"/>
        <v>1.0913724707639718E-3</v>
      </c>
      <c r="O186" s="96">
        <f>L186/'סכום נכסי הקרן'!$C$42</f>
        <v>1.3782761358096076E-4</v>
      </c>
    </row>
    <row r="187" spans="2:15" s="135" customFormat="1">
      <c r="B187" s="88" t="s">
        <v>1382</v>
      </c>
      <c r="C187" s="85" t="s">
        <v>1383</v>
      </c>
      <c r="D187" s="98" t="s">
        <v>1252</v>
      </c>
      <c r="E187" s="98" t="s">
        <v>1235</v>
      </c>
      <c r="F187" s="85"/>
      <c r="G187" s="98" t="s">
        <v>940</v>
      </c>
      <c r="H187" s="98" t="s">
        <v>172</v>
      </c>
      <c r="I187" s="95">
        <v>799.50851999999998</v>
      </c>
      <c r="J187" s="97">
        <v>2731</v>
      </c>
      <c r="K187" s="85"/>
      <c r="L187" s="95">
        <v>79.303186138000001</v>
      </c>
      <c r="M187" s="96">
        <v>2.0741107868802173E-6</v>
      </c>
      <c r="N187" s="96">
        <f t="shared" si="4"/>
        <v>9.5355163277740683E-4</v>
      </c>
      <c r="O187" s="96">
        <f>L187/'סכום נכסי הקרן'!$C$42</f>
        <v>1.2042244924864126E-4</v>
      </c>
    </row>
    <row r="188" spans="2:15" s="135" customFormat="1">
      <c r="B188" s="88" t="s">
        <v>1384</v>
      </c>
      <c r="C188" s="85" t="s">
        <v>1385</v>
      </c>
      <c r="D188" s="98" t="s">
        <v>1234</v>
      </c>
      <c r="E188" s="98" t="s">
        <v>1235</v>
      </c>
      <c r="F188" s="85"/>
      <c r="G188" s="98" t="s">
        <v>1292</v>
      </c>
      <c r="H188" s="98" t="s">
        <v>172</v>
      </c>
      <c r="I188" s="95">
        <v>6291.7844400000004</v>
      </c>
      <c r="J188" s="97">
        <v>2834</v>
      </c>
      <c r="K188" s="85"/>
      <c r="L188" s="95">
        <v>647.61890917999995</v>
      </c>
      <c r="M188" s="96">
        <v>1.2194563617611077E-5</v>
      </c>
      <c r="N188" s="96">
        <f t="shared" si="4"/>
        <v>7.7870524292870001E-3</v>
      </c>
      <c r="O188" s="96">
        <f>L188/'סכום נכסי הקרן'!$C$42</f>
        <v>9.8341389572264909E-4</v>
      </c>
    </row>
    <row r="189" spans="2:15" s="135" customFormat="1">
      <c r="B189" s="88" t="s">
        <v>1386</v>
      </c>
      <c r="C189" s="85" t="s">
        <v>1387</v>
      </c>
      <c r="D189" s="98" t="s">
        <v>1252</v>
      </c>
      <c r="E189" s="98" t="s">
        <v>1235</v>
      </c>
      <c r="F189" s="85"/>
      <c r="G189" s="98" t="s">
        <v>1301</v>
      </c>
      <c r="H189" s="98" t="s">
        <v>172</v>
      </c>
      <c r="I189" s="95">
        <v>915</v>
      </c>
      <c r="J189" s="97">
        <v>8421</v>
      </c>
      <c r="K189" s="95">
        <v>0.73111999999999999</v>
      </c>
      <c r="L189" s="95">
        <v>280.58453000000003</v>
      </c>
      <c r="M189" s="96">
        <v>7.268984562490461E-7</v>
      </c>
      <c r="N189" s="96">
        <f t="shared" si="4"/>
        <v>3.3737842039284409E-3</v>
      </c>
      <c r="O189" s="96">
        <f>L189/'סכום נכסי הקרן'!$C$42</f>
        <v>4.2606959403978124E-4</v>
      </c>
    </row>
    <row r="190" spans="2:15" s="135" customFormat="1">
      <c r="B190" s="88" t="s">
        <v>1388</v>
      </c>
      <c r="C190" s="85" t="s">
        <v>1389</v>
      </c>
      <c r="D190" s="98" t="s">
        <v>30</v>
      </c>
      <c r="E190" s="98" t="s">
        <v>1235</v>
      </c>
      <c r="F190" s="85"/>
      <c r="G190" s="98" t="s">
        <v>1317</v>
      </c>
      <c r="H190" s="98" t="s">
        <v>174</v>
      </c>
      <c r="I190" s="95">
        <v>13773</v>
      </c>
      <c r="J190" s="97">
        <v>507.4</v>
      </c>
      <c r="K190" s="85"/>
      <c r="L190" s="95">
        <v>285.00173999999998</v>
      </c>
      <c r="M190" s="96">
        <v>2.4437682420199777E-6</v>
      </c>
      <c r="N190" s="96">
        <f t="shared" si="4"/>
        <v>3.4268973008031497E-3</v>
      </c>
      <c r="O190" s="96">
        <f>L190/'סכום נכסי הקרן'!$C$42</f>
        <v>4.327771586781041E-4</v>
      </c>
    </row>
    <row r="191" spans="2:15" s="135" customFormat="1">
      <c r="B191" s="88" t="s">
        <v>1390</v>
      </c>
      <c r="C191" s="85" t="s">
        <v>1391</v>
      </c>
      <c r="D191" s="98" t="s">
        <v>1252</v>
      </c>
      <c r="E191" s="98" t="s">
        <v>1235</v>
      </c>
      <c r="F191" s="85"/>
      <c r="G191" s="98" t="s">
        <v>940</v>
      </c>
      <c r="H191" s="98" t="s">
        <v>172</v>
      </c>
      <c r="I191" s="95">
        <v>629.17844400000001</v>
      </c>
      <c r="J191" s="97">
        <v>5276</v>
      </c>
      <c r="K191" s="95">
        <v>0.98262572700000006</v>
      </c>
      <c r="L191" s="95">
        <v>121.548517217</v>
      </c>
      <c r="M191" s="96">
        <v>1.0420808951091243E-6</v>
      </c>
      <c r="N191" s="96">
        <f t="shared" si="4"/>
        <v>1.4615148860760024E-3</v>
      </c>
      <c r="O191" s="96">
        <f>L191/'סכום נכסי הקרן'!$C$42</f>
        <v>1.845722833927606E-4</v>
      </c>
    </row>
    <row r="192" spans="2:15" s="135" customFormat="1">
      <c r="B192" s="88" t="s">
        <v>1269</v>
      </c>
      <c r="C192" s="85" t="s">
        <v>1270</v>
      </c>
      <c r="D192" s="98" t="s">
        <v>1252</v>
      </c>
      <c r="E192" s="98" t="s">
        <v>1235</v>
      </c>
      <c r="F192" s="85"/>
      <c r="G192" s="98" t="s">
        <v>199</v>
      </c>
      <c r="H192" s="98" t="s">
        <v>172</v>
      </c>
      <c r="I192" s="95">
        <v>3612.935794</v>
      </c>
      <c r="J192" s="97">
        <v>5515</v>
      </c>
      <c r="K192" s="85"/>
      <c r="L192" s="95">
        <v>723.68838160600001</v>
      </c>
      <c r="M192" s="96">
        <v>7.1258005504852705E-5</v>
      </c>
      <c r="N192" s="96">
        <f t="shared" si="4"/>
        <v>8.7017214756239785E-3</v>
      </c>
      <c r="O192" s="96">
        <f>L192/'סכום נכסי הקרן'!$C$42</f>
        <v>1.0989259278199502E-3</v>
      </c>
    </row>
    <row r="193" spans="2:15" s="135" customFormat="1">
      <c r="B193" s="88" t="s">
        <v>1392</v>
      </c>
      <c r="C193" s="85" t="s">
        <v>1393</v>
      </c>
      <c r="D193" s="98" t="s">
        <v>1252</v>
      </c>
      <c r="E193" s="98" t="s">
        <v>1235</v>
      </c>
      <c r="F193" s="85"/>
      <c r="G193" s="98" t="s">
        <v>1317</v>
      </c>
      <c r="H193" s="98" t="s">
        <v>172</v>
      </c>
      <c r="I193" s="95">
        <v>181.80128499999998</v>
      </c>
      <c r="J193" s="97">
        <v>24288</v>
      </c>
      <c r="K193" s="85"/>
      <c r="L193" s="95">
        <v>160.37421482100001</v>
      </c>
      <c r="M193" s="96">
        <v>1.939566387074138E-6</v>
      </c>
      <c r="N193" s="96">
        <f t="shared" si="4"/>
        <v>1.9283600299721307E-3</v>
      </c>
      <c r="O193" s="96">
        <f>L193/'סכום נכסי הקרן'!$C$42</f>
        <v>2.4352937990997626E-4</v>
      </c>
    </row>
    <row r="194" spans="2:15" s="135" customFormat="1">
      <c r="B194" s="88" t="s">
        <v>1394</v>
      </c>
      <c r="C194" s="85" t="s">
        <v>1395</v>
      </c>
      <c r="D194" s="98" t="s">
        <v>1234</v>
      </c>
      <c r="E194" s="98" t="s">
        <v>1235</v>
      </c>
      <c r="F194" s="85"/>
      <c r="G194" s="98" t="s">
        <v>1317</v>
      </c>
      <c r="H194" s="98" t="s">
        <v>172</v>
      </c>
      <c r="I194" s="95">
        <v>440</v>
      </c>
      <c r="J194" s="97">
        <v>10384</v>
      </c>
      <c r="K194" s="85"/>
      <c r="L194" s="95">
        <v>165.94463000000002</v>
      </c>
      <c r="M194" s="96">
        <v>3.7503962410828587E-7</v>
      </c>
      <c r="N194" s="96">
        <f t="shared" si="4"/>
        <v>1.9953394131199953E-3</v>
      </c>
      <c r="O194" s="96">
        <f>L194/'סכום נכסי הקרן'!$C$42</f>
        <v>2.519880947719452E-4</v>
      </c>
    </row>
    <row r="195" spans="2:15" s="135" customFormat="1">
      <c r="B195" s="88" t="s">
        <v>1273</v>
      </c>
      <c r="C195" s="85" t="s">
        <v>1274</v>
      </c>
      <c r="D195" s="98" t="s">
        <v>1234</v>
      </c>
      <c r="E195" s="98" t="s">
        <v>1235</v>
      </c>
      <c r="F195" s="85"/>
      <c r="G195" s="98" t="s">
        <v>529</v>
      </c>
      <c r="H195" s="98" t="s">
        <v>172</v>
      </c>
      <c r="I195" s="95">
        <v>2628.189597</v>
      </c>
      <c r="J195" s="97">
        <v>4816</v>
      </c>
      <c r="K195" s="85"/>
      <c r="L195" s="95">
        <v>459.71535503899997</v>
      </c>
      <c r="M195" s="96">
        <v>1.934297662033379E-5</v>
      </c>
      <c r="N195" s="96">
        <f t="shared" si="4"/>
        <v>5.5276761093490546E-3</v>
      </c>
      <c r="O195" s="96">
        <f>L195/'סכום נכסי הקרן'!$C$42</f>
        <v>6.9808101927544108E-4</v>
      </c>
    </row>
    <row r="196" spans="2:15" s="135" customFormat="1">
      <c r="B196" s="88" t="s">
        <v>1396</v>
      </c>
      <c r="C196" s="85" t="s">
        <v>1397</v>
      </c>
      <c r="D196" s="98" t="s">
        <v>1252</v>
      </c>
      <c r="E196" s="98" t="s">
        <v>1235</v>
      </c>
      <c r="F196" s="85"/>
      <c r="G196" s="98" t="s">
        <v>1264</v>
      </c>
      <c r="H196" s="98" t="s">
        <v>172</v>
      </c>
      <c r="I196" s="95">
        <v>3062</v>
      </c>
      <c r="J196" s="97">
        <v>4247</v>
      </c>
      <c r="K196" s="85"/>
      <c r="L196" s="95">
        <v>472.31668999999999</v>
      </c>
      <c r="M196" s="96">
        <v>5.5153236034439174E-7</v>
      </c>
      <c r="N196" s="96">
        <f t="shared" si="4"/>
        <v>5.6791961694173448E-3</v>
      </c>
      <c r="O196" s="96">
        <f>L196/'סכום נכסי הקרן'!$C$42</f>
        <v>7.172162355726211E-4</v>
      </c>
    </row>
    <row r="197" spans="2:15" s="135" customFormat="1">
      <c r="B197" s="88" t="s">
        <v>1398</v>
      </c>
      <c r="C197" s="85" t="s">
        <v>1399</v>
      </c>
      <c r="D197" s="98" t="s">
        <v>1252</v>
      </c>
      <c r="E197" s="98" t="s">
        <v>1235</v>
      </c>
      <c r="F197" s="85"/>
      <c r="G197" s="98" t="s">
        <v>1307</v>
      </c>
      <c r="H197" s="98" t="s">
        <v>172</v>
      </c>
      <c r="I197" s="95">
        <v>1439</v>
      </c>
      <c r="J197" s="97">
        <v>7195</v>
      </c>
      <c r="K197" s="85"/>
      <c r="L197" s="95">
        <v>376.04293000000001</v>
      </c>
      <c r="M197" s="96">
        <v>2.2815911078793451E-6</v>
      </c>
      <c r="N197" s="96">
        <f t="shared" si="4"/>
        <v>4.5215881903145853E-3</v>
      </c>
      <c r="O197" s="96">
        <f>L197/'סכום נכסי הקרן'!$C$42</f>
        <v>5.7102384984172101E-4</v>
      </c>
    </row>
    <row r="198" spans="2:15" s="135" customFormat="1">
      <c r="B198" s="88" t="s">
        <v>1400</v>
      </c>
      <c r="C198" s="85" t="s">
        <v>1401</v>
      </c>
      <c r="D198" s="98" t="s">
        <v>132</v>
      </c>
      <c r="E198" s="98" t="s">
        <v>1235</v>
      </c>
      <c r="F198" s="85"/>
      <c r="G198" s="98" t="s">
        <v>1324</v>
      </c>
      <c r="H198" s="98" t="s">
        <v>175</v>
      </c>
      <c r="I198" s="95">
        <v>27004</v>
      </c>
      <c r="J198" s="97">
        <v>247</v>
      </c>
      <c r="K198" s="95">
        <v>14.0579</v>
      </c>
      <c r="L198" s="95">
        <v>329.72174999999999</v>
      </c>
      <c r="M198" s="96">
        <v>2.233572564050003E-6</v>
      </c>
      <c r="N198" s="96">
        <f t="shared" si="4"/>
        <v>3.9646164093282057E-3</v>
      </c>
      <c r="O198" s="96">
        <f>L198/'סכום נכסי הקרן'!$C$42</f>
        <v>5.0068481027299046E-4</v>
      </c>
    </row>
    <row r="199" spans="2:15" s="135" customFormat="1">
      <c r="B199" s="88" t="s">
        <v>1402</v>
      </c>
      <c r="C199" s="85" t="s">
        <v>1403</v>
      </c>
      <c r="D199" s="98" t="s">
        <v>132</v>
      </c>
      <c r="E199" s="98" t="s">
        <v>1235</v>
      </c>
      <c r="F199" s="85"/>
      <c r="G199" s="98" t="s">
        <v>1246</v>
      </c>
      <c r="H199" s="98" t="s">
        <v>175</v>
      </c>
      <c r="I199" s="95">
        <v>1923</v>
      </c>
      <c r="J199" s="97">
        <v>2413.5</v>
      </c>
      <c r="K199" s="85"/>
      <c r="L199" s="95">
        <v>219.64757999999998</v>
      </c>
      <c r="M199" s="96">
        <v>4.3723296617595761E-7</v>
      </c>
      <c r="N199" s="96">
        <f t="shared" si="4"/>
        <v>2.6410705388323027E-3</v>
      </c>
      <c r="O199" s="96">
        <f>L199/'סכום נכסי הקרן'!$C$42</f>
        <v>3.3353640431430897E-4</v>
      </c>
    </row>
    <row r="200" spans="2:15" s="135" customFormat="1">
      <c r="B200" s="88" t="s">
        <v>1404</v>
      </c>
      <c r="C200" s="85" t="s">
        <v>1405</v>
      </c>
      <c r="D200" s="98" t="s">
        <v>1252</v>
      </c>
      <c r="E200" s="98" t="s">
        <v>1235</v>
      </c>
      <c r="F200" s="85"/>
      <c r="G200" s="98" t="s">
        <v>1332</v>
      </c>
      <c r="H200" s="98" t="s">
        <v>172</v>
      </c>
      <c r="I200" s="95">
        <v>117</v>
      </c>
      <c r="J200" s="97">
        <v>21055</v>
      </c>
      <c r="K200" s="85"/>
      <c r="L200" s="95">
        <v>89.47196000000001</v>
      </c>
      <c r="M200" s="96">
        <v>4.7545265764889562E-7</v>
      </c>
      <c r="N200" s="96">
        <f t="shared" si="4"/>
        <v>1.0758222676870936E-3</v>
      </c>
      <c r="O200" s="96">
        <f>L200/'סכום נכסי הקרן'!$C$42</f>
        <v>1.3586380430575965E-4</v>
      </c>
    </row>
    <row r="201" spans="2:15" s="135" customFormat="1">
      <c r="B201" s="88" t="s">
        <v>1406</v>
      </c>
      <c r="C201" s="85" t="s">
        <v>1407</v>
      </c>
      <c r="D201" s="98" t="s">
        <v>30</v>
      </c>
      <c r="E201" s="98" t="s">
        <v>1235</v>
      </c>
      <c r="F201" s="85"/>
      <c r="G201" s="98" t="s">
        <v>1304</v>
      </c>
      <c r="H201" s="98" t="s">
        <v>179</v>
      </c>
      <c r="I201" s="95">
        <v>622</v>
      </c>
      <c r="J201" s="97">
        <v>29790</v>
      </c>
      <c r="K201" s="85"/>
      <c r="L201" s="95">
        <v>72.431350000000009</v>
      </c>
      <c r="M201" s="96">
        <v>4.6605045705013859E-6</v>
      </c>
      <c r="N201" s="96">
        <f t="shared" si="4"/>
        <v>8.7092379789866631E-4</v>
      </c>
      <c r="O201" s="96">
        <f>L201/'סכום נכסי הקרן'!$C$42</f>
        <v>1.099875174524173E-4</v>
      </c>
    </row>
    <row r="202" spans="2:15" s="135" customFormat="1">
      <c r="B202" s="88" t="s">
        <v>1279</v>
      </c>
      <c r="C202" s="85" t="s">
        <v>1280</v>
      </c>
      <c r="D202" s="98" t="s">
        <v>1234</v>
      </c>
      <c r="E202" s="98" t="s">
        <v>1235</v>
      </c>
      <c r="F202" s="85"/>
      <c r="G202" s="98" t="s">
        <v>201</v>
      </c>
      <c r="H202" s="98" t="s">
        <v>172</v>
      </c>
      <c r="I202" s="95">
        <v>1773.8243640000001</v>
      </c>
      <c r="J202" s="97">
        <v>1528</v>
      </c>
      <c r="K202" s="85"/>
      <c r="L202" s="95">
        <v>98.441859743999998</v>
      </c>
      <c r="M202" s="96">
        <v>3.5621598987796588E-5</v>
      </c>
      <c r="N202" s="96">
        <f t="shared" si="4"/>
        <v>1.1836774871716777E-3</v>
      </c>
      <c r="O202" s="96">
        <f>L202/'סכום נכסי הקרן'!$C$42</f>
        <v>1.4948466053223659E-4</v>
      </c>
    </row>
    <row r="203" spans="2:15" s="135" customFormat="1">
      <c r="B203" s="88" t="s">
        <v>1408</v>
      </c>
      <c r="C203" s="85" t="s">
        <v>1409</v>
      </c>
      <c r="D203" s="98" t="s">
        <v>132</v>
      </c>
      <c r="E203" s="98" t="s">
        <v>1235</v>
      </c>
      <c r="F203" s="85"/>
      <c r="G203" s="98" t="s">
        <v>1307</v>
      </c>
      <c r="H203" s="98" t="s">
        <v>175</v>
      </c>
      <c r="I203" s="95">
        <v>9044</v>
      </c>
      <c r="J203" s="97">
        <v>673.4</v>
      </c>
      <c r="K203" s="95">
        <v>4.4108299999999998</v>
      </c>
      <c r="L203" s="95">
        <v>292.63704999999999</v>
      </c>
      <c r="M203" s="96">
        <v>8.3390654265535886E-6</v>
      </c>
      <c r="N203" s="96">
        <f t="shared" si="4"/>
        <v>3.5187052428521889E-3</v>
      </c>
      <c r="O203" s="96">
        <f>L203/'סכום נכסי הקרן'!$C$42</f>
        <v>4.4437143093562263E-4</v>
      </c>
    </row>
    <row r="204" spans="2:15" s="135" customFormat="1">
      <c r="B204" s="88" t="s">
        <v>1410</v>
      </c>
      <c r="C204" s="85" t="s">
        <v>1411</v>
      </c>
      <c r="D204" s="98" t="s">
        <v>1252</v>
      </c>
      <c r="E204" s="98" t="s">
        <v>1235</v>
      </c>
      <c r="F204" s="85"/>
      <c r="G204" s="98" t="s">
        <v>1307</v>
      </c>
      <c r="H204" s="98" t="s">
        <v>172</v>
      </c>
      <c r="I204" s="95">
        <v>345</v>
      </c>
      <c r="J204" s="97">
        <v>18221</v>
      </c>
      <c r="K204" s="85"/>
      <c r="L204" s="95">
        <v>228.31642000000002</v>
      </c>
      <c r="M204" s="96">
        <v>1.1165568591790203E-6</v>
      </c>
      <c r="N204" s="96">
        <f t="shared" si="4"/>
        <v>2.7453057775262647E-3</v>
      </c>
      <c r="O204" s="96">
        <f>L204/'סכום נכסי הקרן'!$C$42</f>
        <v>3.4670009918941783E-4</v>
      </c>
    </row>
    <row r="205" spans="2:15" s="135" customFormat="1">
      <c r="B205" s="88" t="s">
        <v>1412</v>
      </c>
      <c r="C205" s="85" t="s">
        <v>1413</v>
      </c>
      <c r="D205" s="98" t="s">
        <v>1252</v>
      </c>
      <c r="E205" s="98" t="s">
        <v>1235</v>
      </c>
      <c r="F205" s="85"/>
      <c r="G205" s="98" t="s">
        <v>1307</v>
      </c>
      <c r="H205" s="98" t="s">
        <v>172</v>
      </c>
      <c r="I205" s="95">
        <v>260</v>
      </c>
      <c r="J205" s="97">
        <v>8992</v>
      </c>
      <c r="K205" s="95">
        <v>0.80266999999999999</v>
      </c>
      <c r="L205" s="95">
        <v>85.715929999999986</v>
      </c>
      <c r="M205" s="96">
        <v>3.0832926852580992E-6</v>
      </c>
      <c r="N205" s="96">
        <f t="shared" si="4"/>
        <v>1.0306592835286959E-3</v>
      </c>
      <c r="O205" s="96">
        <f>L205/'סכום נכסי הקרן'!$C$42</f>
        <v>1.30160246175519E-4</v>
      </c>
    </row>
    <row r="206" spans="2:15" s="135" customFormat="1">
      <c r="B206" s="88" t="s">
        <v>1414</v>
      </c>
      <c r="C206" s="85" t="s">
        <v>1415</v>
      </c>
      <c r="D206" s="98" t="s">
        <v>30</v>
      </c>
      <c r="E206" s="98" t="s">
        <v>1235</v>
      </c>
      <c r="F206" s="85"/>
      <c r="G206" s="98" t="s">
        <v>1304</v>
      </c>
      <c r="H206" s="98" t="s">
        <v>174</v>
      </c>
      <c r="I206" s="95">
        <v>310</v>
      </c>
      <c r="J206" s="97">
        <v>10675</v>
      </c>
      <c r="K206" s="85"/>
      <c r="L206" s="95">
        <v>134.95783</v>
      </c>
      <c r="M206" s="96">
        <v>1.45452491204699E-6</v>
      </c>
      <c r="N206" s="96">
        <f t="shared" si="4"/>
        <v>1.6227501746103388E-3</v>
      </c>
      <c r="O206" s="96">
        <f>L206/'סכום נכסי הקרן'!$C$42</f>
        <v>2.0493441972937638E-4</v>
      </c>
    </row>
    <row r="207" spans="2:15" s="135" customFormat="1">
      <c r="B207" s="88" t="s">
        <v>1416</v>
      </c>
      <c r="C207" s="85" t="s">
        <v>1417</v>
      </c>
      <c r="D207" s="98" t="s">
        <v>30</v>
      </c>
      <c r="E207" s="98" t="s">
        <v>1235</v>
      </c>
      <c r="F207" s="85"/>
      <c r="G207" s="98" t="s">
        <v>1246</v>
      </c>
      <c r="H207" s="98" t="s">
        <v>174</v>
      </c>
      <c r="I207" s="95">
        <v>906</v>
      </c>
      <c r="J207" s="97">
        <v>4952</v>
      </c>
      <c r="K207" s="95">
        <v>2.3647</v>
      </c>
      <c r="L207" s="95">
        <v>185.33363</v>
      </c>
      <c r="M207" s="96">
        <v>3.4293847813080228E-7</v>
      </c>
      <c r="N207" s="96">
        <f t="shared" si="4"/>
        <v>2.2284752240286313E-3</v>
      </c>
      <c r="O207" s="96">
        <f>L207/'סכום נכסי הקרן'!$C$42</f>
        <v>2.8143042845597729E-4</v>
      </c>
    </row>
    <row r="208" spans="2:15" s="135" customFormat="1">
      <c r="B208" s="88" t="s">
        <v>1418</v>
      </c>
      <c r="C208" s="85" t="s">
        <v>1419</v>
      </c>
      <c r="D208" s="98" t="s">
        <v>1252</v>
      </c>
      <c r="E208" s="98" t="s">
        <v>1235</v>
      </c>
      <c r="F208" s="85"/>
      <c r="G208" s="98" t="s">
        <v>1324</v>
      </c>
      <c r="H208" s="98" t="s">
        <v>172</v>
      </c>
      <c r="I208" s="95">
        <v>480</v>
      </c>
      <c r="J208" s="97">
        <v>4819</v>
      </c>
      <c r="K208" s="95">
        <v>0.64503999999999995</v>
      </c>
      <c r="L208" s="95">
        <v>84.657560000000004</v>
      </c>
      <c r="M208" s="96">
        <v>2.9995136738504902E-7</v>
      </c>
      <c r="N208" s="96">
        <f t="shared" si="4"/>
        <v>1.0179333075530721E-3</v>
      </c>
      <c r="O208" s="96">
        <f>L208/'סכום נכסי הקרן'!$C$42</f>
        <v>1.2855310384217696E-4</v>
      </c>
    </row>
    <row r="209" spans="2:15" s="135" customFormat="1">
      <c r="B209" s="88" t="s">
        <v>1420</v>
      </c>
      <c r="C209" s="85" t="s">
        <v>1421</v>
      </c>
      <c r="D209" s="98" t="s">
        <v>1234</v>
      </c>
      <c r="E209" s="98" t="s">
        <v>1235</v>
      </c>
      <c r="F209" s="85"/>
      <c r="G209" s="98" t="s">
        <v>1239</v>
      </c>
      <c r="H209" s="98" t="s">
        <v>172</v>
      </c>
      <c r="I209" s="95">
        <v>757.79503200000011</v>
      </c>
      <c r="J209" s="97">
        <v>5963</v>
      </c>
      <c r="K209" s="85"/>
      <c r="L209" s="95">
        <v>164.12033809800002</v>
      </c>
      <c r="M209" s="96">
        <v>2.5275824729251219E-5</v>
      </c>
      <c r="N209" s="96">
        <f t="shared" si="4"/>
        <v>1.9734038944286326E-3</v>
      </c>
      <c r="O209" s="96">
        <f>L209/'סכום נכסי הקרן'!$C$42</f>
        <v>2.492178946112478E-4</v>
      </c>
    </row>
    <row r="210" spans="2:15" s="135" customFormat="1">
      <c r="B210" s="88" t="s">
        <v>1422</v>
      </c>
      <c r="C210" s="85" t="s">
        <v>1423</v>
      </c>
      <c r="D210" s="98" t="s">
        <v>30</v>
      </c>
      <c r="E210" s="98" t="s">
        <v>1235</v>
      </c>
      <c r="F210" s="85"/>
      <c r="G210" s="98" t="s">
        <v>1304</v>
      </c>
      <c r="H210" s="98" t="s">
        <v>174</v>
      </c>
      <c r="I210" s="95">
        <v>1190</v>
      </c>
      <c r="J210" s="97">
        <v>8672</v>
      </c>
      <c r="K210" s="85"/>
      <c r="L210" s="95">
        <v>420.85719</v>
      </c>
      <c r="M210" s="96">
        <v>1.9885020599945578E-6</v>
      </c>
      <c r="N210" s="96">
        <f t="shared" si="4"/>
        <v>5.0604405728701812E-3</v>
      </c>
      <c r="O210" s="96">
        <f>L210/'סכום נכסי הקרן'!$C$42</f>
        <v>6.3907462072845941E-4</v>
      </c>
    </row>
    <row r="211" spans="2:15" s="135" customFormat="1">
      <c r="B211" s="88" t="s">
        <v>1424</v>
      </c>
      <c r="C211" s="85" t="s">
        <v>1425</v>
      </c>
      <c r="D211" s="98" t="s">
        <v>1252</v>
      </c>
      <c r="E211" s="98" t="s">
        <v>1235</v>
      </c>
      <c r="F211" s="85"/>
      <c r="G211" s="98" t="s">
        <v>1239</v>
      </c>
      <c r="H211" s="98" t="s">
        <v>172</v>
      </c>
      <c r="I211" s="95">
        <v>501</v>
      </c>
      <c r="J211" s="97">
        <v>15619</v>
      </c>
      <c r="K211" s="85"/>
      <c r="L211" s="95">
        <v>284.20832999999999</v>
      </c>
      <c r="M211" s="96">
        <v>2.8625682001302814E-7</v>
      </c>
      <c r="N211" s="96">
        <f t="shared" si="4"/>
        <v>3.4173572376883414E-3</v>
      </c>
      <c r="O211" s="96">
        <f>L211/'סכום נכסי הקרן'!$C$42</f>
        <v>4.3157235997944775E-4</v>
      </c>
    </row>
    <row r="212" spans="2:15" s="135" customFormat="1">
      <c r="B212" s="88" t="s">
        <v>1426</v>
      </c>
      <c r="C212" s="85" t="s">
        <v>1427</v>
      </c>
      <c r="D212" s="98" t="s">
        <v>30</v>
      </c>
      <c r="E212" s="98" t="s">
        <v>1235</v>
      </c>
      <c r="F212" s="85"/>
      <c r="G212" s="98" t="s">
        <v>1307</v>
      </c>
      <c r="H212" s="98" t="s">
        <v>174</v>
      </c>
      <c r="I212" s="95">
        <v>1844</v>
      </c>
      <c r="J212" s="97">
        <v>4624</v>
      </c>
      <c r="K212" s="85"/>
      <c r="L212" s="95">
        <v>347.73408000000001</v>
      </c>
      <c r="M212" s="96">
        <v>3.5593100554635859E-6</v>
      </c>
      <c r="N212" s="96">
        <f t="shared" si="4"/>
        <v>4.1811989644318188E-3</v>
      </c>
      <c r="O212" s="96">
        <f>L212/'סכום נכסי הקרן'!$C$42</f>
        <v>5.2803666082159553E-4</v>
      </c>
    </row>
    <row r="213" spans="2:15" s="135" customFormat="1">
      <c r="B213" s="88" t="s">
        <v>1428</v>
      </c>
      <c r="C213" s="85" t="s">
        <v>1429</v>
      </c>
      <c r="D213" s="98" t="s">
        <v>1252</v>
      </c>
      <c r="E213" s="98" t="s">
        <v>1235</v>
      </c>
      <c r="F213" s="85"/>
      <c r="G213" s="98" t="s">
        <v>1430</v>
      </c>
      <c r="H213" s="98" t="s">
        <v>172</v>
      </c>
      <c r="I213" s="95">
        <v>693</v>
      </c>
      <c r="J213" s="97">
        <v>9753</v>
      </c>
      <c r="K213" s="95">
        <v>1.3340000000000001</v>
      </c>
      <c r="L213" s="95">
        <v>246.81467000000001</v>
      </c>
      <c r="M213" s="96">
        <v>2.4148998442243245E-7</v>
      </c>
      <c r="N213" s="96">
        <f t="shared" si="4"/>
        <v>2.9677310967351294E-3</v>
      </c>
      <c r="O213" s="96">
        <f>L213/'סכום נכסי הקרן'!$C$42</f>
        <v>3.7478982269607863E-4</v>
      </c>
    </row>
    <row r="214" spans="2:15" s="135" customFormat="1">
      <c r="B214" s="88" t="s">
        <v>1431</v>
      </c>
      <c r="C214" s="85" t="s">
        <v>1432</v>
      </c>
      <c r="D214" s="98" t="s">
        <v>1252</v>
      </c>
      <c r="E214" s="98" t="s">
        <v>1235</v>
      </c>
      <c r="F214" s="85"/>
      <c r="G214" s="98" t="s">
        <v>1324</v>
      </c>
      <c r="H214" s="98" t="s">
        <v>172</v>
      </c>
      <c r="I214" s="95">
        <v>576</v>
      </c>
      <c r="J214" s="97">
        <v>4832</v>
      </c>
      <c r="K214" s="85"/>
      <c r="L214" s="95">
        <v>101.08698</v>
      </c>
      <c r="M214" s="96">
        <v>1.2681772568868861E-7</v>
      </c>
      <c r="N214" s="96">
        <f t="shared" ref="N214:N215" si="5">L214/$L$11</f>
        <v>1.2154827507661601E-3</v>
      </c>
      <c r="O214" s="96">
        <f>L214/'סכום נכסי הקרן'!$C$42</f>
        <v>1.5350129435613387E-4</v>
      </c>
    </row>
    <row r="215" spans="2:15" s="135" customFormat="1">
      <c r="B215" s="88" t="s">
        <v>1433</v>
      </c>
      <c r="C215" s="85" t="s">
        <v>1434</v>
      </c>
      <c r="D215" s="98" t="s">
        <v>144</v>
      </c>
      <c r="E215" s="98" t="s">
        <v>1235</v>
      </c>
      <c r="F215" s="85"/>
      <c r="G215" s="98" t="s">
        <v>1246</v>
      </c>
      <c r="H215" s="98" t="s">
        <v>176</v>
      </c>
      <c r="I215" s="95">
        <v>1924</v>
      </c>
      <c r="J215" s="97">
        <v>3462</v>
      </c>
      <c r="K215" s="85"/>
      <c r="L215" s="95">
        <v>171.37798999999998</v>
      </c>
      <c r="M215" s="96">
        <v>2.0552227917106187E-6</v>
      </c>
      <c r="N215" s="96">
        <f t="shared" si="5"/>
        <v>2.0606708273011565E-3</v>
      </c>
      <c r="O215" s="96">
        <f>L215/'סכום נכסי הקרן'!$C$42</f>
        <v>2.602386903748887E-4</v>
      </c>
    </row>
    <row r="216" spans="2:15" s="135" customFormat="1">
      <c r="B216" s="137"/>
      <c r="C216" s="137"/>
      <c r="D216" s="137"/>
    </row>
    <row r="217" spans="2:15" s="135" customFormat="1">
      <c r="B217" s="137"/>
      <c r="C217" s="137"/>
      <c r="D217" s="137"/>
    </row>
    <row r="218" spans="2:15" s="135" customFormat="1">
      <c r="B218" s="137"/>
      <c r="C218" s="137"/>
      <c r="D218" s="137"/>
    </row>
    <row r="219" spans="2:15" s="135" customFormat="1">
      <c r="B219" s="138" t="s">
        <v>262</v>
      </c>
      <c r="C219" s="137"/>
      <c r="D219" s="137"/>
    </row>
    <row r="220" spans="2:15" s="135" customFormat="1">
      <c r="B220" s="138" t="s">
        <v>121</v>
      </c>
      <c r="C220" s="137"/>
      <c r="D220" s="137"/>
    </row>
    <row r="221" spans="2:15" s="135" customFormat="1">
      <c r="B221" s="138" t="s">
        <v>245</v>
      </c>
      <c r="C221" s="137"/>
      <c r="D221" s="137"/>
    </row>
    <row r="222" spans="2:15" s="135" customFormat="1">
      <c r="B222" s="138" t="s">
        <v>253</v>
      </c>
      <c r="C222" s="137"/>
      <c r="D222" s="137"/>
    </row>
    <row r="223" spans="2:15" s="135" customFormat="1">
      <c r="B223" s="138" t="s">
        <v>259</v>
      </c>
      <c r="C223" s="137"/>
      <c r="D223" s="137"/>
    </row>
    <row r="224" spans="2:15" s="135" customFormat="1">
      <c r="B224" s="137"/>
      <c r="C224" s="137"/>
      <c r="D224" s="137"/>
    </row>
    <row r="225" spans="2:4" s="135" customFormat="1">
      <c r="B225" s="137"/>
      <c r="C225" s="137"/>
      <c r="D225" s="137"/>
    </row>
    <row r="226" spans="2:4" s="135" customFormat="1">
      <c r="B226" s="137"/>
      <c r="C226" s="137"/>
      <c r="D226" s="137"/>
    </row>
    <row r="227" spans="2:4" s="135" customFormat="1">
      <c r="B227" s="137"/>
      <c r="C227" s="137"/>
      <c r="D227" s="137"/>
    </row>
    <row r="228" spans="2:4" s="135" customFormat="1">
      <c r="B228" s="137"/>
      <c r="C228" s="137"/>
      <c r="D228" s="137"/>
    </row>
    <row r="229" spans="2:4" s="135" customFormat="1">
      <c r="B229" s="137"/>
      <c r="C229" s="137"/>
      <c r="D229" s="137"/>
    </row>
    <row r="230" spans="2:4" s="135" customFormat="1">
      <c r="B230" s="137"/>
      <c r="C230" s="137"/>
      <c r="D230" s="137"/>
    </row>
    <row r="231" spans="2:4" s="135" customFormat="1">
      <c r="B231" s="137"/>
      <c r="C231" s="137"/>
      <c r="D231" s="137"/>
    </row>
    <row r="232" spans="2:4" s="135" customFormat="1">
      <c r="B232" s="137"/>
      <c r="C232" s="137"/>
      <c r="D232" s="137"/>
    </row>
    <row r="233" spans="2:4" s="135" customFormat="1">
      <c r="B233" s="137"/>
      <c r="C233" s="137"/>
      <c r="D233" s="137"/>
    </row>
    <row r="234" spans="2:4" s="135" customFormat="1">
      <c r="B234" s="137"/>
      <c r="C234" s="137"/>
      <c r="D234" s="137"/>
    </row>
    <row r="235" spans="2:4" s="135" customFormat="1">
      <c r="B235" s="137"/>
      <c r="C235" s="137"/>
      <c r="D235" s="137"/>
    </row>
    <row r="236" spans="2:4" s="135" customFormat="1">
      <c r="B236" s="137"/>
      <c r="C236" s="137"/>
      <c r="D236" s="137"/>
    </row>
    <row r="237" spans="2:4" s="135" customFormat="1">
      <c r="B237" s="137"/>
      <c r="C237" s="137"/>
      <c r="D237" s="137"/>
    </row>
    <row r="238" spans="2:4" s="135" customFormat="1">
      <c r="B238" s="137"/>
      <c r="C238" s="137"/>
      <c r="D238" s="137"/>
    </row>
    <row r="239" spans="2:4" s="135" customFormat="1">
      <c r="B239" s="137"/>
      <c r="C239" s="137"/>
      <c r="D239" s="137"/>
    </row>
    <row r="240" spans="2:4" s="135" customFormat="1">
      <c r="B240" s="137"/>
      <c r="C240" s="137"/>
      <c r="D240" s="137"/>
    </row>
    <row r="241" spans="2:7" s="135" customFormat="1">
      <c r="B241" s="137"/>
      <c r="C241" s="137"/>
      <c r="D241" s="137"/>
    </row>
    <row r="242" spans="2:7">
      <c r="E242" s="1"/>
      <c r="F242" s="1"/>
      <c r="G242" s="1"/>
    </row>
    <row r="243" spans="2:7">
      <c r="E243" s="1"/>
      <c r="F243" s="1"/>
      <c r="G243" s="1"/>
    </row>
    <row r="244" spans="2:7">
      <c r="E244" s="1"/>
      <c r="F244" s="1"/>
      <c r="G244" s="1"/>
    </row>
    <row r="245" spans="2:7">
      <c r="E245" s="1"/>
      <c r="F245" s="1"/>
      <c r="G245" s="1"/>
    </row>
    <row r="246" spans="2:7">
      <c r="E246" s="1"/>
      <c r="F246" s="1"/>
      <c r="G246" s="1"/>
    </row>
    <row r="247" spans="2:7">
      <c r="E247" s="1"/>
      <c r="F247" s="1"/>
      <c r="G247" s="1"/>
    </row>
    <row r="248" spans="2:7">
      <c r="E248" s="1"/>
      <c r="F248" s="1"/>
      <c r="G248" s="1"/>
    </row>
    <row r="249" spans="2:7">
      <c r="E249" s="1"/>
      <c r="F249" s="1"/>
      <c r="G249" s="1"/>
    </row>
    <row r="250" spans="2:7">
      <c r="E250" s="1"/>
      <c r="F250" s="1"/>
      <c r="G250" s="1"/>
    </row>
    <row r="251" spans="2:7">
      <c r="E251" s="1"/>
      <c r="F251" s="1"/>
      <c r="G251" s="1"/>
    </row>
    <row r="252" spans="2:7">
      <c r="E252" s="1"/>
      <c r="F252" s="1"/>
      <c r="G252" s="1"/>
    </row>
    <row r="253" spans="2:7">
      <c r="E253" s="1"/>
      <c r="F253" s="1"/>
      <c r="G253" s="1"/>
    </row>
    <row r="254" spans="2:7">
      <c r="E254" s="1"/>
      <c r="F254" s="1"/>
      <c r="G254" s="1"/>
    </row>
    <row r="255" spans="2:7">
      <c r="E255" s="1"/>
      <c r="F255" s="1"/>
      <c r="G255" s="1"/>
    </row>
    <row r="256" spans="2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221 B223"/>
    <dataValidation type="list" allowBlank="1" showInputMessage="1" showErrorMessage="1" sqref="E12:E35 E37:E142 E143:E357">
      <formula1>$BF$6:$BF$23</formula1>
    </dataValidation>
    <dataValidation type="list" allowBlank="1" showInputMessage="1" showErrorMessage="1" sqref="H12:H35 H37:H142 H143:H357">
      <formula1>$BJ$6:$BJ$19</formula1>
    </dataValidation>
    <dataValidation type="list" allowBlank="1" showInputMessage="1" showErrorMessage="1" sqref="G12:G35 G37:G142 G143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selection activeCell="C21" sqref="C21"/>
    </sheetView>
  </sheetViews>
  <sheetFormatPr defaultColWidth="9.140625" defaultRowHeight="18"/>
  <cols>
    <col min="1" max="1" width="6.28515625" style="1" customWidth="1"/>
    <col min="2" max="2" width="52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188</v>
      </c>
      <c r="C1" s="79" t="s" vm="1">
        <v>263</v>
      </c>
    </row>
    <row r="2" spans="2:63">
      <c r="B2" s="57" t="s">
        <v>187</v>
      </c>
      <c r="C2" s="79" t="s">
        <v>264</v>
      </c>
    </row>
    <row r="3" spans="2:63">
      <c r="B3" s="57" t="s">
        <v>189</v>
      </c>
      <c r="C3" s="79" t="s">
        <v>265</v>
      </c>
    </row>
    <row r="4" spans="2:63">
      <c r="B4" s="57" t="s">
        <v>190</v>
      </c>
      <c r="C4" s="79">
        <v>2145</v>
      </c>
    </row>
    <row r="6" spans="2:63" ht="26.25" customHeight="1">
      <c r="B6" s="198" t="s">
        <v>218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200"/>
      <c r="BK6" s="3"/>
    </row>
    <row r="7" spans="2:63" ht="26.25" customHeight="1">
      <c r="B7" s="198" t="s">
        <v>99</v>
      </c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200"/>
      <c r="BH7" s="3"/>
      <c r="BK7" s="3"/>
    </row>
    <row r="8" spans="2:63" s="3" customFormat="1" ht="74.25" customHeight="1">
      <c r="B8" s="22" t="s">
        <v>124</v>
      </c>
      <c r="C8" s="30" t="s">
        <v>49</v>
      </c>
      <c r="D8" s="30" t="s">
        <v>128</v>
      </c>
      <c r="E8" s="30" t="s">
        <v>126</v>
      </c>
      <c r="F8" s="30" t="s">
        <v>69</v>
      </c>
      <c r="G8" s="30" t="s">
        <v>110</v>
      </c>
      <c r="H8" s="30" t="s">
        <v>247</v>
      </c>
      <c r="I8" s="30" t="s">
        <v>246</v>
      </c>
      <c r="J8" s="30" t="s">
        <v>261</v>
      </c>
      <c r="K8" s="30" t="s">
        <v>66</v>
      </c>
      <c r="L8" s="30" t="s">
        <v>63</v>
      </c>
      <c r="M8" s="30" t="s">
        <v>191</v>
      </c>
      <c r="N8" s="14" t="s">
        <v>193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254</v>
      </c>
      <c r="I9" s="32"/>
      <c r="J9" s="16" t="s">
        <v>250</v>
      </c>
      <c r="K9" s="32" t="s">
        <v>250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34" customFormat="1" ht="18" customHeight="1">
      <c r="B11" s="80" t="s">
        <v>33</v>
      </c>
      <c r="C11" s="81"/>
      <c r="D11" s="81"/>
      <c r="E11" s="81"/>
      <c r="F11" s="81"/>
      <c r="G11" s="81"/>
      <c r="H11" s="89"/>
      <c r="I11" s="91"/>
      <c r="J11" s="89">
        <v>5.6635</v>
      </c>
      <c r="K11" s="89">
        <v>129135.9673861404</v>
      </c>
      <c r="L11" s="81"/>
      <c r="M11" s="90">
        <v>1</v>
      </c>
      <c r="N11" s="90">
        <f>K11/'סכום נכסי הקרן'!$C$42</f>
        <v>0.19609388015849363</v>
      </c>
      <c r="O11" s="139"/>
      <c r="BH11" s="135"/>
      <c r="BI11" s="140"/>
      <c r="BK11" s="135"/>
    </row>
    <row r="12" spans="2:63" s="135" customFormat="1" ht="20.25">
      <c r="B12" s="82" t="s">
        <v>242</v>
      </c>
      <c r="C12" s="83"/>
      <c r="D12" s="83"/>
      <c r="E12" s="83"/>
      <c r="F12" s="83"/>
      <c r="G12" s="83"/>
      <c r="H12" s="92"/>
      <c r="I12" s="94"/>
      <c r="J12" s="83"/>
      <c r="K12" s="92">
        <v>4744.5361561389991</v>
      </c>
      <c r="L12" s="83"/>
      <c r="M12" s="93">
        <v>3.6740625034015192E-2</v>
      </c>
      <c r="N12" s="93">
        <f>K12/'סכום נכסי הקרן'!$C$42</f>
        <v>7.2046117223683254E-3</v>
      </c>
      <c r="BI12" s="134"/>
    </row>
    <row r="13" spans="2:63" s="135" customFormat="1">
      <c r="B13" s="103" t="s">
        <v>71</v>
      </c>
      <c r="C13" s="83"/>
      <c r="D13" s="83"/>
      <c r="E13" s="83"/>
      <c r="F13" s="83"/>
      <c r="G13" s="83"/>
      <c r="H13" s="92"/>
      <c r="I13" s="94"/>
      <c r="J13" s="83"/>
      <c r="K13" s="92">
        <v>1523.5294470229999</v>
      </c>
      <c r="L13" s="83"/>
      <c r="M13" s="93">
        <v>1.179787070837798E-2</v>
      </c>
      <c r="N13" s="93">
        <f>K13/'סכום נכסי הקרן'!$C$42</f>
        <v>2.313490244814074E-3</v>
      </c>
    </row>
    <row r="14" spans="2:63" s="135" customFormat="1">
      <c r="B14" s="88" t="s">
        <v>1435</v>
      </c>
      <c r="C14" s="85" t="s">
        <v>1436</v>
      </c>
      <c r="D14" s="98" t="s">
        <v>129</v>
      </c>
      <c r="E14" s="85" t="s">
        <v>1437</v>
      </c>
      <c r="F14" s="98" t="s">
        <v>1438</v>
      </c>
      <c r="G14" s="98" t="s">
        <v>173</v>
      </c>
      <c r="H14" s="95">
        <v>22594.625241999998</v>
      </c>
      <c r="I14" s="97">
        <v>2097</v>
      </c>
      <c r="J14" s="85"/>
      <c r="K14" s="95">
        <v>473.809291315</v>
      </c>
      <c r="L14" s="96">
        <v>8.5773089883793086E-4</v>
      </c>
      <c r="M14" s="96">
        <v>3.6690730003843368E-3</v>
      </c>
      <c r="N14" s="96">
        <f>K14/'סכום נכסי הקרן'!$C$42</f>
        <v>7.1948276123013082E-4</v>
      </c>
    </row>
    <row r="15" spans="2:63" s="135" customFormat="1">
      <c r="B15" s="88" t="s">
        <v>1439</v>
      </c>
      <c r="C15" s="85" t="s">
        <v>1440</v>
      </c>
      <c r="D15" s="98" t="s">
        <v>129</v>
      </c>
      <c r="E15" s="85" t="s">
        <v>1441</v>
      </c>
      <c r="F15" s="98" t="s">
        <v>1438</v>
      </c>
      <c r="G15" s="98" t="s">
        <v>173</v>
      </c>
      <c r="H15" s="95">
        <v>27.808992</v>
      </c>
      <c r="I15" s="97">
        <v>1148</v>
      </c>
      <c r="J15" s="85"/>
      <c r="K15" s="95">
        <v>0.31924722799999999</v>
      </c>
      <c r="L15" s="96">
        <v>3.9558611742548175E-5</v>
      </c>
      <c r="M15" s="96">
        <v>2.4721790099375784E-6</v>
      </c>
      <c r="N15" s="96">
        <f>K15/'סכום נכסי הקרן'!$C$42</f>
        <v>4.8477917450504292E-7</v>
      </c>
    </row>
    <row r="16" spans="2:63" s="135" customFormat="1" ht="20.25">
      <c r="B16" s="88" t="s">
        <v>1442</v>
      </c>
      <c r="C16" s="85" t="s">
        <v>1443</v>
      </c>
      <c r="D16" s="98" t="s">
        <v>129</v>
      </c>
      <c r="E16" s="85" t="s">
        <v>1441</v>
      </c>
      <c r="F16" s="98" t="s">
        <v>1438</v>
      </c>
      <c r="G16" s="98" t="s">
        <v>173</v>
      </c>
      <c r="H16" s="95">
        <v>15990.170400000001</v>
      </c>
      <c r="I16" s="97">
        <v>2078</v>
      </c>
      <c r="J16" s="85"/>
      <c r="K16" s="95">
        <v>332.275740912</v>
      </c>
      <c r="L16" s="96">
        <v>2.3196455155209252E-4</v>
      </c>
      <c r="M16" s="96">
        <v>2.5730688950386235E-3</v>
      </c>
      <c r="N16" s="96">
        <f>K16/'סכום נכסי הקרן'!$C$42</f>
        <v>5.0456306354325147E-4</v>
      </c>
      <c r="BH16" s="134"/>
    </row>
    <row r="17" spans="2:14" s="135" customFormat="1">
      <c r="B17" s="88" t="s">
        <v>1444</v>
      </c>
      <c r="C17" s="85" t="s">
        <v>1445</v>
      </c>
      <c r="D17" s="98" t="s">
        <v>129</v>
      </c>
      <c r="E17" s="85" t="s">
        <v>1446</v>
      </c>
      <c r="F17" s="98" t="s">
        <v>1438</v>
      </c>
      <c r="G17" s="98" t="s">
        <v>173</v>
      </c>
      <c r="H17" s="95">
        <v>4.3099999999999996E-3</v>
      </c>
      <c r="I17" s="97">
        <v>15320</v>
      </c>
      <c r="J17" s="85"/>
      <c r="K17" s="95">
        <v>6.6035900000000001E-4</v>
      </c>
      <c r="L17" s="96">
        <v>5.0538321063035474E-10</v>
      </c>
      <c r="M17" s="96">
        <v>5.1136721501098496E-9</v>
      </c>
      <c r="N17" s="96">
        <f>K17/'סכום נכסי הקרן'!$C$42</f>
        <v>1.0027598137734674E-9</v>
      </c>
    </row>
    <row r="18" spans="2:14" s="135" customFormat="1">
      <c r="B18" s="88" t="s">
        <v>1447</v>
      </c>
      <c r="C18" s="85" t="s">
        <v>1448</v>
      </c>
      <c r="D18" s="98" t="s">
        <v>129</v>
      </c>
      <c r="E18" s="85" t="s">
        <v>1446</v>
      </c>
      <c r="F18" s="98" t="s">
        <v>1438</v>
      </c>
      <c r="G18" s="98" t="s">
        <v>173</v>
      </c>
      <c r="H18" s="95">
        <v>773.43759</v>
      </c>
      <c r="I18" s="97">
        <v>20360</v>
      </c>
      <c r="J18" s="85"/>
      <c r="K18" s="95">
        <v>157.47189332400001</v>
      </c>
      <c r="L18" s="96">
        <v>1.0979397099416632E-4</v>
      </c>
      <c r="M18" s="96">
        <v>1.2194270621222819E-3</v>
      </c>
      <c r="N18" s="96">
        <f>K18/'סכום נכסי הקרן'!$C$42</f>
        <v>2.3912218418183074E-4</v>
      </c>
    </row>
    <row r="19" spans="2:14" s="135" customFormat="1">
      <c r="B19" s="88" t="s">
        <v>1449</v>
      </c>
      <c r="C19" s="85" t="s">
        <v>1450</v>
      </c>
      <c r="D19" s="98" t="s">
        <v>129</v>
      </c>
      <c r="E19" s="85" t="s">
        <v>1446</v>
      </c>
      <c r="F19" s="98" t="s">
        <v>1438</v>
      </c>
      <c r="G19" s="98" t="s">
        <v>173</v>
      </c>
      <c r="H19" s="95">
        <v>347.61239999999998</v>
      </c>
      <c r="I19" s="97">
        <v>14100</v>
      </c>
      <c r="J19" s="85"/>
      <c r="K19" s="95">
        <v>49.013348399999998</v>
      </c>
      <c r="L19" s="96">
        <v>2.5293543071126165E-5</v>
      </c>
      <c r="M19" s="96">
        <v>3.7954838912880893E-4</v>
      </c>
      <c r="N19" s="96">
        <f>K19/'סכום נכסי הקרן'!$C$42</f>
        <v>7.4427116332173967E-5</v>
      </c>
    </row>
    <row r="20" spans="2:14" s="135" customFormat="1">
      <c r="B20" s="88" t="s">
        <v>1451</v>
      </c>
      <c r="C20" s="85" t="s">
        <v>1452</v>
      </c>
      <c r="D20" s="98" t="s">
        <v>129</v>
      </c>
      <c r="E20" s="85" t="s">
        <v>1453</v>
      </c>
      <c r="F20" s="98" t="s">
        <v>1438</v>
      </c>
      <c r="G20" s="98" t="s">
        <v>173</v>
      </c>
      <c r="H20" s="95">
        <v>8.2039999999999995E-3</v>
      </c>
      <c r="I20" s="97">
        <v>1536</v>
      </c>
      <c r="J20" s="85"/>
      <c r="K20" s="95">
        <v>1.2600900000000001E-4</v>
      </c>
      <c r="L20" s="96">
        <v>1.010050569504037E-10</v>
      </c>
      <c r="M20" s="96">
        <v>9.757854651230499E-10</v>
      </c>
      <c r="N20" s="96">
        <f>K20/'סכום נכסי הקרן'!$C$42</f>
        <v>1.913455580582393E-10</v>
      </c>
    </row>
    <row r="21" spans="2:14" s="135" customFormat="1">
      <c r="B21" s="88" t="s">
        <v>1454</v>
      </c>
      <c r="C21" s="85" t="s">
        <v>1455</v>
      </c>
      <c r="D21" s="98" t="s">
        <v>129</v>
      </c>
      <c r="E21" s="85" t="s">
        <v>1453</v>
      </c>
      <c r="F21" s="98" t="s">
        <v>1438</v>
      </c>
      <c r="G21" s="98" t="s">
        <v>173</v>
      </c>
      <c r="H21" s="95">
        <v>24680.4804</v>
      </c>
      <c r="I21" s="97">
        <v>2069</v>
      </c>
      <c r="J21" s="85"/>
      <c r="K21" s="95">
        <v>510.63913947599997</v>
      </c>
      <c r="L21" s="96">
        <v>4.3186803489642778E-4</v>
      </c>
      <c r="M21" s="96">
        <v>3.9542750932363762E-3</v>
      </c>
      <c r="N21" s="96">
        <f>K21/'סכום נכסי הקרן'!$C$42</f>
        <v>7.7540914624681025E-4</v>
      </c>
    </row>
    <row r="22" spans="2:14" s="135" customFormat="1">
      <c r="B22" s="84"/>
      <c r="C22" s="85"/>
      <c r="D22" s="85"/>
      <c r="E22" s="85"/>
      <c r="F22" s="85"/>
      <c r="G22" s="85"/>
      <c r="H22" s="95"/>
      <c r="I22" s="97"/>
      <c r="J22" s="85"/>
      <c r="K22" s="85"/>
      <c r="L22" s="85"/>
      <c r="M22" s="96"/>
      <c r="N22" s="85"/>
    </row>
    <row r="23" spans="2:14" s="135" customFormat="1">
      <c r="B23" s="103" t="s">
        <v>72</v>
      </c>
      <c r="C23" s="83"/>
      <c r="D23" s="83"/>
      <c r="E23" s="83"/>
      <c r="F23" s="83"/>
      <c r="G23" s="83"/>
      <c r="H23" s="92"/>
      <c r="I23" s="94"/>
      <c r="J23" s="83"/>
      <c r="K23" s="92">
        <v>3221.0067091159999</v>
      </c>
      <c r="L23" s="83"/>
      <c r="M23" s="93">
        <v>2.4942754325637216E-2</v>
      </c>
      <c r="N23" s="93">
        <f>K23/'סכום נכסי הקרן'!$C$42</f>
        <v>4.8911214775542531E-3</v>
      </c>
    </row>
    <row r="24" spans="2:14" s="135" customFormat="1">
      <c r="B24" s="88" t="s">
        <v>1456</v>
      </c>
      <c r="C24" s="85" t="s">
        <v>1457</v>
      </c>
      <c r="D24" s="98" t="s">
        <v>129</v>
      </c>
      <c r="E24" s="85" t="s">
        <v>1437</v>
      </c>
      <c r="F24" s="98" t="s">
        <v>1458</v>
      </c>
      <c r="G24" s="98" t="s">
        <v>173</v>
      </c>
      <c r="H24" s="95">
        <v>8763.384333</v>
      </c>
      <c r="I24" s="97">
        <v>346.95</v>
      </c>
      <c r="J24" s="85"/>
      <c r="K24" s="95">
        <v>30.404561941999997</v>
      </c>
      <c r="L24" s="96">
        <v>5.6103339554152361E-5</v>
      </c>
      <c r="M24" s="96">
        <v>2.3544611588408008E-4</v>
      </c>
      <c r="N24" s="96">
        <f>K24/'סכום נכסי הקרן'!$C$42</f>
        <v>4.6169542431955599E-5</v>
      </c>
    </row>
    <row r="25" spans="2:14" s="135" customFormat="1">
      <c r="B25" s="88" t="s">
        <v>1459</v>
      </c>
      <c r="C25" s="85" t="s">
        <v>1460</v>
      </c>
      <c r="D25" s="98" t="s">
        <v>129</v>
      </c>
      <c r="E25" s="85" t="s">
        <v>1437</v>
      </c>
      <c r="F25" s="98" t="s">
        <v>1458</v>
      </c>
      <c r="G25" s="98" t="s">
        <v>173</v>
      </c>
      <c r="H25" s="95">
        <v>34814.188626000003</v>
      </c>
      <c r="I25" s="97">
        <v>321.14999999999998</v>
      </c>
      <c r="J25" s="85"/>
      <c r="K25" s="95">
        <v>111.805766765</v>
      </c>
      <c r="L25" s="96">
        <v>1.5441265285390418E-3</v>
      </c>
      <c r="M25" s="96">
        <v>8.6579880902336141E-4</v>
      </c>
      <c r="N25" s="96">
        <f>K25/'סכום נכסי הקרן'!$C$42</f>
        <v>1.6977784789799354E-4</v>
      </c>
    </row>
    <row r="26" spans="2:14" s="135" customFormat="1">
      <c r="B26" s="88" t="s">
        <v>1461</v>
      </c>
      <c r="C26" s="85" t="s">
        <v>1462</v>
      </c>
      <c r="D26" s="98" t="s">
        <v>129</v>
      </c>
      <c r="E26" s="85" t="s">
        <v>1437</v>
      </c>
      <c r="F26" s="98" t="s">
        <v>1458</v>
      </c>
      <c r="G26" s="98" t="s">
        <v>173</v>
      </c>
      <c r="H26" s="95">
        <v>175152.39821000001</v>
      </c>
      <c r="I26" s="97">
        <v>334.35</v>
      </c>
      <c r="J26" s="85"/>
      <c r="K26" s="95">
        <v>585.62204344399993</v>
      </c>
      <c r="L26" s="96">
        <v>7.8412937697912733E-4</v>
      </c>
      <c r="M26" s="96">
        <v>4.5349259025015227E-3</v>
      </c>
      <c r="N26" s="96">
        <f>K26/'סכום נכסי הקרן'!$C$42</f>
        <v>8.8927121645278209E-4</v>
      </c>
    </row>
    <row r="27" spans="2:14" s="135" customFormat="1">
      <c r="B27" s="88" t="s">
        <v>1463</v>
      </c>
      <c r="C27" s="85" t="s">
        <v>1464</v>
      </c>
      <c r="D27" s="98" t="s">
        <v>129</v>
      </c>
      <c r="E27" s="85" t="s">
        <v>1437</v>
      </c>
      <c r="F27" s="98" t="s">
        <v>1458</v>
      </c>
      <c r="G27" s="98" t="s">
        <v>173</v>
      </c>
      <c r="H27" s="95">
        <v>3504.172153</v>
      </c>
      <c r="I27" s="97">
        <v>366.07</v>
      </c>
      <c r="J27" s="85"/>
      <c r="K27" s="95">
        <v>12.827722983999999</v>
      </c>
      <c r="L27" s="96">
        <v>2.6400446460547221E-5</v>
      </c>
      <c r="M27" s="96">
        <v>9.9335012883302589E-5</v>
      </c>
      <c r="N27" s="96">
        <f>K27/'סכום נכסי הקרן'!$C$42</f>
        <v>1.9478988111880758E-5</v>
      </c>
    </row>
    <row r="28" spans="2:14" s="135" customFormat="1">
      <c r="B28" s="88" t="s">
        <v>1465</v>
      </c>
      <c r="C28" s="85" t="s">
        <v>1466</v>
      </c>
      <c r="D28" s="98" t="s">
        <v>129</v>
      </c>
      <c r="E28" s="85" t="s">
        <v>1441</v>
      </c>
      <c r="F28" s="98" t="s">
        <v>1458</v>
      </c>
      <c r="G28" s="98" t="s">
        <v>173</v>
      </c>
      <c r="H28" s="95">
        <v>78682.511039999998</v>
      </c>
      <c r="I28" s="97">
        <v>334.87</v>
      </c>
      <c r="J28" s="85"/>
      <c r="K28" s="95">
        <v>263.48412477300002</v>
      </c>
      <c r="L28" s="96">
        <v>1.8581385282419872E-4</v>
      </c>
      <c r="M28" s="96">
        <v>2.0403620316339429E-3</v>
      </c>
      <c r="N28" s="96">
        <f>K28/'סכום נכסי הקרן'!$C$42</f>
        <v>4.00102507711167E-4</v>
      </c>
    </row>
    <row r="29" spans="2:14" s="135" customFormat="1">
      <c r="B29" s="88" t="s">
        <v>1467</v>
      </c>
      <c r="C29" s="85" t="s">
        <v>1468</v>
      </c>
      <c r="D29" s="98" t="s">
        <v>129</v>
      </c>
      <c r="E29" s="85" t="s">
        <v>1441</v>
      </c>
      <c r="F29" s="98" t="s">
        <v>1458</v>
      </c>
      <c r="G29" s="98" t="s">
        <v>173</v>
      </c>
      <c r="H29" s="95">
        <v>18993.010137000001</v>
      </c>
      <c r="I29" s="97">
        <v>343.18</v>
      </c>
      <c r="J29" s="85"/>
      <c r="K29" s="95">
        <v>65.180212213999994</v>
      </c>
      <c r="L29" s="96">
        <v>6.3272363323048364E-5</v>
      </c>
      <c r="M29" s="96">
        <v>5.0474096050327419E-4</v>
      </c>
      <c r="N29" s="96">
        <f>K29/'סכום נכסי הקרן'!$C$42</f>
        <v>9.897661342001202E-5</v>
      </c>
    </row>
    <row r="30" spans="2:14" s="135" customFormat="1">
      <c r="B30" s="88" t="s">
        <v>1469</v>
      </c>
      <c r="C30" s="85" t="s">
        <v>1470</v>
      </c>
      <c r="D30" s="98" t="s">
        <v>129</v>
      </c>
      <c r="E30" s="85" t="s">
        <v>1441</v>
      </c>
      <c r="F30" s="98" t="s">
        <v>1458</v>
      </c>
      <c r="G30" s="98" t="s">
        <v>173</v>
      </c>
      <c r="H30" s="95">
        <v>17813.530232000001</v>
      </c>
      <c r="I30" s="97">
        <v>321.98</v>
      </c>
      <c r="J30" s="85"/>
      <c r="K30" s="95">
        <v>57.356004702999996</v>
      </c>
      <c r="L30" s="96">
        <v>2.6771595078489403E-4</v>
      </c>
      <c r="M30" s="96">
        <v>4.4415205046240098E-4</v>
      </c>
      <c r="N30" s="96">
        <f>K30/'סכום נכסי הקרן'!$C$42</f>
        <v>8.7095498955523266E-5</v>
      </c>
    </row>
    <row r="31" spans="2:14" s="135" customFormat="1">
      <c r="B31" s="88" t="s">
        <v>1471</v>
      </c>
      <c r="C31" s="85" t="s">
        <v>1472</v>
      </c>
      <c r="D31" s="98" t="s">
        <v>129</v>
      </c>
      <c r="E31" s="85" t="s">
        <v>1441</v>
      </c>
      <c r="F31" s="98" t="s">
        <v>1458</v>
      </c>
      <c r="G31" s="98" t="s">
        <v>173</v>
      </c>
      <c r="H31" s="95">
        <v>83443.319084999996</v>
      </c>
      <c r="I31" s="97">
        <v>363.3</v>
      </c>
      <c r="J31" s="85"/>
      <c r="K31" s="95">
        <v>303.14957819400001</v>
      </c>
      <c r="L31" s="96">
        <v>3.1332671422557208E-4</v>
      </c>
      <c r="M31" s="96">
        <v>2.3475224163344577E-3</v>
      </c>
      <c r="N31" s="96">
        <f>K31/'סכום נכסי הקרן'!$C$42</f>
        <v>4.6033477937806649E-4</v>
      </c>
    </row>
    <row r="32" spans="2:14" s="135" customFormat="1">
      <c r="B32" s="88" t="s">
        <v>1473</v>
      </c>
      <c r="C32" s="85" t="s">
        <v>1474</v>
      </c>
      <c r="D32" s="98" t="s">
        <v>129</v>
      </c>
      <c r="E32" s="85" t="s">
        <v>1446</v>
      </c>
      <c r="F32" s="98" t="s">
        <v>1458</v>
      </c>
      <c r="G32" s="98" t="s">
        <v>173</v>
      </c>
      <c r="H32" s="95">
        <v>175.24518</v>
      </c>
      <c r="I32" s="97">
        <v>3438.37</v>
      </c>
      <c r="J32" s="85"/>
      <c r="K32" s="95">
        <v>6.0255777070000001</v>
      </c>
      <c r="L32" s="96">
        <v>7.4682616783812574E-6</v>
      </c>
      <c r="M32" s="96">
        <v>4.6660723801157658E-5</v>
      </c>
      <c r="N32" s="96">
        <f>K32/'סכום נכסי הקרן'!$C$42</f>
        <v>9.1498823811727809E-6</v>
      </c>
    </row>
    <row r="33" spans="2:14" s="135" customFormat="1">
      <c r="B33" s="88" t="s">
        <v>1475</v>
      </c>
      <c r="C33" s="85" t="s">
        <v>1476</v>
      </c>
      <c r="D33" s="98" t="s">
        <v>129</v>
      </c>
      <c r="E33" s="85" t="s">
        <v>1446</v>
      </c>
      <c r="F33" s="98" t="s">
        <v>1458</v>
      </c>
      <c r="G33" s="98" t="s">
        <v>173</v>
      </c>
      <c r="H33" s="95">
        <v>776.46679799999993</v>
      </c>
      <c r="I33" s="97">
        <v>3201.86</v>
      </c>
      <c r="J33" s="85"/>
      <c r="K33" s="95">
        <v>24.861379818</v>
      </c>
      <c r="L33" s="96">
        <v>1.2572036038031509E-4</v>
      </c>
      <c r="M33" s="96">
        <v>1.9252095540245486E-4</v>
      </c>
      <c r="N33" s="96">
        <f>K33/'סכום נכסי הקרן'!$C$42</f>
        <v>3.775218115668768E-5</v>
      </c>
    </row>
    <row r="34" spans="2:14" s="135" customFormat="1">
      <c r="B34" s="88" t="s">
        <v>1477</v>
      </c>
      <c r="C34" s="85" t="s">
        <v>1478</v>
      </c>
      <c r="D34" s="98" t="s">
        <v>129</v>
      </c>
      <c r="E34" s="85" t="s">
        <v>1446</v>
      </c>
      <c r="F34" s="98" t="s">
        <v>1458</v>
      </c>
      <c r="G34" s="98" t="s">
        <v>173</v>
      </c>
      <c r="H34" s="95">
        <v>12203.700531000002</v>
      </c>
      <c r="I34" s="97">
        <v>3333.44</v>
      </c>
      <c r="J34" s="85"/>
      <c r="K34" s="95">
        <v>406.80303498900008</v>
      </c>
      <c r="L34" s="96">
        <v>3.1237510943571834E-4</v>
      </c>
      <c r="M34" s="96">
        <v>3.1501915633820581E-3</v>
      </c>
      <c r="N34" s="96">
        <f>K34/'סכום נכסי הקרן'!$C$42</f>
        <v>6.1773328690613901E-4</v>
      </c>
    </row>
    <row r="35" spans="2:14" s="135" customFormat="1">
      <c r="B35" s="88" t="s">
        <v>1479</v>
      </c>
      <c r="C35" s="85" t="s">
        <v>1480</v>
      </c>
      <c r="D35" s="98" t="s">
        <v>129</v>
      </c>
      <c r="E35" s="85" t="s">
        <v>1446</v>
      </c>
      <c r="F35" s="98" t="s">
        <v>1458</v>
      </c>
      <c r="G35" s="98" t="s">
        <v>173</v>
      </c>
      <c r="H35" s="95">
        <v>9618.4374480000006</v>
      </c>
      <c r="I35" s="97">
        <v>3649.4</v>
      </c>
      <c r="J35" s="85"/>
      <c r="K35" s="95">
        <v>351.01525622600002</v>
      </c>
      <c r="L35" s="96">
        <v>5.5745029311754068E-4</v>
      </c>
      <c r="M35" s="96">
        <v>2.7181835032559099E-3</v>
      </c>
      <c r="N35" s="96">
        <f>K35/'סכום נכסי הקרן'!$C$42</f>
        <v>5.330191501362587E-4</v>
      </c>
    </row>
    <row r="36" spans="2:14" s="135" customFormat="1">
      <c r="B36" s="88" t="s">
        <v>1481</v>
      </c>
      <c r="C36" s="85" t="s">
        <v>1482</v>
      </c>
      <c r="D36" s="98" t="s">
        <v>129</v>
      </c>
      <c r="E36" s="85" t="s">
        <v>1453</v>
      </c>
      <c r="F36" s="98" t="s">
        <v>1458</v>
      </c>
      <c r="G36" s="98" t="s">
        <v>173</v>
      </c>
      <c r="H36" s="95">
        <v>24498.919322000002</v>
      </c>
      <c r="I36" s="97">
        <v>344.21</v>
      </c>
      <c r="J36" s="85"/>
      <c r="K36" s="95">
        <v>84.327730240999998</v>
      </c>
      <c r="L36" s="96">
        <v>7.029704013852836E-5</v>
      </c>
      <c r="M36" s="96">
        <v>6.5301505032168536E-4</v>
      </c>
      <c r="N36" s="96">
        <f>K36/'סכום נכסי הקרן'!$C$42</f>
        <v>1.2805225501947326E-4</v>
      </c>
    </row>
    <row r="37" spans="2:14" s="135" customFormat="1">
      <c r="B37" s="88" t="s">
        <v>1483</v>
      </c>
      <c r="C37" s="85" t="s">
        <v>1484</v>
      </c>
      <c r="D37" s="98" t="s">
        <v>129</v>
      </c>
      <c r="E37" s="85" t="s">
        <v>1453</v>
      </c>
      <c r="F37" s="98" t="s">
        <v>1458</v>
      </c>
      <c r="G37" s="98" t="s">
        <v>173</v>
      </c>
      <c r="H37" s="95">
        <v>15731.031594</v>
      </c>
      <c r="I37" s="97">
        <v>321.24</v>
      </c>
      <c r="J37" s="85"/>
      <c r="K37" s="95">
        <v>50.534365833999999</v>
      </c>
      <c r="L37" s="96">
        <v>3.9287170166125632E-4</v>
      </c>
      <c r="M37" s="96">
        <v>3.9132680737112465E-4</v>
      </c>
      <c r="N37" s="96">
        <f>K37/'סכום נכסי הקרן'!$C$42</f>
        <v>7.6736792067439244E-5</v>
      </c>
    </row>
    <row r="38" spans="2:14" s="135" customFormat="1">
      <c r="B38" s="88" t="s">
        <v>1485</v>
      </c>
      <c r="C38" s="85" t="s">
        <v>1486</v>
      </c>
      <c r="D38" s="98" t="s">
        <v>129</v>
      </c>
      <c r="E38" s="85" t="s">
        <v>1453</v>
      </c>
      <c r="F38" s="98" t="s">
        <v>1458</v>
      </c>
      <c r="G38" s="98" t="s">
        <v>173</v>
      </c>
      <c r="H38" s="95">
        <v>213551.55351100001</v>
      </c>
      <c r="I38" s="97">
        <v>334.3</v>
      </c>
      <c r="J38" s="85"/>
      <c r="K38" s="95">
        <v>713.9028433430002</v>
      </c>
      <c r="L38" s="96">
        <v>5.225207074661145E-4</v>
      </c>
      <c r="M38" s="96">
        <v>5.5283036770716158E-3</v>
      </c>
      <c r="N38" s="96">
        <f>K38/'סכום נכסי הקרן'!$C$42</f>
        <v>1.0840665187314411E-3</v>
      </c>
    </row>
    <row r="39" spans="2:14" s="135" customFormat="1">
      <c r="B39" s="88" t="s">
        <v>1487</v>
      </c>
      <c r="C39" s="85" t="s">
        <v>1488</v>
      </c>
      <c r="D39" s="98" t="s">
        <v>129</v>
      </c>
      <c r="E39" s="85" t="s">
        <v>1453</v>
      </c>
      <c r="F39" s="98" t="s">
        <v>1458</v>
      </c>
      <c r="G39" s="98" t="s">
        <v>173</v>
      </c>
      <c r="H39" s="95">
        <v>41945.886330000001</v>
      </c>
      <c r="I39" s="97">
        <v>366.44</v>
      </c>
      <c r="J39" s="85"/>
      <c r="K39" s="95">
        <v>153.70650593899998</v>
      </c>
      <c r="L39" s="96">
        <v>2.0427815469616618E-4</v>
      </c>
      <c r="M39" s="96">
        <v>1.1902687458048703E-3</v>
      </c>
      <c r="N39" s="96">
        <f>K39/'סכום נכסי הקרן'!$C$42</f>
        <v>2.3340441679626077E-4</v>
      </c>
    </row>
    <row r="40" spans="2:14" s="135" customFormat="1">
      <c r="B40" s="84"/>
      <c r="C40" s="85"/>
      <c r="D40" s="85"/>
      <c r="E40" s="85"/>
      <c r="F40" s="85"/>
      <c r="G40" s="85"/>
      <c r="H40" s="95"/>
      <c r="I40" s="97"/>
      <c r="J40" s="85"/>
      <c r="K40" s="85"/>
      <c r="L40" s="85"/>
      <c r="M40" s="96"/>
      <c r="N40" s="85"/>
    </row>
    <row r="41" spans="2:14" s="135" customFormat="1">
      <c r="B41" s="82" t="s">
        <v>241</v>
      </c>
      <c r="C41" s="83"/>
      <c r="D41" s="83"/>
      <c r="E41" s="83"/>
      <c r="F41" s="83"/>
      <c r="G41" s="83"/>
      <c r="H41" s="92"/>
      <c r="I41" s="94"/>
      <c r="J41" s="92">
        <v>5.6635</v>
      </c>
      <c r="K41" s="92">
        <v>124391.43123000143</v>
      </c>
      <c r="L41" s="83"/>
      <c r="M41" s="93">
        <v>0.96325937496598502</v>
      </c>
      <c r="N41" s="93">
        <f>K41/'סכום נכסי הקרן'!$C$42</f>
        <v>0.18888926843612536</v>
      </c>
    </row>
    <row r="42" spans="2:14" s="135" customFormat="1">
      <c r="B42" s="103" t="s">
        <v>73</v>
      </c>
      <c r="C42" s="83"/>
      <c r="D42" s="83"/>
      <c r="E42" s="83"/>
      <c r="F42" s="83"/>
      <c r="G42" s="83"/>
      <c r="H42" s="92"/>
      <c r="I42" s="94"/>
      <c r="J42" s="92">
        <v>5.6635</v>
      </c>
      <c r="K42" s="92">
        <v>70597.43821000139</v>
      </c>
      <c r="L42" s="83"/>
      <c r="M42" s="93">
        <v>0.54669074494870984</v>
      </c>
      <c r="N42" s="93">
        <f>K42/'סכום נכסי הקרן'!$C$42</f>
        <v>0.10720270942372991</v>
      </c>
    </row>
    <row r="43" spans="2:14" s="135" customFormat="1">
      <c r="B43" s="88" t="s">
        <v>1489</v>
      </c>
      <c r="C43" s="85" t="s">
        <v>1490</v>
      </c>
      <c r="D43" s="98" t="s">
        <v>30</v>
      </c>
      <c r="E43" s="85"/>
      <c r="F43" s="98" t="s">
        <v>1438</v>
      </c>
      <c r="G43" s="98" t="s">
        <v>172</v>
      </c>
      <c r="H43" s="95">
        <v>4236.9999999999991</v>
      </c>
      <c r="I43" s="97">
        <v>6165.6</v>
      </c>
      <c r="J43" s="85"/>
      <c r="K43" s="95">
        <v>948.81086000009998</v>
      </c>
      <c r="L43" s="96">
        <v>1.6232301590570167E-4</v>
      </c>
      <c r="M43" s="96">
        <v>7.3473787296066033E-3</v>
      </c>
      <c r="N43" s="96">
        <f>K43/'סכום נכסי הקרן'!$C$42</f>
        <v>1.4407760040825424E-3</v>
      </c>
    </row>
    <row r="44" spans="2:14" s="135" customFormat="1">
      <c r="B44" s="88" t="s">
        <v>1491</v>
      </c>
      <c r="C44" s="85" t="s">
        <v>1492</v>
      </c>
      <c r="D44" s="98" t="s">
        <v>1252</v>
      </c>
      <c r="E44" s="85"/>
      <c r="F44" s="98" t="s">
        <v>1438</v>
      </c>
      <c r="G44" s="98" t="s">
        <v>172</v>
      </c>
      <c r="H44" s="95">
        <v>2292</v>
      </c>
      <c r="I44" s="97">
        <v>4677</v>
      </c>
      <c r="J44" s="85"/>
      <c r="K44" s="95">
        <v>389.33891999999997</v>
      </c>
      <c r="L44" s="96">
        <v>2.020273248126928E-5</v>
      </c>
      <c r="M44" s="96">
        <v>3.014953369542698E-3</v>
      </c>
      <c r="N44" s="96">
        <f>K44/'סכום נכסי הקרן'!$C$42</f>
        <v>5.9121390473055246E-4</v>
      </c>
    </row>
    <row r="45" spans="2:14" s="135" customFormat="1">
      <c r="B45" s="88" t="s">
        <v>1493</v>
      </c>
      <c r="C45" s="85" t="s">
        <v>1494</v>
      </c>
      <c r="D45" s="98" t="s">
        <v>1252</v>
      </c>
      <c r="E45" s="85"/>
      <c r="F45" s="98" t="s">
        <v>1438</v>
      </c>
      <c r="G45" s="98" t="s">
        <v>172</v>
      </c>
      <c r="H45" s="95">
        <v>2130</v>
      </c>
      <c r="I45" s="97">
        <v>11385</v>
      </c>
      <c r="J45" s="85"/>
      <c r="K45" s="95">
        <v>880.76181000000008</v>
      </c>
      <c r="L45" s="96">
        <v>1.9111151642304705E-5</v>
      </c>
      <c r="M45" s="96">
        <v>6.8204221320181044E-3</v>
      </c>
      <c r="N45" s="96">
        <f>K45/'סכום נכסי הקרן'!$C$42</f>
        <v>1.3374430401862957E-3</v>
      </c>
    </row>
    <row r="46" spans="2:14" s="135" customFormat="1">
      <c r="B46" s="88" t="s">
        <v>1495</v>
      </c>
      <c r="C46" s="85" t="s">
        <v>1496</v>
      </c>
      <c r="D46" s="98" t="s">
        <v>133</v>
      </c>
      <c r="E46" s="85"/>
      <c r="F46" s="98" t="s">
        <v>1438</v>
      </c>
      <c r="G46" s="98" t="s">
        <v>182</v>
      </c>
      <c r="H46" s="95">
        <v>196906</v>
      </c>
      <c r="I46" s="97">
        <v>1684</v>
      </c>
      <c r="J46" s="85"/>
      <c r="K46" s="95">
        <v>10868.847320000001</v>
      </c>
      <c r="L46" s="96">
        <v>7.9013955021901795E-5</v>
      </c>
      <c r="M46" s="96">
        <v>8.4165918605001347E-2</v>
      </c>
      <c r="N46" s="96">
        <f>K46/'סכום נכסי הקרן'!$C$42</f>
        <v>1.6504421556358662E-2</v>
      </c>
    </row>
    <row r="47" spans="2:14" s="135" customFormat="1">
      <c r="B47" s="88" t="s">
        <v>1497</v>
      </c>
      <c r="C47" s="85" t="s">
        <v>1498</v>
      </c>
      <c r="D47" s="98" t="s">
        <v>30</v>
      </c>
      <c r="E47" s="85"/>
      <c r="F47" s="98" t="s">
        <v>1438</v>
      </c>
      <c r="G47" s="98" t="s">
        <v>174</v>
      </c>
      <c r="H47" s="95">
        <v>8508</v>
      </c>
      <c r="I47" s="97">
        <v>1004.4</v>
      </c>
      <c r="J47" s="85"/>
      <c r="K47" s="95">
        <v>348.49993000000001</v>
      </c>
      <c r="L47" s="96">
        <v>1.7873949579831934E-4</v>
      </c>
      <c r="M47" s="96">
        <v>2.698705380491872E-3</v>
      </c>
      <c r="N47" s="96">
        <f>K47/'סכום נכסי הקרן'!$C$42</f>
        <v>5.2919960946525512E-4</v>
      </c>
    </row>
    <row r="48" spans="2:14" s="135" customFormat="1">
      <c r="B48" s="88" t="s">
        <v>1499</v>
      </c>
      <c r="C48" s="85" t="s">
        <v>1500</v>
      </c>
      <c r="D48" s="98" t="s">
        <v>30</v>
      </c>
      <c r="E48" s="85"/>
      <c r="F48" s="98" t="s">
        <v>1438</v>
      </c>
      <c r="G48" s="98" t="s">
        <v>174</v>
      </c>
      <c r="H48" s="95">
        <v>25409</v>
      </c>
      <c r="I48" s="97">
        <v>3921</v>
      </c>
      <c r="J48" s="85"/>
      <c r="K48" s="95">
        <v>4063.05719</v>
      </c>
      <c r="L48" s="96">
        <v>4.9608339339705953E-4</v>
      </c>
      <c r="M48" s="96">
        <v>3.1463404597812078E-2</v>
      </c>
      <c r="N48" s="96">
        <f>K48/'סכום נכסי הקרן'!$C$42</f>
        <v>6.1697810905815588E-3</v>
      </c>
    </row>
    <row r="49" spans="2:14" s="135" customFormat="1">
      <c r="B49" s="88" t="s">
        <v>1501</v>
      </c>
      <c r="C49" s="85" t="s">
        <v>1502</v>
      </c>
      <c r="D49" s="98" t="s">
        <v>30</v>
      </c>
      <c r="E49" s="85"/>
      <c r="F49" s="98" t="s">
        <v>1438</v>
      </c>
      <c r="G49" s="98" t="s">
        <v>174</v>
      </c>
      <c r="H49" s="95">
        <v>17828</v>
      </c>
      <c r="I49" s="97">
        <v>3524.5</v>
      </c>
      <c r="J49" s="85"/>
      <c r="K49" s="95">
        <v>2562.5282400000997</v>
      </c>
      <c r="L49" s="96">
        <v>1.4969712948952841E-3</v>
      </c>
      <c r="M49" s="96">
        <v>1.9843644585382372E-2</v>
      </c>
      <c r="N49" s="96">
        <f>K49/'סכום נכסי הקרן'!$C$42</f>
        <v>3.8912172632337124E-3</v>
      </c>
    </row>
    <row r="50" spans="2:14" s="135" customFormat="1">
      <c r="B50" s="88" t="s">
        <v>1503</v>
      </c>
      <c r="C50" s="85" t="s">
        <v>1504</v>
      </c>
      <c r="D50" s="98" t="s">
        <v>1252</v>
      </c>
      <c r="E50" s="85"/>
      <c r="F50" s="98" t="s">
        <v>1438</v>
      </c>
      <c r="G50" s="98" t="s">
        <v>172</v>
      </c>
      <c r="H50" s="95">
        <v>28882</v>
      </c>
      <c r="I50" s="97">
        <v>2571</v>
      </c>
      <c r="J50" s="85"/>
      <c r="K50" s="95">
        <v>2696.9641900000001</v>
      </c>
      <c r="L50" s="96">
        <v>3.3550738720483441E-5</v>
      </c>
      <c r="M50" s="96">
        <v>2.0884686463342773E-2</v>
      </c>
      <c r="N50" s="96">
        <f>K50/'סכום נכסי הקרן'!$C$42</f>
        <v>4.0953592044904522E-3</v>
      </c>
    </row>
    <row r="51" spans="2:14" s="135" customFormat="1">
      <c r="B51" s="88" t="s">
        <v>1505</v>
      </c>
      <c r="C51" s="85" t="s">
        <v>1506</v>
      </c>
      <c r="D51" s="98" t="s">
        <v>1252</v>
      </c>
      <c r="E51" s="85"/>
      <c r="F51" s="98" t="s">
        <v>1438</v>
      </c>
      <c r="G51" s="98" t="s">
        <v>172</v>
      </c>
      <c r="H51" s="95">
        <v>4855</v>
      </c>
      <c r="I51" s="97">
        <v>9175</v>
      </c>
      <c r="J51" s="85"/>
      <c r="K51" s="95">
        <v>1617.86078</v>
      </c>
      <c r="L51" s="96">
        <v>2.2770408378339636E-5</v>
      </c>
      <c r="M51" s="96">
        <v>1.2528351417094335E-2</v>
      </c>
      <c r="N51" s="96">
        <f>K51/'סכום נכסי הקרן'!$C$42</f>
        <v>2.4567330413671905E-3</v>
      </c>
    </row>
    <row r="52" spans="2:14" s="135" customFormat="1">
      <c r="B52" s="88" t="s">
        <v>1507</v>
      </c>
      <c r="C52" s="85" t="s">
        <v>1508</v>
      </c>
      <c r="D52" s="98" t="s">
        <v>30</v>
      </c>
      <c r="E52" s="85"/>
      <c r="F52" s="98" t="s">
        <v>1438</v>
      </c>
      <c r="G52" s="98" t="s">
        <v>181</v>
      </c>
      <c r="H52" s="95">
        <v>15488</v>
      </c>
      <c r="I52" s="97">
        <v>3481</v>
      </c>
      <c r="J52" s="85"/>
      <c r="K52" s="95">
        <v>1458.47417</v>
      </c>
      <c r="L52" s="96">
        <v>2.8786909271962744E-4</v>
      </c>
      <c r="M52" s="96">
        <v>1.1294097218003507E-2</v>
      </c>
      <c r="N52" s="96">
        <f>K52/'סכום נכסי הקרן'!$C$42</f>
        <v>2.2147033463655562E-3</v>
      </c>
    </row>
    <row r="53" spans="2:14" s="135" customFormat="1">
      <c r="B53" s="88" t="s">
        <v>1509</v>
      </c>
      <c r="C53" s="85" t="s">
        <v>1510</v>
      </c>
      <c r="D53" s="98" t="s">
        <v>1252</v>
      </c>
      <c r="E53" s="85"/>
      <c r="F53" s="98" t="s">
        <v>1438</v>
      </c>
      <c r="G53" s="98" t="s">
        <v>172</v>
      </c>
      <c r="H53" s="95">
        <v>5320</v>
      </c>
      <c r="I53" s="97">
        <v>7503</v>
      </c>
      <c r="J53" s="85"/>
      <c r="K53" s="95">
        <v>1449.74767</v>
      </c>
      <c r="L53" s="96">
        <v>3.8981212813974618E-5</v>
      </c>
      <c r="M53" s="96">
        <v>1.1226521157076143E-2</v>
      </c>
      <c r="N53" s="96">
        <f>K53/'סכום נכסי הקרן'!$C$42</f>
        <v>2.2014520943724825E-3</v>
      </c>
    </row>
    <row r="54" spans="2:14" s="135" customFormat="1">
      <c r="B54" s="88" t="s">
        <v>1511</v>
      </c>
      <c r="C54" s="85" t="s">
        <v>1512</v>
      </c>
      <c r="D54" s="98" t="s">
        <v>30</v>
      </c>
      <c r="E54" s="85"/>
      <c r="F54" s="98" t="s">
        <v>1438</v>
      </c>
      <c r="G54" s="98" t="s">
        <v>174</v>
      </c>
      <c r="H54" s="95">
        <v>3861.9999999999995</v>
      </c>
      <c r="I54" s="97">
        <v>4565</v>
      </c>
      <c r="J54" s="85"/>
      <c r="K54" s="95">
        <v>718.98788000019999</v>
      </c>
      <c r="L54" s="96">
        <v>5.1908602150537624E-4</v>
      </c>
      <c r="M54" s="96">
        <v>5.5676810617005983E-3</v>
      </c>
      <c r="N54" s="96">
        <f>K54/'סכום נכסי הקרן'!$C$42</f>
        <v>1.0917881828738317E-3</v>
      </c>
    </row>
    <row r="55" spans="2:14" s="135" customFormat="1">
      <c r="B55" s="88" t="s">
        <v>1513</v>
      </c>
      <c r="C55" s="85" t="s">
        <v>1514</v>
      </c>
      <c r="D55" s="98" t="s">
        <v>148</v>
      </c>
      <c r="E55" s="85"/>
      <c r="F55" s="98" t="s">
        <v>1438</v>
      </c>
      <c r="G55" s="98" t="s">
        <v>172</v>
      </c>
      <c r="H55" s="95">
        <v>1395</v>
      </c>
      <c r="I55" s="97">
        <v>12604</v>
      </c>
      <c r="J55" s="85"/>
      <c r="K55" s="95">
        <v>638.59930000000008</v>
      </c>
      <c r="L55" s="96">
        <v>2.5363636363636365E-4</v>
      </c>
      <c r="M55" s="96">
        <v>4.9451699083220575E-3</v>
      </c>
      <c r="N55" s="96">
        <f>K55/'סכום נכסי הקרן'!$C$42</f>
        <v>9.6971755536589448E-4</v>
      </c>
    </row>
    <row r="56" spans="2:14" s="135" customFormat="1">
      <c r="B56" s="88" t="s">
        <v>1515</v>
      </c>
      <c r="C56" s="85" t="s">
        <v>1516</v>
      </c>
      <c r="D56" s="98" t="s">
        <v>132</v>
      </c>
      <c r="E56" s="85"/>
      <c r="F56" s="98" t="s">
        <v>1438</v>
      </c>
      <c r="G56" s="98" t="s">
        <v>172</v>
      </c>
      <c r="H56" s="95">
        <v>89089.999999999985</v>
      </c>
      <c r="I56" s="97">
        <v>2821</v>
      </c>
      <c r="J56" s="85"/>
      <c r="K56" s="95">
        <v>9128.0473700002003</v>
      </c>
      <c r="L56" s="96">
        <v>1.964843318091892E-4</v>
      </c>
      <c r="M56" s="96">
        <v>7.0685553798545159E-2</v>
      </c>
      <c r="N56" s="96">
        <f>K56/'סכום נכסי הקרן'!$C$42</f>
        <v>1.3861004515508668E-2</v>
      </c>
    </row>
    <row r="57" spans="2:14" s="135" customFormat="1">
      <c r="B57" s="88" t="s">
        <v>1517</v>
      </c>
      <c r="C57" s="85" t="s">
        <v>1518</v>
      </c>
      <c r="D57" s="98" t="s">
        <v>1252</v>
      </c>
      <c r="E57" s="85"/>
      <c r="F57" s="98" t="s">
        <v>1438</v>
      </c>
      <c r="G57" s="98" t="s">
        <v>172</v>
      </c>
      <c r="H57" s="95">
        <v>13291</v>
      </c>
      <c r="I57" s="97">
        <v>5171</v>
      </c>
      <c r="J57" s="85"/>
      <c r="K57" s="95">
        <v>2496.1922800000007</v>
      </c>
      <c r="L57" s="96">
        <v>1.159166230594802E-5</v>
      </c>
      <c r="M57" s="96">
        <v>1.9329953772955637E-2</v>
      </c>
      <c r="N57" s="96">
        <f>K57/'סכום נכסי הקרן'!$C$42</f>
        <v>3.7904856386231844E-3</v>
      </c>
    </row>
    <row r="58" spans="2:14" s="135" customFormat="1">
      <c r="B58" s="88" t="s">
        <v>1519</v>
      </c>
      <c r="C58" s="85" t="s">
        <v>1520</v>
      </c>
      <c r="D58" s="98" t="s">
        <v>30</v>
      </c>
      <c r="E58" s="85"/>
      <c r="F58" s="98" t="s">
        <v>1438</v>
      </c>
      <c r="G58" s="98" t="s">
        <v>174</v>
      </c>
      <c r="H58" s="95">
        <v>14949.000000000002</v>
      </c>
      <c r="I58" s="97">
        <v>2379.5</v>
      </c>
      <c r="J58" s="85"/>
      <c r="K58" s="95">
        <v>1450.6624699999998</v>
      </c>
      <c r="L58" s="96">
        <v>7.7536307053941922E-5</v>
      </c>
      <c r="M58" s="96">
        <v>1.1233605163325652E-2</v>
      </c>
      <c r="N58" s="96">
        <f>K58/'סכום נכסי הקרן'!$C$42</f>
        <v>2.2028412246450158E-3</v>
      </c>
    </row>
    <row r="59" spans="2:14" s="135" customFormat="1">
      <c r="B59" s="88" t="s">
        <v>1521</v>
      </c>
      <c r="C59" s="85" t="s">
        <v>1522</v>
      </c>
      <c r="D59" s="98" t="s">
        <v>1252</v>
      </c>
      <c r="E59" s="85"/>
      <c r="F59" s="98" t="s">
        <v>1438</v>
      </c>
      <c r="G59" s="98" t="s">
        <v>172</v>
      </c>
      <c r="H59" s="95">
        <v>5653</v>
      </c>
      <c r="I59" s="97">
        <v>18940</v>
      </c>
      <c r="J59" s="85"/>
      <c r="K59" s="95">
        <v>3888.7032200000003</v>
      </c>
      <c r="L59" s="96">
        <v>2.2116588419405319E-5</v>
      </c>
      <c r="M59" s="96">
        <v>3.0113246516147274E-2</v>
      </c>
      <c r="N59" s="96">
        <f>K59/'סכום נכסי הקרן'!$C$42</f>
        <v>5.9050233535205597E-3</v>
      </c>
    </row>
    <row r="60" spans="2:14" s="135" customFormat="1">
      <c r="B60" s="88" t="s">
        <v>1523</v>
      </c>
      <c r="C60" s="85" t="s">
        <v>1524</v>
      </c>
      <c r="D60" s="98" t="s">
        <v>1252</v>
      </c>
      <c r="E60" s="85"/>
      <c r="F60" s="98" t="s">
        <v>1438</v>
      </c>
      <c r="G60" s="98" t="s">
        <v>172</v>
      </c>
      <c r="H60" s="95">
        <v>18531</v>
      </c>
      <c r="I60" s="97">
        <v>2549</v>
      </c>
      <c r="J60" s="85"/>
      <c r="K60" s="95">
        <v>1715.5940500000002</v>
      </c>
      <c r="L60" s="96">
        <v>1.7991262135922329E-3</v>
      </c>
      <c r="M60" s="96">
        <v>1.3285175963951677E-2</v>
      </c>
      <c r="N60" s="96">
        <f>K60/'סכום נכסי הקרן'!$C$42</f>
        <v>2.6051417033596405E-3</v>
      </c>
    </row>
    <row r="61" spans="2:14" s="135" customFormat="1">
      <c r="B61" s="88" t="s">
        <v>1525</v>
      </c>
      <c r="C61" s="85" t="s">
        <v>1526</v>
      </c>
      <c r="D61" s="98" t="s">
        <v>1252</v>
      </c>
      <c r="E61" s="85"/>
      <c r="F61" s="98" t="s">
        <v>1438</v>
      </c>
      <c r="G61" s="98" t="s">
        <v>172</v>
      </c>
      <c r="H61" s="95">
        <v>1132</v>
      </c>
      <c r="I61" s="97">
        <v>23153</v>
      </c>
      <c r="J61" s="85"/>
      <c r="K61" s="95">
        <v>951.91800000000001</v>
      </c>
      <c r="L61" s="96">
        <v>7.164556962025317E-5</v>
      </c>
      <c r="M61" s="96">
        <v>7.3714397256466075E-3</v>
      </c>
      <c r="N61" s="96">
        <f>K61/'סכום נכסי הקרן'!$C$42</f>
        <v>1.4454942181565051E-3</v>
      </c>
    </row>
    <row r="62" spans="2:14" s="135" customFormat="1">
      <c r="B62" s="88" t="s">
        <v>1527</v>
      </c>
      <c r="C62" s="85" t="s">
        <v>1528</v>
      </c>
      <c r="D62" s="98" t="s">
        <v>30</v>
      </c>
      <c r="E62" s="85"/>
      <c r="F62" s="98" t="s">
        <v>1438</v>
      </c>
      <c r="G62" s="98" t="s">
        <v>174</v>
      </c>
      <c r="H62" s="95">
        <v>565</v>
      </c>
      <c r="I62" s="97">
        <v>5707</v>
      </c>
      <c r="J62" s="85"/>
      <c r="K62" s="95">
        <v>131.49972</v>
      </c>
      <c r="L62" s="96">
        <v>6.8072289156626508E-5</v>
      </c>
      <c r="M62" s="96">
        <v>1.0183043706699585E-3</v>
      </c>
      <c r="N62" s="96">
        <f>K62/'סכום נכסי הקרן'!$C$42</f>
        <v>1.9968325522702515E-4</v>
      </c>
    </row>
    <row r="63" spans="2:14" s="135" customFormat="1">
      <c r="B63" s="88" t="s">
        <v>1529</v>
      </c>
      <c r="C63" s="85" t="s">
        <v>1530</v>
      </c>
      <c r="D63" s="98" t="s">
        <v>132</v>
      </c>
      <c r="E63" s="85"/>
      <c r="F63" s="98" t="s">
        <v>1438</v>
      </c>
      <c r="G63" s="98" t="s">
        <v>175</v>
      </c>
      <c r="H63" s="95">
        <v>52310</v>
      </c>
      <c r="I63" s="97">
        <v>719</v>
      </c>
      <c r="J63" s="85"/>
      <c r="K63" s="95">
        <v>1779.97298</v>
      </c>
      <c r="L63" s="96">
        <v>5.9060091020982588E-5</v>
      </c>
      <c r="M63" s="96">
        <v>1.378371197450786E-2</v>
      </c>
      <c r="N63" s="96">
        <f>K63/'סכום נכסי הקרן'!$C$42</f>
        <v>2.7029015640683382E-3</v>
      </c>
    </row>
    <row r="64" spans="2:14" s="135" customFormat="1">
      <c r="B64" s="88" t="s">
        <v>1531</v>
      </c>
      <c r="C64" s="85" t="s">
        <v>1532</v>
      </c>
      <c r="D64" s="98" t="s">
        <v>1252</v>
      </c>
      <c r="E64" s="85"/>
      <c r="F64" s="98" t="s">
        <v>1438</v>
      </c>
      <c r="G64" s="98" t="s">
        <v>172</v>
      </c>
      <c r="H64" s="95">
        <v>3488</v>
      </c>
      <c r="I64" s="97">
        <v>4427</v>
      </c>
      <c r="J64" s="85"/>
      <c r="K64" s="95">
        <v>560.83078</v>
      </c>
      <c r="L64" s="96">
        <v>2.4711300035423309E-5</v>
      </c>
      <c r="M64" s="96">
        <v>4.3429479125905515E-3</v>
      </c>
      <c r="N64" s="96">
        <f>K64/'סכום נכסי הקרן'!$C$42</f>
        <v>8.5162550750611174E-4</v>
      </c>
    </row>
    <row r="65" spans="2:14" s="135" customFormat="1">
      <c r="B65" s="88" t="s">
        <v>1533</v>
      </c>
      <c r="C65" s="85" t="s">
        <v>1534</v>
      </c>
      <c r="D65" s="98" t="s">
        <v>1234</v>
      </c>
      <c r="E65" s="85"/>
      <c r="F65" s="98" t="s">
        <v>1438</v>
      </c>
      <c r="G65" s="98" t="s">
        <v>172</v>
      </c>
      <c r="H65" s="95">
        <v>128</v>
      </c>
      <c r="I65" s="97">
        <v>11180</v>
      </c>
      <c r="J65" s="85"/>
      <c r="K65" s="95">
        <v>51.975370000000005</v>
      </c>
      <c r="L65" s="96">
        <v>1.7740817740817741E-6</v>
      </c>
      <c r="M65" s="96">
        <v>4.0248562079210702E-4</v>
      </c>
      <c r="N65" s="96">
        <f>K65/'סכום נכסי הקרן'!$C$42</f>
        <v>7.892496708912435E-5</v>
      </c>
    </row>
    <row r="66" spans="2:14" s="135" customFormat="1">
      <c r="B66" s="88" t="s">
        <v>1535</v>
      </c>
      <c r="C66" s="85" t="s">
        <v>1536</v>
      </c>
      <c r="D66" s="98" t="s">
        <v>1252</v>
      </c>
      <c r="E66" s="85"/>
      <c r="F66" s="98" t="s">
        <v>1438</v>
      </c>
      <c r="G66" s="98" t="s">
        <v>172</v>
      </c>
      <c r="H66" s="95">
        <v>3133</v>
      </c>
      <c r="I66" s="97">
        <v>15309</v>
      </c>
      <c r="J66" s="85"/>
      <c r="K66" s="95">
        <v>1742.0196799999999</v>
      </c>
      <c r="L66" s="96">
        <v>1.1086341118188252E-5</v>
      </c>
      <c r="M66" s="96">
        <v>1.3489810122311154E-2</v>
      </c>
      <c r="N66" s="96">
        <f>K66/'סכום נכסי הקרן'!$C$42</f>
        <v>2.645269209485318E-3</v>
      </c>
    </row>
    <row r="67" spans="2:14" s="135" customFormat="1">
      <c r="B67" s="88" t="s">
        <v>1537</v>
      </c>
      <c r="C67" s="85" t="s">
        <v>1538</v>
      </c>
      <c r="D67" s="98" t="s">
        <v>132</v>
      </c>
      <c r="E67" s="85"/>
      <c r="F67" s="98" t="s">
        <v>1438</v>
      </c>
      <c r="G67" s="98" t="s">
        <v>172</v>
      </c>
      <c r="H67" s="95">
        <v>27581</v>
      </c>
      <c r="I67" s="97">
        <v>666</v>
      </c>
      <c r="J67" s="85"/>
      <c r="K67" s="95">
        <v>667.16012000000001</v>
      </c>
      <c r="L67" s="96">
        <v>1.5365459610027854E-4</v>
      </c>
      <c r="M67" s="96">
        <v>5.1663384996766086E-3</v>
      </c>
      <c r="N67" s="96">
        <f>K67/'סכום נכסי הקרן'!$C$42</f>
        <v>1.0130873626137966E-3</v>
      </c>
    </row>
    <row r="68" spans="2:14" s="135" customFormat="1">
      <c r="B68" s="88" t="s">
        <v>1539</v>
      </c>
      <c r="C68" s="85" t="s">
        <v>1540</v>
      </c>
      <c r="D68" s="98" t="s">
        <v>1252</v>
      </c>
      <c r="E68" s="85"/>
      <c r="F68" s="98" t="s">
        <v>1438</v>
      </c>
      <c r="G68" s="98" t="s">
        <v>172</v>
      </c>
      <c r="H68" s="95">
        <v>761</v>
      </c>
      <c r="I68" s="97">
        <v>21082</v>
      </c>
      <c r="J68" s="85"/>
      <c r="K68" s="95">
        <v>582.69637</v>
      </c>
      <c r="L68" s="96">
        <v>5.9453124999999997E-5</v>
      </c>
      <c r="M68" s="96">
        <v>4.5122701428149002E-3</v>
      </c>
      <c r="N68" s="96">
        <f>K68/'סכום נכסי הקרן'!$C$42</f>
        <v>8.8482856062789398E-4</v>
      </c>
    </row>
    <row r="69" spans="2:14" s="135" customFormat="1">
      <c r="B69" s="88" t="s">
        <v>1541</v>
      </c>
      <c r="C69" s="85" t="s">
        <v>1542</v>
      </c>
      <c r="D69" s="98" t="s">
        <v>1252</v>
      </c>
      <c r="E69" s="85"/>
      <c r="F69" s="98" t="s">
        <v>1438</v>
      </c>
      <c r="G69" s="98" t="s">
        <v>172</v>
      </c>
      <c r="H69" s="95">
        <v>798</v>
      </c>
      <c r="I69" s="97">
        <v>19958</v>
      </c>
      <c r="J69" s="85"/>
      <c r="K69" s="95">
        <v>578.44990000000007</v>
      </c>
      <c r="L69" s="96">
        <v>3.1729622266401588E-5</v>
      </c>
      <c r="M69" s="96">
        <v>4.4793864305079931E-3</v>
      </c>
      <c r="N69" s="96">
        <f>K69/'סכום נכסי הקרן'!$C$42</f>
        <v>8.7838026588761694E-4</v>
      </c>
    </row>
    <row r="70" spans="2:14" s="135" customFormat="1">
      <c r="B70" s="88" t="s">
        <v>1543</v>
      </c>
      <c r="C70" s="85" t="s">
        <v>1544</v>
      </c>
      <c r="D70" s="98" t="s">
        <v>30</v>
      </c>
      <c r="E70" s="85"/>
      <c r="F70" s="98" t="s">
        <v>1438</v>
      </c>
      <c r="G70" s="98" t="s">
        <v>174</v>
      </c>
      <c r="H70" s="95">
        <v>4805</v>
      </c>
      <c r="I70" s="97">
        <v>5184</v>
      </c>
      <c r="J70" s="85"/>
      <c r="K70" s="95">
        <v>1015.8437300001999</v>
      </c>
      <c r="L70" s="96">
        <v>1.5253968253968254E-3</v>
      </c>
      <c r="M70" s="96">
        <v>7.8664662569386222E-3</v>
      </c>
      <c r="N70" s="96">
        <f>K70/'סכום נכסי הקרן'!$C$42</f>
        <v>1.5425658914589562E-3</v>
      </c>
    </row>
    <row r="71" spans="2:14" s="135" customFormat="1">
      <c r="B71" s="88" t="s">
        <v>1545</v>
      </c>
      <c r="C71" s="85" t="s">
        <v>1546</v>
      </c>
      <c r="D71" s="98" t="s">
        <v>1234</v>
      </c>
      <c r="E71" s="85"/>
      <c r="F71" s="98" t="s">
        <v>1438</v>
      </c>
      <c r="G71" s="98" t="s">
        <v>172</v>
      </c>
      <c r="H71" s="95">
        <v>2846</v>
      </c>
      <c r="I71" s="97">
        <v>4710</v>
      </c>
      <c r="J71" s="85"/>
      <c r="K71" s="95">
        <v>486.85725000000002</v>
      </c>
      <c r="L71" s="96">
        <v>6.4462061155152889E-5</v>
      </c>
      <c r="M71" s="96">
        <v>3.7701134691948907E-3</v>
      </c>
      <c r="N71" s="96">
        <f>K71/'סכום נכסי הקרן'!$C$42</f>
        <v>7.3929617881222552E-4</v>
      </c>
    </row>
    <row r="72" spans="2:14" s="135" customFormat="1">
      <c r="B72" s="88" t="s">
        <v>1547</v>
      </c>
      <c r="C72" s="85" t="s">
        <v>1548</v>
      </c>
      <c r="D72" s="98" t="s">
        <v>30</v>
      </c>
      <c r="E72" s="85"/>
      <c r="F72" s="98" t="s">
        <v>1438</v>
      </c>
      <c r="G72" s="98" t="s">
        <v>174</v>
      </c>
      <c r="H72" s="95">
        <v>182</v>
      </c>
      <c r="I72" s="97">
        <v>17844</v>
      </c>
      <c r="J72" s="85"/>
      <c r="K72" s="95">
        <v>132.44395</v>
      </c>
      <c r="L72" s="96">
        <v>9.5387840670859542E-4</v>
      </c>
      <c r="M72" s="96">
        <v>1.0256162762460137E-3</v>
      </c>
      <c r="N72" s="96">
        <f>K72/'סכום נכסי הקרן'!$C$42</f>
        <v>2.0111707516278632E-4</v>
      </c>
    </row>
    <row r="73" spans="2:14" s="135" customFormat="1">
      <c r="B73" s="88" t="s">
        <v>1549</v>
      </c>
      <c r="C73" s="85" t="s">
        <v>1550</v>
      </c>
      <c r="D73" s="98" t="s">
        <v>30</v>
      </c>
      <c r="E73" s="85"/>
      <c r="F73" s="98" t="s">
        <v>1438</v>
      </c>
      <c r="G73" s="98" t="s">
        <v>174</v>
      </c>
      <c r="H73" s="95">
        <v>1772</v>
      </c>
      <c r="I73" s="97">
        <v>4605.3</v>
      </c>
      <c r="J73" s="85"/>
      <c r="K73" s="95">
        <v>332.80526000000009</v>
      </c>
      <c r="L73" s="96">
        <v>2.0317188926581681E-4</v>
      </c>
      <c r="M73" s="96">
        <v>2.5771693722233934E-3</v>
      </c>
      <c r="N73" s="96">
        <f>K73/'סכום נכסי הקרן'!$C$42</f>
        <v>5.0536714202491445E-4</v>
      </c>
    </row>
    <row r="74" spans="2:14" s="135" customFormat="1">
      <c r="B74" s="88" t="s">
        <v>1551</v>
      </c>
      <c r="C74" s="85" t="s">
        <v>1552</v>
      </c>
      <c r="D74" s="98" t="s">
        <v>30</v>
      </c>
      <c r="E74" s="85"/>
      <c r="F74" s="98" t="s">
        <v>1438</v>
      </c>
      <c r="G74" s="98" t="s">
        <v>174</v>
      </c>
      <c r="H74" s="95">
        <v>3494</v>
      </c>
      <c r="I74" s="97">
        <v>9355.9</v>
      </c>
      <c r="J74" s="85"/>
      <c r="K74" s="95">
        <v>1333.1437999999998</v>
      </c>
      <c r="L74" s="96">
        <v>9.2101225942706395E-4</v>
      </c>
      <c r="M74" s="96">
        <v>1.0323566911561157E-2</v>
      </c>
      <c r="N74" s="96">
        <f>K74/'סכום נכסי הקרן'!$C$42</f>
        <v>2.0243882927638637E-3</v>
      </c>
    </row>
    <row r="75" spans="2:14" s="135" customFormat="1">
      <c r="B75" s="88" t="s">
        <v>1553</v>
      </c>
      <c r="C75" s="85" t="s">
        <v>1554</v>
      </c>
      <c r="D75" s="98" t="s">
        <v>30</v>
      </c>
      <c r="E75" s="85"/>
      <c r="F75" s="98" t="s">
        <v>1438</v>
      </c>
      <c r="G75" s="98" t="s">
        <v>174</v>
      </c>
      <c r="H75" s="95">
        <v>2847.9999999999986</v>
      </c>
      <c r="I75" s="97">
        <v>5920</v>
      </c>
      <c r="J75" s="85"/>
      <c r="K75" s="95">
        <v>687.5910500002999</v>
      </c>
      <c r="L75" s="96">
        <v>7.8607043445019884E-4</v>
      </c>
      <c r="M75" s="96">
        <v>5.3245510442824625E-3</v>
      </c>
      <c r="N75" s="96">
        <f>K75/'סכום נכסי הקרן'!$C$42</f>
        <v>1.0441118743753073E-3</v>
      </c>
    </row>
    <row r="76" spans="2:14" s="135" customFormat="1">
      <c r="B76" s="88" t="s">
        <v>1555</v>
      </c>
      <c r="C76" s="85" t="s">
        <v>1556</v>
      </c>
      <c r="D76" s="98" t="s">
        <v>30</v>
      </c>
      <c r="E76" s="85"/>
      <c r="F76" s="98" t="s">
        <v>1438</v>
      </c>
      <c r="G76" s="98" t="s">
        <v>174</v>
      </c>
      <c r="H76" s="95">
        <v>9581</v>
      </c>
      <c r="I76" s="97">
        <v>1769.4</v>
      </c>
      <c r="J76" s="85"/>
      <c r="K76" s="95">
        <v>691.36178999999981</v>
      </c>
      <c r="L76" s="96">
        <v>3.5825554490290717E-4</v>
      </c>
      <c r="M76" s="96">
        <v>5.3537508100489177E-3</v>
      </c>
      <c r="N76" s="96">
        <f>K76/'סכום נכסי הקרן'!$C$42</f>
        <v>1.0498377697441708E-3</v>
      </c>
    </row>
    <row r="77" spans="2:14" s="135" customFormat="1">
      <c r="B77" s="88" t="s">
        <v>1557</v>
      </c>
      <c r="C77" s="85" t="s">
        <v>1558</v>
      </c>
      <c r="D77" s="98" t="s">
        <v>1252</v>
      </c>
      <c r="E77" s="85"/>
      <c r="F77" s="98" t="s">
        <v>1438</v>
      </c>
      <c r="G77" s="98" t="s">
        <v>172</v>
      </c>
      <c r="H77" s="95">
        <v>728</v>
      </c>
      <c r="I77" s="97">
        <v>10633</v>
      </c>
      <c r="J77" s="85"/>
      <c r="K77" s="95">
        <v>281.14672999999999</v>
      </c>
      <c r="L77" s="96">
        <v>9.8100819343972334E-5</v>
      </c>
      <c r="M77" s="96">
        <v>2.1771372894069034E-3</v>
      </c>
      <c r="N77" s="96">
        <f>K77/'סכום נכסי הקרן'!$C$42</f>
        <v>4.2692329871754501E-4</v>
      </c>
    </row>
    <row r="78" spans="2:14" s="135" customFormat="1">
      <c r="B78" s="88" t="s">
        <v>1559</v>
      </c>
      <c r="C78" s="85" t="s">
        <v>1560</v>
      </c>
      <c r="D78" s="98" t="s">
        <v>1252</v>
      </c>
      <c r="E78" s="85"/>
      <c r="F78" s="98" t="s">
        <v>1438</v>
      </c>
      <c r="G78" s="98" t="s">
        <v>172</v>
      </c>
      <c r="H78" s="95">
        <v>4075.9999999999995</v>
      </c>
      <c r="I78" s="97">
        <v>2773</v>
      </c>
      <c r="J78" s="85"/>
      <c r="K78" s="95">
        <v>410.51581000029989</v>
      </c>
      <c r="L78" s="96">
        <v>4.7952941176470585E-5</v>
      </c>
      <c r="M78" s="96">
        <v>3.1789424612647362E-3</v>
      </c>
      <c r="N78" s="96">
        <f>K78/'סכום נכסי הקרן'!$C$42</f>
        <v>6.2337116202999397E-4</v>
      </c>
    </row>
    <row r="79" spans="2:14" s="135" customFormat="1">
      <c r="B79" s="88" t="s">
        <v>1561</v>
      </c>
      <c r="C79" s="85" t="s">
        <v>1562</v>
      </c>
      <c r="D79" s="98" t="s">
        <v>132</v>
      </c>
      <c r="E79" s="85"/>
      <c r="F79" s="98" t="s">
        <v>1438</v>
      </c>
      <c r="G79" s="98" t="s">
        <v>172</v>
      </c>
      <c r="H79" s="95">
        <v>681</v>
      </c>
      <c r="I79" s="97">
        <v>35173.5</v>
      </c>
      <c r="J79" s="85"/>
      <c r="K79" s="95">
        <v>869.97855000000004</v>
      </c>
      <c r="L79" s="96">
        <v>1.5513553287119194E-3</v>
      </c>
      <c r="M79" s="96">
        <v>6.7369189824443209E-3</v>
      </c>
      <c r="N79" s="96">
        <f>K79/'סכום נכסי הקרן'!$C$42</f>
        <v>1.3210685835809176E-3</v>
      </c>
    </row>
    <row r="80" spans="2:14" s="135" customFormat="1">
      <c r="B80" s="88" t="s">
        <v>1563</v>
      </c>
      <c r="C80" s="85" t="s">
        <v>1564</v>
      </c>
      <c r="D80" s="98" t="s">
        <v>132</v>
      </c>
      <c r="E80" s="85"/>
      <c r="F80" s="98" t="s">
        <v>1438</v>
      </c>
      <c r="G80" s="98" t="s">
        <v>172</v>
      </c>
      <c r="H80" s="95">
        <v>932</v>
      </c>
      <c r="I80" s="97">
        <v>50972</v>
      </c>
      <c r="J80" s="85"/>
      <c r="K80" s="95">
        <v>1725.41443</v>
      </c>
      <c r="L80" s="96">
        <v>1.0008564195220696E-4</v>
      </c>
      <c r="M80" s="96">
        <v>1.3361222786527724E-2</v>
      </c>
      <c r="N80" s="96">
        <f>K80/'סכום נכסי הקרן'!$C$42</f>
        <v>2.6200540198723019E-3</v>
      </c>
    </row>
    <row r="81" spans="2:14" s="135" customFormat="1">
      <c r="B81" s="88" t="s">
        <v>1565</v>
      </c>
      <c r="C81" s="85" t="s">
        <v>1566</v>
      </c>
      <c r="D81" s="98" t="s">
        <v>30</v>
      </c>
      <c r="E81" s="85"/>
      <c r="F81" s="98" t="s">
        <v>1438</v>
      </c>
      <c r="G81" s="98" t="s">
        <v>174</v>
      </c>
      <c r="H81" s="95">
        <v>1099</v>
      </c>
      <c r="I81" s="97">
        <v>11336</v>
      </c>
      <c r="J81" s="85"/>
      <c r="K81" s="95">
        <v>508.07292999999999</v>
      </c>
      <c r="L81" s="96">
        <v>1.0721951219512195E-3</v>
      </c>
      <c r="M81" s="96">
        <v>3.9344029419841496E-3</v>
      </c>
      <c r="N81" s="96">
        <f>K81/'סכום נכסי הקרן'!$C$42</f>
        <v>7.7151233900066458E-4</v>
      </c>
    </row>
    <row r="82" spans="2:14" s="135" customFormat="1">
      <c r="B82" s="88" t="s">
        <v>1567</v>
      </c>
      <c r="C82" s="85" t="s">
        <v>1568</v>
      </c>
      <c r="D82" s="98" t="s">
        <v>1252</v>
      </c>
      <c r="E82" s="85"/>
      <c r="F82" s="98" t="s">
        <v>1438</v>
      </c>
      <c r="G82" s="98" t="s">
        <v>172</v>
      </c>
      <c r="H82" s="95">
        <v>340</v>
      </c>
      <c r="I82" s="97">
        <v>9054</v>
      </c>
      <c r="J82" s="85"/>
      <c r="K82" s="95">
        <v>111.80604</v>
      </c>
      <c r="L82" s="96">
        <v>6.9317023445463812E-6</v>
      </c>
      <c r="M82" s="96">
        <v>8.6580092489398617E-4</v>
      </c>
      <c r="N82" s="96">
        <f>K82/'סכום נכסי הקרן'!$C$42</f>
        <v>1.6977826280727427E-4</v>
      </c>
    </row>
    <row r="83" spans="2:14" s="135" customFormat="1">
      <c r="B83" s="88" t="s">
        <v>1569</v>
      </c>
      <c r="C83" s="85" t="s">
        <v>1570</v>
      </c>
      <c r="D83" s="98" t="s">
        <v>30</v>
      </c>
      <c r="E83" s="85"/>
      <c r="F83" s="98" t="s">
        <v>1438</v>
      </c>
      <c r="G83" s="98" t="s">
        <v>174</v>
      </c>
      <c r="H83" s="95">
        <v>983</v>
      </c>
      <c r="I83" s="97">
        <v>9340</v>
      </c>
      <c r="J83" s="85"/>
      <c r="K83" s="95">
        <v>374.42851000000002</v>
      </c>
      <c r="L83" s="96">
        <v>7.3685559804114852E-4</v>
      </c>
      <c r="M83" s="96">
        <v>2.8994904950097257E-3</v>
      </c>
      <c r="N83" s="96">
        <f>K83/'סכום נכסי הקרן'!$C$42</f>
        <v>5.6857234164912852E-4</v>
      </c>
    </row>
    <row r="84" spans="2:14" s="135" customFormat="1">
      <c r="B84" s="88" t="s">
        <v>1571</v>
      </c>
      <c r="C84" s="85" t="s">
        <v>1572</v>
      </c>
      <c r="D84" s="98" t="s">
        <v>1252</v>
      </c>
      <c r="E84" s="85"/>
      <c r="F84" s="98" t="s">
        <v>1438</v>
      </c>
      <c r="G84" s="98" t="s">
        <v>172</v>
      </c>
      <c r="H84" s="95">
        <v>8714</v>
      </c>
      <c r="I84" s="97">
        <v>5817</v>
      </c>
      <c r="J84" s="85"/>
      <c r="K84" s="95">
        <v>1841.03675</v>
      </c>
      <c r="L84" s="96">
        <v>5.4015467986940084E-5</v>
      </c>
      <c r="M84" s="96">
        <v>1.4256576128747771E-2</v>
      </c>
      <c r="N84" s="96">
        <f>K84/'סכום נכסי הקרן'!$C$42</f>
        <v>2.7956273308611065E-3</v>
      </c>
    </row>
    <row r="85" spans="2:14" s="135" customFormat="1">
      <c r="B85" s="88" t="s">
        <v>1573</v>
      </c>
      <c r="C85" s="85" t="s">
        <v>1574</v>
      </c>
      <c r="D85" s="98" t="s">
        <v>144</v>
      </c>
      <c r="E85" s="85"/>
      <c r="F85" s="98" t="s">
        <v>1438</v>
      </c>
      <c r="G85" s="98" t="s">
        <v>176</v>
      </c>
      <c r="H85" s="95">
        <v>6731</v>
      </c>
      <c r="I85" s="97">
        <v>7920</v>
      </c>
      <c r="J85" s="85"/>
      <c r="K85" s="95">
        <v>1371.6006399999999</v>
      </c>
      <c r="L85" s="96">
        <v>1.5879913784642795E-4</v>
      </c>
      <c r="M85" s="96">
        <v>1.0621368064705478E-2</v>
      </c>
      <c r="N85" s="96">
        <f>K85/'סכום נכסי הקרן'!$C$42</f>
        <v>2.0827852763996078E-3</v>
      </c>
    </row>
    <row r="86" spans="2:14" s="135" customFormat="1">
      <c r="B86" s="88" t="s">
        <v>1575</v>
      </c>
      <c r="C86" s="85" t="s">
        <v>1576</v>
      </c>
      <c r="D86" s="98" t="s">
        <v>132</v>
      </c>
      <c r="E86" s="85"/>
      <c r="F86" s="98" t="s">
        <v>1438</v>
      </c>
      <c r="G86" s="98" t="s">
        <v>175</v>
      </c>
      <c r="H86" s="95">
        <v>8041</v>
      </c>
      <c r="I86" s="97">
        <v>3025.75</v>
      </c>
      <c r="J86" s="95">
        <v>5.6635</v>
      </c>
      <c r="K86" s="95">
        <v>1157.1077299999999</v>
      </c>
      <c r="L86" s="96">
        <v>2.0391834643802248E-4</v>
      </c>
      <c r="M86" s="96">
        <v>8.9603830243516428E-3</v>
      </c>
      <c r="N86" s="96">
        <f>K86/'סכום נכסי הקרן'!$C$42</f>
        <v>1.7570762749514119E-3</v>
      </c>
    </row>
    <row r="87" spans="2:14" s="135" customFormat="1">
      <c r="B87" s="88" t="s">
        <v>1577</v>
      </c>
      <c r="C87" s="85" t="s">
        <v>1578</v>
      </c>
      <c r="D87" s="98" t="s">
        <v>1252</v>
      </c>
      <c r="E87" s="85"/>
      <c r="F87" s="98" t="s">
        <v>1438</v>
      </c>
      <c r="G87" s="98" t="s">
        <v>172</v>
      </c>
      <c r="H87" s="95">
        <v>2834</v>
      </c>
      <c r="I87" s="97">
        <v>20063</v>
      </c>
      <c r="J87" s="85"/>
      <c r="K87" s="95">
        <v>2065.1022400000002</v>
      </c>
      <c r="L87" s="96">
        <v>2.9299328880986364E-5</v>
      </c>
      <c r="M87" s="96">
        <v>1.5991689083994415E-2</v>
      </c>
      <c r="N87" s="96">
        <f>K87/'סכום נכסי הקרן'!$C$42</f>
        <v>3.1358723627686914E-3</v>
      </c>
    </row>
    <row r="88" spans="2:14" s="135" customFormat="1">
      <c r="B88" s="88" t="s">
        <v>1579</v>
      </c>
      <c r="C88" s="85" t="s">
        <v>1580</v>
      </c>
      <c r="D88" s="98" t="s">
        <v>132</v>
      </c>
      <c r="E88" s="85"/>
      <c r="F88" s="98" t="s">
        <v>1438</v>
      </c>
      <c r="G88" s="98" t="s">
        <v>172</v>
      </c>
      <c r="H88" s="95">
        <v>12657</v>
      </c>
      <c r="I88" s="97">
        <v>1812</v>
      </c>
      <c r="J88" s="85"/>
      <c r="K88" s="95">
        <v>832.98044999999991</v>
      </c>
      <c r="L88" s="96">
        <v>1.9949877056932096E-4</v>
      </c>
      <c r="M88" s="96">
        <v>6.450413985045967E-3</v>
      </c>
      <c r="N88" s="96">
        <f>K88/'סכום נכסי הקרן'!$C$42</f>
        <v>1.2648867069562752E-3</v>
      </c>
    </row>
    <row r="89" spans="2:14" s="135" customFormat="1">
      <c r="B89" s="84"/>
      <c r="C89" s="85"/>
      <c r="D89" s="85"/>
      <c r="E89" s="85"/>
      <c r="F89" s="85"/>
      <c r="G89" s="85"/>
      <c r="H89" s="95"/>
      <c r="I89" s="97"/>
      <c r="J89" s="85"/>
      <c r="K89" s="85"/>
      <c r="L89" s="85"/>
      <c r="M89" s="96"/>
      <c r="N89" s="85"/>
    </row>
    <row r="90" spans="2:14" s="135" customFormat="1">
      <c r="B90" s="103" t="s">
        <v>74</v>
      </c>
      <c r="C90" s="83"/>
      <c r="D90" s="83"/>
      <c r="E90" s="83"/>
      <c r="F90" s="83"/>
      <c r="G90" s="83"/>
      <c r="H90" s="92"/>
      <c r="I90" s="94"/>
      <c r="J90" s="83"/>
      <c r="K90" s="92">
        <v>53793.993020000002</v>
      </c>
      <c r="L90" s="83"/>
      <c r="M90" s="93">
        <v>0.4165686300172749</v>
      </c>
      <c r="N90" s="93">
        <f>K90/'סכום נכסי הקרן'!$C$42</f>
        <v>8.1686559012395382E-2</v>
      </c>
    </row>
    <row r="91" spans="2:14" s="135" customFormat="1">
      <c r="B91" s="88" t="s">
        <v>1581</v>
      </c>
      <c r="C91" s="85" t="s">
        <v>1582</v>
      </c>
      <c r="D91" s="98" t="s">
        <v>30</v>
      </c>
      <c r="E91" s="85"/>
      <c r="F91" s="98" t="s">
        <v>1458</v>
      </c>
      <c r="G91" s="98" t="s">
        <v>174</v>
      </c>
      <c r="H91" s="95">
        <v>5045</v>
      </c>
      <c r="I91" s="97">
        <v>19520</v>
      </c>
      <c r="J91" s="85"/>
      <c r="K91" s="95">
        <v>4016.1461099999997</v>
      </c>
      <c r="L91" s="96">
        <v>4.426219008790146E-3</v>
      </c>
      <c r="M91" s="96">
        <v>3.1100135704183643E-2</v>
      </c>
      <c r="N91" s="96">
        <f>K91/'סכום נכסי הקרן'!$C$42</f>
        <v>6.0985462836890764E-3</v>
      </c>
    </row>
    <row r="92" spans="2:14" s="135" customFormat="1">
      <c r="B92" s="88" t="s">
        <v>1583</v>
      </c>
      <c r="C92" s="85" t="s">
        <v>1584</v>
      </c>
      <c r="D92" s="98" t="s">
        <v>132</v>
      </c>
      <c r="E92" s="85"/>
      <c r="F92" s="98" t="s">
        <v>1458</v>
      </c>
      <c r="G92" s="98" t="s">
        <v>172</v>
      </c>
      <c r="H92" s="95">
        <v>10067</v>
      </c>
      <c r="I92" s="97">
        <v>9997</v>
      </c>
      <c r="J92" s="85"/>
      <c r="K92" s="95">
        <v>3655.2374900000004</v>
      </c>
      <c r="L92" s="96">
        <v>1.9058891729327009E-3</v>
      </c>
      <c r="M92" s="96">
        <v>2.8305340208357017E-2</v>
      </c>
      <c r="N92" s="96">
        <f>K92/'סכום נכסי הקרן'!$C$42</f>
        <v>5.5505039906629527E-3</v>
      </c>
    </row>
    <row r="93" spans="2:14" s="135" customFormat="1">
      <c r="B93" s="88" t="s">
        <v>1585</v>
      </c>
      <c r="C93" s="85" t="s">
        <v>1586</v>
      </c>
      <c r="D93" s="98" t="s">
        <v>132</v>
      </c>
      <c r="E93" s="85"/>
      <c r="F93" s="98" t="s">
        <v>1458</v>
      </c>
      <c r="G93" s="98" t="s">
        <v>172</v>
      </c>
      <c r="H93" s="95">
        <v>6917</v>
      </c>
      <c r="I93" s="97">
        <v>10367</v>
      </c>
      <c r="J93" s="85"/>
      <c r="K93" s="95">
        <v>2604.4541300000001</v>
      </c>
      <c r="L93" s="96">
        <v>2.0491907089094824E-4</v>
      </c>
      <c r="M93" s="96">
        <v>2.0168309284524899E-2</v>
      </c>
      <c r="N93" s="96">
        <f>K93/'סכום נכסי הקרן'!$C$42</f>
        <v>3.9548820238390599E-3</v>
      </c>
    </row>
    <row r="94" spans="2:14" s="135" customFormat="1">
      <c r="B94" s="88" t="s">
        <v>1587</v>
      </c>
      <c r="C94" s="85" t="s">
        <v>1588</v>
      </c>
      <c r="D94" s="98" t="s">
        <v>132</v>
      </c>
      <c r="E94" s="85"/>
      <c r="F94" s="98" t="s">
        <v>1458</v>
      </c>
      <c r="G94" s="98" t="s">
        <v>172</v>
      </c>
      <c r="H94" s="95">
        <v>14317</v>
      </c>
      <c r="I94" s="97">
        <v>11392</v>
      </c>
      <c r="J94" s="85"/>
      <c r="K94" s="95">
        <v>5923.7652699999999</v>
      </c>
      <c r="L94" s="96">
        <v>3.9536195169901392E-4</v>
      </c>
      <c r="M94" s="96">
        <v>4.5872311098943082E-2</v>
      </c>
      <c r="N94" s="96">
        <f>K94/'סכום נכסי הקרן'!$C$42</f>
        <v>8.9952794752292814E-3</v>
      </c>
    </row>
    <row r="95" spans="2:14" s="135" customFormat="1">
      <c r="B95" s="88" t="s">
        <v>1589</v>
      </c>
      <c r="C95" s="85" t="s">
        <v>1590</v>
      </c>
      <c r="D95" s="98" t="s">
        <v>1252</v>
      </c>
      <c r="E95" s="85"/>
      <c r="F95" s="98" t="s">
        <v>1458</v>
      </c>
      <c r="G95" s="98" t="s">
        <v>172</v>
      </c>
      <c r="H95" s="95">
        <v>9834</v>
      </c>
      <c r="I95" s="97">
        <v>3597</v>
      </c>
      <c r="J95" s="85"/>
      <c r="K95" s="95">
        <v>1284.7436599999999</v>
      </c>
      <c r="L95" s="96">
        <v>3.7747029434683691E-5</v>
      </c>
      <c r="M95" s="96">
        <v>9.9487670708996116E-3</v>
      </c>
      <c r="N95" s="96">
        <f>K95/'סכום נכסי הקרן'!$C$42</f>
        <v>1.9508923377257563E-3</v>
      </c>
    </row>
    <row r="96" spans="2:14" s="135" customFormat="1">
      <c r="B96" s="88" t="s">
        <v>1591</v>
      </c>
      <c r="C96" s="85" t="s">
        <v>1592</v>
      </c>
      <c r="D96" s="98" t="s">
        <v>132</v>
      </c>
      <c r="E96" s="85"/>
      <c r="F96" s="98" t="s">
        <v>1458</v>
      </c>
      <c r="G96" s="98" t="s">
        <v>172</v>
      </c>
      <c r="H96" s="95">
        <v>5403.0000000000009</v>
      </c>
      <c r="I96" s="97">
        <v>6927</v>
      </c>
      <c r="J96" s="85"/>
      <c r="K96" s="95">
        <v>1359.3334199999999</v>
      </c>
      <c r="L96" s="96">
        <v>1.0511216915857214E-4</v>
      </c>
      <c r="M96" s="96">
        <v>1.0526373461355982E-2</v>
      </c>
      <c r="N96" s="96">
        <f>K96/'סכום נכסי הקרן'!$C$42</f>
        <v>2.0641574160346877E-3</v>
      </c>
    </row>
    <row r="97" spans="2:14" s="135" customFormat="1">
      <c r="B97" s="88" t="s">
        <v>1593</v>
      </c>
      <c r="C97" s="85" t="s">
        <v>1594</v>
      </c>
      <c r="D97" s="98" t="s">
        <v>1252</v>
      </c>
      <c r="E97" s="85"/>
      <c r="F97" s="98" t="s">
        <v>1458</v>
      </c>
      <c r="G97" s="98" t="s">
        <v>172</v>
      </c>
      <c r="H97" s="95">
        <v>77176</v>
      </c>
      <c r="I97" s="97">
        <v>3417</v>
      </c>
      <c r="J97" s="85"/>
      <c r="K97" s="95">
        <v>9577.9614299999994</v>
      </c>
      <c r="L97" s="96">
        <v>6.1396941761497159E-4</v>
      </c>
      <c r="M97" s="96">
        <v>7.4169587481078186E-2</v>
      </c>
      <c r="N97" s="96">
        <f>K97/'סכום נכסי הקרן'!$C$42</f>
        <v>1.4544202198919455E-2</v>
      </c>
    </row>
    <row r="98" spans="2:14" s="135" customFormat="1">
      <c r="B98" s="88" t="s">
        <v>1595</v>
      </c>
      <c r="C98" s="85" t="s">
        <v>1596</v>
      </c>
      <c r="D98" s="98" t="s">
        <v>1252</v>
      </c>
      <c r="E98" s="85"/>
      <c r="F98" s="98" t="s">
        <v>1458</v>
      </c>
      <c r="G98" s="98" t="s">
        <v>172</v>
      </c>
      <c r="H98" s="95">
        <v>87585</v>
      </c>
      <c r="I98" s="97">
        <v>7976</v>
      </c>
      <c r="J98" s="85"/>
      <c r="K98" s="95">
        <v>25372.35151</v>
      </c>
      <c r="L98" s="96">
        <v>2.8947886176666977E-4</v>
      </c>
      <c r="M98" s="96">
        <v>0.1964778057079325</v>
      </c>
      <c r="N98" s="96">
        <f>K98/'סכום נכסי הקרן'!$C$42</f>
        <v>3.8528095286295111E-2</v>
      </c>
    </row>
    <row r="99" spans="2:14" s="135" customFormat="1">
      <c r="B99" s="137"/>
      <c r="C99" s="137"/>
    </row>
    <row r="100" spans="2:14" s="135" customFormat="1">
      <c r="B100" s="137"/>
      <c r="C100" s="137"/>
    </row>
    <row r="101" spans="2:14" s="135" customFormat="1">
      <c r="B101" s="137"/>
      <c r="C101" s="137"/>
    </row>
    <row r="102" spans="2:14" s="135" customFormat="1">
      <c r="B102" s="142" t="s">
        <v>262</v>
      </c>
      <c r="C102" s="137"/>
    </row>
    <row r="103" spans="2:14" s="135" customFormat="1">
      <c r="B103" s="142" t="s">
        <v>121</v>
      </c>
      <c r="C103" s="137"/>
    </row>
    <row r="104" spans="2:14" s="135" customFormat="1">
      <c r="B104" s="142" t="s">
        <v>245</v>
      </c>
      <c r="C104" s="137"/>
    </row>
    <row r="105" spans="2:14" s="135" customFormat="1">
      <c r="B105" s="142" t="s">
        <v>253</v>
      </c>
      <c r="C105" s="137"/>
    </row>
    <row r="106" spans="2:14" s="135" customFormat="1">
      <c r="B106" s="142" t="s">
        <v>260</v>
      </c>
      <c r="C106" s="137"/>
    </row>
    <row r="107" spans="2:14" s="135" customFormat="1">
      <c r="B107" s="137"/>
      <c r="C107" s="137"/>
    </row>
    <row r="108" spans="2:14" s="135" customFormat="1">
      <c r="B108" s="137"/>
      <c r="C108" s="137"/>
    </row>
    <row r="109" spans="2:14" s="135" customFormat="1">
      <c r="B109" s="137"/>
      <c r="C109" s="137"/>
    </row>
    <row r="110" spans="2:14" s="135" customFormat="1">
      <c r="B110" s="137"/>
      <c r="C110" s="137"/>
    </row>
    <row r="111" spans="2:14" s="135" customFormat="1">
      <c r="B111" s="137"/>
      <c r="C111" s="137"/>
    </row>
    <row r="112" spans="2:14" s="135" customFormat="1">
      <c r="B112" s="137"/>
      <c r="C112" s="137"/>
    </row>
    <row r="113" spans="2:3" s="135" customFormat="1">
      <c r="B113" s="137"/>
      <c r="C113" s="137"/>
    </row>
    <row r="114" spans="2:3" s="135" customFormat="1">
      <c r="B114" s="137"/>
      <c r="C114" s="137"/>
    </row>
    <row r="115" spans="2:3" s="135" customFormat="1">
      <c r="B115" s="137"/>
      <c r="C115" s="137"/>
    </row>
    <row r="116" spans="2:3" s="135" customFormat="1">
      <c r="B116" s="137"/>
      <c r="C116" s="137"/>
    </row>
    <row r="117" spans="2:3" s="135" customFormat="1">
      <c r="B117" s="137"/>
      <c r="C117" s="137"/>
    </row>
    <row r="118" spans="2:3" s="135" customFormat="1">
      <c r="B118" s="137"/>
      <c r="C118" s="137"/>
    </row>
    <row r="119" spans="2:3" s="135" customFormat="1">
      <c r="B119" s="137"/>
      <c r="C119" s="137"/>
    </row>
    <row r="120" spans="2:3" s="135" customFormat="1">
      <c r="B120" s="137"/>
      <c r="C120" s="137"/>
    </row>
    <row r="121" spans="2:3" s="135" customFormat="1">
      <c r="B121" s="137"/>
      <c r="C121" s="137"/>
    </row>
    <row r="122" spans="2:3" s="135" customFormat="1">
      <c r="B122" s="137"/>
      <c r="C122" s="137"/>
    </row>
    <row r="123" spans="2:3" s="135" customFormat="1">
      <c r="B123" s="137"/>
      <c r="C123" s="137"/>
    </row>
    <row r="124" spans="2:3" s="135" customFormat="1">
      <c r="B124" s="137"/>
      <c r="C124" s="137"/>
    </row>
    <row r="125" spans="2:3" s="135" customFormat="1">
      <c r="B125" s="137"/>
      <c r="C125" s="137"/>
    </row>
    <row r="126" spans="2:3" s="135" customFormat="1">
      <c r="B126" s="137"/>
      <c r="C126" s="137"/>
    </row>
    <row r="127" spans="2:3" s="135" customFormat="1">
      <c r="B127" s="137"/>
      <c r="C127" s="137"/>
    </row>
    <row r="128" spans="2:3" s="135" customFormat="1">
      <c r="B128" s="137"/>
      <c r="C128" s="137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1:B43 AG49:AG1048576 K1:AF1048576 AH1:XFD1048576 AG1:AG43 B45:B101 B103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90" zoomScaleNormal="90" workbookViewId="0">
      <selection activeCell="D38" sqref="D38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188</v>
      </c>
      <c r="C1" s="79" t="s" vm="1">
        <v>263</v>
      </c>
    </row>
    <row r="2" spans="2:65">
      <c r="B2" s="57" t="s">
        <v>187</v>
      </c>
      <c r="C2" s="79" t="s">
        <v>264</v>
      </c>
    </row>
    <row r="3" spans="2:65">
      <c r="B3" s="57" t="s">
        <v>189</v>
      </c>
      <c r="C3" s="79" t="s">
        <v>265</v>
      </c>
    </row>
    <row r="4" spans="2:65">
      <c r="B4" s="57" t="s">
        <v>190</v>
      </c>
      <c r="C4" s="79">
        <v>2145</v>
      </c>
    </row>
    <row r="6" spans="2:65" ht="26.25" customHeight="1">
      <c r="B6" s="198" t="s">
        <v>218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200"/>
    </row>
    <row r="7" spans="2:65" ht="26.25" customHeight="1">
      <c r="B7" s="198" t="s">
        <v>100</v>
      </c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200"/>
      <c r="BM7" s="3"/>
    </row>
    <row r="8" spans="2:65" s="3" customFormat="1" ht="78.75">
      <c r="B8" s="22" t="s">
        <v>124</v>
      </c>
      <c r="C8" s="30" t="s">
        <v>49</v>
      </c>
      <c r="D8" s="30" t="s">
        <v>128</v>
      </c>
      <c r="E8" s="30" t="s">
        <v>126</v>
      </c>
      <c r="F8" s="30" t="s">
        <v>69</v>
      </c>
      <c r="G8" s="30" t="s">
        <v>15</v>
      </c>
      <c r="H8" s="30" t="s">
        <v>70</v>
      </c>
      <c r="I8" s="30" t="s">
        <v>110</v>
      </c>
      <c r="J8" s="30" t="s">
        <v>247</v>
      </c>
      <c r="K8" s="30" t="s">
        <v>246</v>
      </c>
      <c r="L8" s="30" t="s">
        <v>66</v>
      </c>
      <c r="M8" s="30" t="s">
        <v>63</v>
      </c>
      <c r="N8" s="30" t="s">
        <v>191</v>
      </c>
      <c r="O8" s="20" t="s">
        <v>193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254</v>
      </c>
      <c r="K9" s="32"/>
      <c r="L9" s="32" t="s">
        <v>250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23" t="s">
        <v>34</v>
      </c>
      <c r="C11" s="83"/>
      <c r="D11" s="83"/>
      <c r="E11" s="83"/>
      <c r="F11" s="83"/>
      <c r="G11" s="83"/>
      <c r="H11" s="83"/>
      <c r="I11" s="83"/>
      <c r="J11" s="92"/>
      <c r="K11" s="94"/>
      <c r="L11" s="92">
        <v>31786.302749999883</v>
      </c>
      <c r="M11" s="83"/>
      <c r="N11" s="93">
        <v>1</v>
      </c>
      <c r="O11" s="93">
        <f>L11/'סכום נכסי הקרן'!$C$42</f>
        <v>4.8267725625208313E-2</v>
      </c>
      <c r="P11" s="139"/>
      <c r="Q11" s="134"/>
      <c r="R11" s="134"/>
      <c r="BG11" s="101"/>
      <c r="BH11" s="3"/>
      <c r="BI11" s="101"/>
      <c r="BM11" s="101"/>
    </row>
    <row r="12" spans="2:65" s="4" customFormat="1" ht="18" customHeight="1">
      <c r="B12" s="82" t="s">
        <v>241</v>
      </c>
      <c r="C12" s="83"/>
      <c r="D12" s="83"/>
      <c r="E12" s="83"/>
      <c r="F12" s="83"/>
      <c r="G12" s="83"/>
      <c r="H12" s="83"/>
      <c r="I12" s="83"/>
      <c r="J12" s="92"/>
      <c r="K12" s="94"/>
      <c r="L12" s="92">
        <v>31786.302749999904</v>
      </c>
      <c r="M12" s="83"/>
      <c r="N12" s="93">
        <v>1.0000000000000007</v>
      </c>
      <c r="O12" s="93">
        <f>L12/'סכום נכסי הקרן'!$C$42</f>
        <v>4.8267725625208341E-2</v>
      </c>
      <c r="P12" s="139"/>
      <c r="Q12" s="134"/>
      <c r="R12" s="134"/>
      <c r="BG12" s="101"/>
      <c r="BH12" s="3"/>
      <c r="BI12" s="101"/>
      <c r="BM12" s="101"/>
    </row>
    <row r="13" spans="2:65">
      <c r="B13" s="103" t="s">
        <v>55</v>
      </c>
      <c r="C13" s="83"/>
      <c r="D13" s="83"/>
      <c r="E13" s="83"/>
      <c r="F13" s="83"/>
      <c r="G13" s="83"/>
      <c r="H13" s="83"/>
      <c r="I13" s="83"/>
      <c r="J13" s="92"/>
      <c r="K13" s="94"/>
      <c r="L13" s="92">
        <v>17513.026229999999</v>
      </c>
      <c r="M13" s="83"/>
      <c r="N13" s="93">
        <v>0.55096141151553291</v>
      </c>
      <c r="O13" s="93">
        <f>L13/'סכום נכסי הקרן'!$C$42</f>
        <v>2.6593654241109228E-2</v>
      </c>
      <c r="P13" s="135"/>
      <c r="Q13" s="135"/>
      <c r="R13" s="135"/>
      <c r="BH13" s="3"/>
    </row>
    <row r="14" spans="2:65" ht="20.25">
      <c r="B14" s="88" t="s">
        <v>1597</v>
      </c>
      <c r="C14" s="85" t="s">
        <v>1598</v>
      </c>
      <c r="D14" s="98" t="s">
        <v>30</v>
      </c>
      <c r="E14" s="85"/>
      <c r="F14" s="98" t="s">
        <v>1458</v>
      </c>
      <c r="G14" s="85" t="s">
        <v>1599</v>
      </c>
      <c r="H14" s="85" t="s">
        <v>1600</v>
      </c>
      <c r="I14" s="98" t="s">
        <v>172</v>
      </c>
      <c r="J14" s="95">
        <v>19964.66</v>
      </c>
      <c r="K14" s="97">
        <v>11489</v>
      </c>
      <c r="L14" s="95">
        <v>8330.8641500000012</v>
      </c>
      <c r="M14" s="96">
        <v>3.8683781587693562E-3</v>
      </c>
      <c r="N14" s="96">
        <v>0.26208975027773662</v>
      </c>
      <c r="O14" s="96">
        <f>L14/'סכום נכסי הקרן'!$C$42</f>
        <v>1.2650476155585153E-2</v>
      </c>
      <c r="P14" s="135"/>
      <c r="Q14" s="135"/>
      <c r="R14" s="135"/>
      <c r="BH14" s="4"/>
    </row>
    <row r="15" spans="2:65">
      <c r="B15" s="88" t="s">
        <v>1601</v>
      </c>
      <c r="C15" s="85" t="s">
        <v>1602</v>
      </c>
      <c r="D15" s="98" t="s">
        <v>30</v>
      </c>
      <c r="E15" s="85"/>
      <c r="F15" s="98" t="s">
        <v>1458</v>
      </c>
      <c r="G15" s="85" t="s">
        <v>1603</v>
      </c>
      <c r="H15" s="85" t="s">
        <v>1600</v>
      </c>
      <c r="I15" s="98" t="s">
        <v>174</v>
      </c>
      <c r="J15" s="95">
        <v>3682.01</v>
      </c>
      <c r="K15" s="97">
        <v>25248</v>
      </c>
      <c r="L15" s="95">
        <v>3791.2359900000001</v>
      </c>
      <c r="M15" s="96">
        <v>3.1360023002424025E-4</v>
      </c>
      <c r="N15" s="96">
        <v>0.1192726319829699</v>
      </c>
      <c r="O15" s="96">
        <f>L15/'סכום נכסי הקרן'!$C$42</f>
        <v>5.7570186751504365E-3</v>
      </c>
      <c r="P15" s="135"/>
      <c r="Q15" s="135"/>
      <c r="R15" s="135"/>
    </row>
    <row r="16" spans="2:65">
      <c r="B16" s="88" t="s">
        <v>1604</v>
      </c>
      <c r="C16" s="85" t="s">
        <v>1605</v>
      </c>
      <c r="D16" s="98" t="s">
        <v>30</v>
      </c>
      <c r="E16" s="85"/>
      <c r="F16" s="98" t="s">
        <v>1458</v>
      </c>
      <c r="G16" s="85" t="s">
        <v>1606</v>
      </c>
      <c r="H16" s="85" t="s">
        <v>1600</v>
      </c>
      <c r="I16" s="98" t="s">
        <v>172</v>
      </c>
      <c r="J16" s="95">
        <v>2334</v>
      </c>
      <c r="K16" s="97">
        <v>30130.32</v>
      </c>
      <c r="L16" s="95">
        <v>2554.1737400000002</v>
      </c>
      <c r="M16" s="96">
        <v>1.5065489188114279E-4</v>
      </c>
      <c r="N16" s="96">
        <v>8.0354540132856742E-2</v>
      </c>
      <c r="O16" s="96">
        <f>L16/'סכום נכסי הקרן'!$C$42</f>
        <v>3.8785308958725188E-3</v>
      </c>
      <c r="P16" s="135"/>
      <c r="Q16" s="135"/>
      <c r="R16" s="135"/>
    </row>
    <row r="17" spans="2:18">
      <c r="B17" s="88" t="s">
        <v>1607</v>
      </c>
      <c r="C17" s="85" t="s">
        <v>1608</v>
      </c>
      <c r="D17" s="98" t="s">
        <v>30</v>
      </c>
      <c r="E17" s="85"/>
      <c r="F17" s="98" t="s">
        <v>1458</v>
      </c>
      <c r="G17" s="85" t="s">
        <v>1606</v>
      </c>
      <c r="H17" s="85" t="s">
        <v>1600</v>
      </c>
      <c r="I17" s="98" t="s">
        <v>172</v>
      </c>
      <c r="J17" s="95">
        <v>47193</v>
      </c>
      <c r="K17" s="97">
        <v>1655</v>
      </c>
      <c r="L17" s="95">
        <v>2836.7523500000002</v>
      </c>
      <c r="M17" s="96">
        <v>3.1310360707400772E-4</v>
      </c>
      <c r="N17" s="96">
        <v>8.9244489121969708E-2</v>
      </c>
      <c r="O17" s="96">
        <f>L17/'סכום נכסי הקרן'!$C$42</f>
        <v>4.3076285145011214E-3</v>
      </c>
      <c r="P17" s="135"/>
      <c r="Q17" s="135"/>
      <c r="R17" s="135"/>
    </row>
    <row r="18" spans="2:18">
      <c r="B18" s="84"/>
      <c r="C18" s="85"/>
      <c r="D18" s="85"/>
      <c r="E18" s="85"/>
      <c r="F18" s="85"/>
      <c r="G18" s="85"/>
      <c r="H18" s="85"/>
      <c r="I18" s="85"/>
      <c r="J18" s="95"/>
      <c r="K18" s="97"/>
      <c r="L18" s="85"/>
      <c r="M18" s="85"/>
      <c r="N18" s="96"/>
      <c r="O18" s="85"/>
      <c r="P18" s="135"/>
      <c r="Q18" s="135"/>
      <c r="R18" s="135"/>
    </row>
    <row r="19" spans="2:18">
      <c r="B19" s="103" t="s">
        <v>32</v>
      </c>
      <c r="C19" s="83"/>
      <c r="D19" s="83"/>
      <c r="E19" s="83"/>
      <c r="F19" s="83"/>
      <c r="G19" s="83"/>
      <c r="H19" s="83"/>
      <c r="I19" s="83"/>
      <c r="J19" s="92"/>
      <c r="K19" s="94"/>
      <c r="L19" s="92">
        <v>14273.276519999899</v>
      </c>
      <c r="M19" s="83"/>
      <c r="N19" s="93">
        <v>0.44903858848446765</v>
      </c>
      <c r="O19" s="93">
        <f>L19/'סכום נכסי הקרן'!$C$42</f>
        <v>2.167407138409911E-2</v>
      </c>
      <c r="P19" s="135"/>
      <c r="Q19" s="135"/>
      <c r="R19" s="135"/>
    </row>
    <row r="20" spans="2:18">
      <c r="B20" s="88" t="s">
        <v>1609</v>
      </c>
      <c r="C20" s="85" t="s">
        <v>1610</v>
      </c>
      <c r="D20" s="98" t="s">
        <v>30</v>
      </c>
      <c r="E20" s="85"/>
      <c r="F20" s="98" t="s">
        <v>1438</v>
      </c>
      <c r="G20" s="85" t="s">
        <v>1611</v>
      </c>
      <c r="H20" s="85" t="s">
        <v>1600</v>
      </c>
      <c r="I20" s="98" t="s">
        <v>174</v>
      </c>
      <c r="J20" s="95">
        <v>146</v>
      </c>
      <c r="K20" s="97">
        <v>166657</v>
      </c>
      <c r="L20" s="95">
        <v>992.30444999999997</v>
      </c>
      <c r="M20" s="96">
        <v>1.3347919343653666E-4</v>
      </c>
      <c r="N20" s="96">
        <v>3.1217989012578811E-2</v>
      </c>
      <c r="O20" s="96">
        <f>L20/'סכום נכסי הקרן'!$C$42</f>
        <v>1.5068213282299217E-3</v>
      </c>
      <c r="P20" s="135"/>
      <c r="Q20" s="135"/>
      <c r="R20" s="135"/>
    </row>
    <row r="21" spans="2:18">
      <c r="B21" s="88" t="s">
        <v>1612</v>
      </c>
      <c r="C21" s="85" t="s">
        <v>1613</v>
      </c>
      <c r="D21" s="98" t="s">
        <v>146</v>
      </c>
      <c r="E21" s="85"/>
      <c r="F21" s="98" t="s">
        <v>1438</v>
      </c>
      <c r="G21" s="85" t="s">
        <v>1614</v>
      </c>
      <c r="H21" s="85"/>
      <c r="I21" s="98" t="s">
        <v>174</v>
      </c>
      <c r="J21" s="95">
        <v>3124</v>
      </c>
      <c r="K21" s="97">
        <v>2619</v>
      </c>
      <c r="L21" s="95">
        <v>333.66836999999998</v>
      </c>
      <c r="M21" s="96">
        <v>2.9101573003413809E-5</v>
      </c>
      <c r="N21" s="96">
        <v>1.0497237524738584E-2</v>
      </c>
      <c r="O21" s="96">
        <f>L21/'סכום נכסי הקרן'!$C$42</f>
        <v>5.0667778066672275E-4</v>
      </c>
      <c r="P21" s="135"/>
      <c r="Q21" s="135"/>
      <c r="R21" s="135"/>
    </row>
    <row r="22" spans="2:18">
      <c r="B22" s="88" t="s">
        <v>1615</v>
      </c>
      <c r="C22" s="85" t="s">
        <v>1616</v>
      </c>
      <c r="D22" s="98" t="s">
        <v>30</v>
      </c>
      <c r="E22" s="85"/>
      <c r="F22" s="98" t="s">
        <v>1438</v>
      </c>
      <c r="G22" s="85" t="s">
        <v>1614</v>
      </c>
      <c r="H22" s="85"/>
      <c r="I22" s="98" t="s">
        <v>174</v>
      </c>
      <c r="J22" s="95">
        <v>621</v>
      </c>
      <c r="K22" s="97">
        <v>121736</v>
      </c>
      <c r="L22" s="95">
        <v>3083.0399199999997</v>
      </c>
      <c r="M22" s="96">
        <v>4.1763397642020081E-4</v>
      </c>
      <c r="N22" s="96">
        <v>9.6992718664016722E-2</v>
      </c>
      <c r="O22" s="96">
        <f>L22/'סכום נכסי הקרן'!$C$42</f>
        <v>4.6816179321177804E-3</v>
      </c>
      <c r="P22" s="135"/>
      <c r="Q22" s="135"/>
      <c r="R22" s="135"/>
    </row>
    <row r="23" spans="2:18">
      <c r="B23" s="88" t="s">
        <v>1617</v>
      </c>
      <c r="C23" s="85" t="s">
        <v>1618</v>
      </c>
      <c r="D23" s="98" t="s">
        <v>146</v>
      </c>
      <c r="E23" s="85"/>
      <c r="F23" s="98" t="s">
        <v>1438</v>
      </c>
      <c r="G23" s="85" t="s">
        <v>1614</v>
      </c>
      <c r="H23" s="85"/>
      <c r="I23" s="98" t="s">
        <v>172</v>
      </c>
      <c r="J23" s="95">
        <v>5350.9999999999991</v>
      </c>
      <c r="K23" s="97">
        <v>2072</v>
      </c>
      <c r="L23" s="95">
        <v>402.68971999990009</v>
      </c>
      <c r="M23" s="96">
        <v>5.6515351217591086E-5</v>
      </c>
      <c r="N23" s="96">
        <v>1.2668655526472061E-2</v>
      </c>
      <c r="O23" s="96">
        <f>L23/'סכום נכסי הקרן'!$C$42</f>
        <v>6.1148718899203239E-4</v>
      </c>
      <c r="P23" s="135"/>
      <c r="Q23" s="135"/>
      <c r="R23" s="135"/>
    </row>
    <row r="24" spans="2:18">
      <c r="B24" s="88" t="s">
        <v>1619</v>
      </c>
      <c r="C24" s="85" t="s">
        <v>1620</v>
      </c>
      <c r="D24" s="98" t="s">
        <v>30</v>
      </c>
      <c r="E24" s="85"/>
      <c r="F24" s="98" t="s">
        <v>1438</v>
      </c>
      <c r="G24" s="85" t="s">
        <v>1614</v>
      </c>
      <c r="H24" s="85"/>
      <c r="I24" s="98" t="s">
        <v>174</v>
      </c>
      <c r="J24" s="95">
        <v>272</v>
      </c>
      <c r="K24" s="97">
        <v>28382</v>
      </c>
      <c r="L24" s="95">
        <v>314.83312999999998</v>
      </c>
      <c r="M24" s="96">
        <v>4.2881209378262481E-5</v>
      </c>
      <c r="N24" s="96">
        <v>9.9046791467435179E-3</v>
      </c>
      <c r="O24" s="96">
        <f>L24/'סכום נכסי הקרן'!$C$42</f>
        <v>4.7807633546073847E-4</v>
      </c>
      <c r="P24" s="135"/>
      <c r="Q24" s="135"/>
      <c r="R24" s="135"/>
    </row>
    <row r="25" spans="2:18">
      <c r="B25" s="88" t="s">
        <v>1621</v>
      </c>
      <c r="C25" s="85" t="s">
        <v>1622</v>
      </c>
      <c r="D25" s="98" t="s">
        <v>146</v>
      </c>
      <c r="E25" s="85"/>
      <c r="F25" s="98" t="s">
        <v>1438</v>
      </c>
      <c r="G25" s="85" t="s">
        <v>1614</v>
      </c>
      <c r="H25" s="85"/>
      <c r="I25" s="98" t="s">
        <v>172</v>
      </c>
      <c r="J25" s="95">
        <v>99576</v>
      </c>
      <c r="K25" s="97">
        <v>969</v>
      </c>
      <c r="L25" s="95">
        <v>3504.4857099999999</v>
      </c>
      <c r="M25" s="96">
        <v>9.0066333615041518E-5</v>
      </c>
      <c r="N25" s="96">
        <v>0.11025144187302541</v>
      </c>
      <c r="O25" s="96">
        <f>L25/'סכום נכסי הקרן'!$C$42</f>
        <v>5.3215863461107933E-3</v>
      </c>
      <c r="P25" s="135"/>
      <c r="Q25" s="135"/>
      <c r="R25" s="135"/>
    </row>
    <row r="26" spans="2:18">
      <c r="B26" s="88" t="s">
        <v>1623</v>
      </c>
      <c r="C26" s="85" t="s">
        <v>1624</v>
      </c>
      <c r="D26" s="98" t="s">
        <v>30</v>
      </c>
      <c r="E26" s="85"/>
      <c r="F26" s="98" t="s">
        <v>1438</v>
      </c>
      <c r="G26" s="85" t="s">
        <v>1614</v>
      </c>
      <c r="H26" s="85"/>
      <c r="I26" s="98" t="s">
        <v>172</v>
      </c>
      <c r="J26" s="95">
        <v>54</v>
      </c>
      <c r="K26" s="97">
        <v>87683</v>
      </c>
      <c r="L26" s="95">
        <v>171.97091</v>
      </c>
      <c r="M26" s="96">
        <v>7.148048893662628E-4</v>
      </c>
      <c r="N26" s="96">
        <v>5.410220602017032E-3</v>
      </c>
      <c r="O26" s="96">
        <f>L26/'סכום נכסי הקרן'!$C$42</f>
        <v>2.6113904359000744E-4</v>
      </c>
      <c r="P26" s="135"/>
      <c r="Q26" s="135"/>
      <c r="R26" s="135"/>
    </row>
    <row r="27" spans="2:18">
      <c r="B27" s="88" t="s">
        <v>1625</v>
      </c>
      <c r="C27" s="85" t="s">
        <v>1626</v>
      </c>
      <c r="D27" s="98" t="s">
        <v>30</v>
      </c>
      <c r="E27" s="85"/>
      <c r="F27" s="98" t="s">
        <v>1438</v>
      </c>
      <c r="G27" s="85" t="s">
        <v>1614</v>
      </c>
      <c r="H27" s="85"/>
      <c r="I27" s="98" t="s">
        <v>172</v>
      </c>
      <c r="J27" s="95">
        <v>9503.4</v>
      </c>
      <c r="K27" s="97">
        <v>1858</v>
      </c>
      <c r="L27" s="95">
        <v>641.31376</v>
      </c>
      <c r="M27" s="96">
        <v>1.3892635297231703E-4</v>
      </c>
      <c r="N27" s="96">
        <v>2.0175789711812341E-2</v>
      </c>
      <c r="O27" s="96">
        <f>L27/'סכום נכסי הקרן'!$C$42</f>
        <v>9.7383948208165877E-4</v>
      </c>
      <c r="P27" s="135"/>
      <c r="Q27" s="135"/>
      <c r="R27" s="135"/>
    </row>
    <row r="28" spans="2:18">
      <c r="B28" s="88" t="s">
        <v>1627</v>
      </c>
      <c r="C28" s="85" t="s">
        <v>1628</v>
      </c>
      <c r="D28" s="98" t="s">
        <v>30</v>
      </c>
      <c r="E28" s="85"/>
      <c r="F28" s="98" t="s">
        <v>1438</v>
      </c>
      <c r="G28" s="85" t="s">
        <v>1614</v>
      </c>
      <c r="H28" s="85"/>
      <c r="I28" s="98" t="s">
        <v>172</v>
      </c>
      <c r="J28" s="95">
        <v>7575.2599999999984</v>
      </c>
      <c r="K28" s="97">
        <v>2457.31</v>
      </c>
      <c r="L28" s="95">
        <v>676.08814999999993</v>
      </c>
      <c r="M28" s="96">
        <v>2.8824407236570421E-5</v>
      </c>
      <c r="N28" s="96">
        <v>2.1269795210768966E-2</v>
      </c>
      <c r="O28" s="96">
        <f>L28/'סכום נכסי הקרן'!$C$42</f>
        <v>1.0266446393377663E-3</v>
      </c>
      <c r="P28" s="135"/>
      <c r="Q28" s="135"/>
      <c r="R28" s="135"/>
    </row>
    <row r="29" spans="2:18">
      <c r="B29" s="88" t="s">
        <v>1629</v>
      </c>
      <c r="C29" s="85" t="s">
        <v>1630</v>
      </c>
      <c r="D29" s="98" t="s">
        <v>30</v>
      </c>
      <c r="E29" s="85"/>
      <c r="F29" s="98" t="s">
        <v>1438</v>
      </c>
      <c r="G29" s="85" t="s">
        <v>1614</v>
      </c>
      <c r="H29" s="85"/>
      <c r="I29" s="98" t="s">
        <v>182</v>
      </c>
      <c r="J29" s="95">
        <v>519</v>
      </c>
      <c r="K29" s="97">
        <v>8785</v>
      </c>
      <c r="L29" s="95">
        <v>149.4485</v>
      </c>
      <c r="M29" s="96">
        <v>6.8217745045719776E-4</v>
      </c>
      <c r="N29" s="96">
        <v>4.7016635176294784E-3</v>
      </c>
      <c r="O29" s="96">
        <f>L29/'סכום נכסי הקרן'!$C$42</f>
        <v>2.269386046509914E-4</v>
      </c>
      <c r="P29" s="135"/>
      <c r="Q29" s="135"/>
      <c r="R29" s="135"/>
    </row>
    <row r="30" spans="2:18">
      <c r="B30" s="88" t="s">
        <v>1631</v>
      </c>
      <c r="C30" s="85" t="s">
        <v>1632</v>
      </c>
      <c r="D30" s="98" t="s">
        <v>30</v>
      </c>
      <c r="E30" s="85"/>
      <c r="F30" s="98" t="s">
        <v>1438</v>
      </c>
      <c r="G30" s="85" t="s">
        <v>1614</v>
      </c>
      <c r="H30" s="85"/>
      <c r="I30" s="98" t="s">
        <v>182</v>
      </c>
      <c r="J30" s="95">
        <v>2285.8200000000002</v>
      </c>
      <c r="K30" s="97">
        <v>10119.41</v>
      </c>
      <c r="L30" s="95">
        <v>758.19282999999996</v>
      </c>
      <c r="M30" s="96">
        <v>3.3269879464329987E-4</v>
      </c>
      <c r="N30" s="96">
        <v>2.3852815974327268E-2</v>
      </c>
      <c r="O30" s="96">
        <f>L30/'סכום נכסי הקרן'!$C$42</f>
        <v>1.1513211768374144E-3</v>
      </c>
      <c r="P30" s="135"/>
      <c r="Q30" s="135"/>
      <c r="R30" s="135"/>
    </row>
    <row r="31" spans="2:18">
      <c r="B31" s="88" t="s">
        <v>1633</v>
      </c>
      <c r="C31" s="85" t="s">
        <v>1634</v>
      </c>
      <c r="D31" s="98" t="s">
        <v>146</v>
      </c>
      <c r="E31" s="85"/>
      <c r="F31" s="98" t="s">
        <v>1438</v>
      </c>
      <c r="G31" s="85" t="s">
        <v>1614</v>
      </c>
      <c r="H31" s="85"/>
      <c r="I31" s="98" t="s">
        <v>172</v>
      </c>
      <c r="J31" s="95">
        <v>4753.0399999999991</v>
      </c>
      <c r="K31" s="97">
        <v>18798.79</v>
      </c>
      <c r="L31" s="95">
        <v>3245.2410699999996</v>
      </c>
      <c r="M31" s="96">
        <v>9.8184866777463695E-5</v>
      </c>
      <c r="N31" s="96">
        <v>0.10209558172033743</v>
      </c>
      <c r="O31" s="96">
        <f>L31/'סכום נכסי הקרן'!$C$42</f>
        <v>4.9279215260232805E-3</v>
      </c>
      <c r="P31" s="135"/>
      <c r="Q31" s="135"/>
      <c r="R31" s="135"/>
    </row>
    <row r="32" spans="2:18">
      <c r="B32" s="84"/>
      <c r="C32" s="85"/>
      <c r="D32" s="85"/>
      <c r="E32" s="85"/>
      <c r="F32" s="85"/>
      <c r="G32" s="85"/>
      <c r="H32" s="85"/>
      <c r="I32" s="85"/>
      <c r="J32" s="95"/>
      <c r="K32" s="97"/>
      <c r="L32" s="85"/>
      <c r="M32" s="85"/>
      <c r="N32" s="96"/>
      <c r="O32" s="85"/>
      <c r="P32" s="135"/>
      <c r="Q32" s="135"/>
      <c r="R32" s="135"/>
    </row>
    <row r="33" spans="2:5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35"/>
      <c r="Q33" s="135"/>
      <c r="R33" s="135"/>
    </row>
    <row r="34" spans="2:5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59">
      <c r="B35" s="100" t="s">
        <v>262</v>
      </c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59">
      <c r="B36" s="100" t="s">
        <v>121</v>
      </c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59" ht="20.25">
      <c r="B37" s="100" t="s">
        <v>245</v>
      </c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BG37" s="4"/>
    </row>
    <row r="38" spans="2:59">
      <c r="B38" s="100" t="s">
        <v>253</v>
      </c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BG38" s="3"/>
    </row>
    <row r="39" spans="2:5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5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5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5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5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5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5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5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5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5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</row>
    <row r="117" spans="2:15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</row>
    <row r="118" spans="2:15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</row>
    <row r="119" spans="2:15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</row>
    <row r="120" spans="2:15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</row>
    <row r="121" spans="2:15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</row>
    <row r="122" spans="2:15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</row>
    <row r="123" spans="2:15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</row>
    <row r="124" spans="2:15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</row>
    <row r="125" spans="2:15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</row>
    <row r="126" spans="2:15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</row>
    <row r="127" spans="2:15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</row>
    <row r="128" spans="2:15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</row>
    <row r="129" spans="2:15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</row>
    <row r="130" spans="2:15"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</row>
    <row r="131" spans="2:15"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</row>
    <row r="132" spans="2:15">
      <c r="C132" s="1"/>
      <c r="D132" s="1"/>
      <c r="E132" s="1"/>
    </row>
    <row r="133" spans="2:15">
      <c r="C133" s="1"/>
      <c r="D133" s="1"/>
      <c r="E133" s="1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C5:C1048576 AG42:AG1048576 AH1:XFD1048576 AG1:AG37 B1:B34 B36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2019-06-03T10:36:23+00:00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AF051792-2B19-4367-B785-18F4489575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