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סל'!$B$6:$N$42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0" i="58" l="1"/>
  <c r="J12" i="58"/>
  <c r="J11" i="58" s="1"/>
  <c r="S214" i="61" l="1"/>
  <c r="O214" i="61"/>
  <c r="S186" i="61"/>
  <c r="O186" i="61"/>
  <c r="S126" i="61"/>
  <c r="S125" i="61"/>
  <c r="S124" i="61"/>
  <c r="O126" i="61"/>
  <c r="O125" i="61"/>
  <c r="O124" i="61"/>
  <c r="S116" i="61"/>
  <c r="S115" i="61"/>
  <c r="O116" i="61"/>
  <c r="O115" i="61"/>
  <c r="S108" i="61"/>
  <c r="S107" i="61"/>
  <c r="O108" i="61"/>
  <c r="O107" i="61"/>
  <c r="S71" i="61"/>
  <c r="S70" i="61"/>
  <c r="S69" i="61"/>
  <c r="O71" i="61"/>
  <c r="O70" i="61"/>
  <c r="O69" i="61"/>
  <c r="C37" i="88"/>
  <c r="C31" i="88"/>
  <c r="C23" i="88"/>
  <c r="C18" i="88"/>
  <c r="C17" i="88"/>
  <c r="C12" i="88" s="1"/>
  <c r="C15" i="88"/>
  <c r="C13" i="88"/>
  <c r="C11" i="88"/>
  <c r="C10" i="88" l="1"/>
  <c r="C42" i="88" l="1"/>
  <c r="D10" i="88" s="1"/>
  <c r="K11" i="81" l="1"/>
  <c r="K22" i="76"/>
  <c r="K17" i="76"/>
  <c r="K13" i="76"/>
  <c r="O14" i="64"/>
  <c r="N42" i="63"/>
  <c r="N38" i="63"/>
  <c r="N34" i="63"/>
  <c r="N29" i="63"/>
  <c r="N25" i="63"/>
  <c r="N21" i="63"/>
  <c r="N17" i="63"/>
  <c r="N13" i="63"/>
  <c r="K10" i="81"/>
  <c r="K20" i="76"/>
  <c r="K16" i="76"/>
  <c r="K12" i="76"/>
  <c r="O13" i="64"/>
  <c r="N41" i="63"/>
  <c r="N37" i="63"/>
  <c r="N33" i="63"/>
  <c r="N28" i="63"/>
  <c r="N24" i="63"/>
  <c r="N20" i="63"/>
  <c r="N16" i="63"/>
  <c r="N12" i="63"/>
  <c r="K24" i="76"/>
  <c r="K19" i="76"/>
  <c r="K15" i="76"/>
  <c r="K11" i="76"/>
  <c r="O12" i="64"/>
  <c r="N40" i="63"/>
  <c r="N36" i="63"/>
  <c r="N32" i="63"/>
  <c r="N27" i="63"/>
  <c r="N23" i="63"/>
  <c r="N19" i="63"/>
  <c r="N15" i="63"/>
  <c r="N11" i="63"/>
  <c r="K12" i="81"/>
  <c r="K23" i="76"/>
  <c r="K18" i="76"/>
  <c r="K14" i="76"/>
  <c r="O15" i="64"/>
  <c r="O11" i="64"/>
  <c r="N39" i="63"/>
  <c r="N35" i="63"/>
  <c r="N31" i="63"/>
  <c r="N26" i="63"/>
  <c r="N22" i="63"/>
  <c r="N18" i="63"/>
  <c r="N14" i="63"/>
  <c r="U252" i="61"/>
  <c r="U248" i="61"/>
  <c r="U243" i="61"/>
  <c r="U239" i="61"/>
  <c r="U235" i="61"/>
  <c r="U231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3" i="61"/>
  <c r="U158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46" i="59"/>
  <c r="R42" i="59"/>
  <c r="R38" i="59"/>
  <c r="R34" i="59"/>
  <c r="R30" i="59"/>
  <c r="R25" i="59"/>
  <c r="R21" i="59"/>
  <c r="R17" i="59"/>
  <c r="R13" i="59"/>
  <c r="L22" i="58"/>
  <c r="L17" i="58"/>
  <c r="L13" i="58"/>
  <c r="D42" i="88"/>
  <c r="D23" i="88"/>
  <c r="D13" i="88"/>
  <c r="U244" i="61"/>
  <c r="U232" i="61"/>
  <c r="U228" i="61"/>
  <c r="U220" i="61"/>
  <c r="U208" i="61"/>
  <c r="U200" i="61"/>
  <c r="U192" i="61"/>
  <c r="U180" i="61"/>
  <c r="U251" i="61"/>
  <c r="U246" i="61"/>
  <c r="U242" i="61"/>
  <c r="U238" i="61"/>
  <c r="U234" i="61"/>
  <c r="U230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6" i="61"/>
  <c r="U161" i="61"/>
  <c r="U157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45" i="59"/>
  <c r="R41" i="59"/>
  <c r="R37" i="59"/>
  <c r="R33" i="59"/>
  <c r="R29" i="59"/>
  <c r="R24" i="59"/>
  <c r="R20" i="59"/>
  <c r="R16" i="59"/>
  <c r="R12" i="59"/>
  <c r="L21" i="58"/>
  <c r="L16" i="58"/>
  <c r="L12" i="58"/>
  <c r="D38" i="88"/>
  <c r="D18" i="88"/>
  <c r="U240" i="61"/>
  <c r="U212" i="61"/>
  <c r="U196" i="61"/>
  <c r="U184" i="61"/>
  <c r="U176" i="61"/>
  <c r="U250" i="61"/>
  <c r="U245" i="61"/>
  <c r="U241" i="61"/>
  <c r="U237" i="61"/>
  <c r="U233" i="61"/>
  <c r="U229" i="61"/>
  <c r="U225" i="61"/>
  <c r="U221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5" i="61"/>
  <c r="U160" i="61"/>
  <c r="U156" i="61"/>
  <c r="U152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44" i="59"/>
  <c r="R40" i="59"/>
  <c r="R36" i="59"/>
  <c r="R32" i="59"/>
  <c r="R28" i="59"/>
  <c r="R23" i="59"/>
  <c r="R19" i="59"/>
  <c r="R15" i="59"/>
  <c r="R11" i="59"/>
  <c r="L20" i="58"/>
  <c r="L15" i="58"/>
  <c r="L11" i="58"/>
  <c r="D37" i="88"/>
  <c r="D11" i="88"/>
  <c r="U249" i="61"/>
  <c r="U236" i="61"/>
  <c r="U224" i="61"/>
  <c r="U216" i="61"/>
  <c r="U204" i="61"/>
  <c r="U188" i="61"/>
  <c r="U172" i="61"/>
  <c r="U168" i="61"/>
  <c r="U151" i="61"/>
  <c r="U135" i="61"/>
  <c r="U119" i="61"/>
  <c r="U103" i="61"/>
  <c r="U71" i="61"/>
  <c r="U23" i="61"/>
  <c r="R26" i="59"/>
  <c r="U164" i="61"/>
  <c r="U147" i="61"/>
  <c r="U131" i="61"/>
  <c r="U115" i="61"/>
  <c r="U99" i="61"/>
  <c r="U83" i="61"/>
  <c r="U67" i="61"/>
  <c r="U51" i="61"/>
  <c r="U35" i="61"/>
  <c r="U19" i="61"/>
  <c r="R39" i="59"/>
  <c r="R22" i="59"/>
  <c r="L19" i="58"/>
  <c r="D15" i="88"/>
  <c r="U159" i="61"/>
  <c r="U143" i="61"/>
  <c r="U127" i="61"/>
  <c r="U111" i="61"/>
  <c r="U95" i="61"/>
  <c r="U79" i="61"/>
  <c r="U63" i="61"/>
  <c r="U47" i="61"/>
  <c r="U31" i="61"/>
  <c r="U15" i="61"/>
  <c r="R35" i="59"/>
  <c r="R18" i="59"/>
  <c r="L14" i="58"/>
  <c r="U155" i="61"/>
  <c r="U139" i="61"/>
  <c r="U123" i="61"/>
  <c r="U107" i="61"/>
  <c r="U91" i="61"/>
  <c r="U75" i="61"/>
  <c r="U59" i="61"/>
  <c r="U43" i="61"/>
  <c r="U27" i="61"/>
  <c r="U11" i="61"/>
  <c r="R31" i="59"/>
  <c r="R14" i="59"/>
  <c r="L10" i="58"/>
  <c r="U87" i="61"/>
  <c r="U55" i="61"/>
  <c r="U39" i="61"/>
  <c r="R43" i="59"/>
  <c r="L23" i="58"/>
  <c r="D31" i="88"/>
  <c r="D12" i="88"/>
  <c r="D17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2">
    <s v="Migdal Hashkaot Neches Boded"/>
    <s v="{[Time].[Hie Time].[Yom].&amp;[20190331]}"/>
    <s v="{[Medida].[Medida].&amp;[2]}"/>
    <s v="{[Keren].[Keren].[All]}"/>
    <s v="{[Cheshbon KM].[Hie Peilut].[Peilut 7].&amp;[Kod_Peilut_L7_628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3" si="31">
        <n x="1" s="1"/>
        <n x="29"/>
        <n x="30"/>
      </t>
    </mdx>
    <mdx n="0" f="v">
      <t c="3" si="31">
        <n x="1" s="1"/>
        <n x="32"/>
        <n x="30"/>
      </t>
    </mdx>
    <mdx n="0" f="v">
      <t c="3" si="31">
        <n x="1" s="1"/>
        <n x="33"/>
        <n x="30"/>
      </t>
    </mdx>
    <mdx n="0" f="v">
      <t c="3" si="31">
        <n x="1" s="1"/>
        <n x="34"/>
        <n x="30"/>
      </t>
    </mdx>
    <mdx n="0" f="v">
      <t c="3" si="31">
        <n x="1" s="1"/>
        <n x="35"/>
        <n x="30"/>
      </t>
    </mdx>
    <mdx n="0" f="v">
      <t c="3" si="31">
        <n x="1" s="1"/>
        <n x="36"/>
        <n x="30"/>
      </t>
    </mdx>
    <mdx n="0" f="v">
      <t c="3" si="31">
        <n x="1" s="1"/>
        <n x="37"/>
        <n x="30"/>
      </t>
    </mdx>
    <mdx n="0" f="v">
      <t c="3" si="31">
        <n x="1" s="1"/>
        <n x="38"/>
        <n x="30"/>
      </t>
    </mdx>
    <mdx n="0" f="v">
      <t c="3" si="31">
        <n x="1" s="1"/>
        <n x="39"/>
        <n x="30"/>
      </t>
    </mdx>
    <mdx n="0" f="v">
      <t c="3" si="31">
        <n x="1" s="1"/>
        <n x="40"/>
        <n x="30"/>
      </t>
    </mdx>
    <mdx n="0" f="v">
      <t c="3" si="31">
        <n x="1" s="1"/>
        <n x="41"/>
        <n x="30"/>
      </t>
    </mdx>
  </mdxMetadata>
  <valueMetadata count="5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</valueMetadata>
</metadata>
</file>

<file path=xl/sharedStrings.xml><?xml version="1.0" encoding="utf-8"?>
<sst xmlns="http://schemas.openxmlformats.org/spreadsheetml/2006/main" count="4299" uniqueCount="973">
  <si>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</si>
  <si>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</si>
  <si>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</si>
  <si>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</si>
  <si>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</si>
  <si>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</si>
  <si>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</si>
  <si>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</si>
  <si>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</si>
  <si>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</si>
  <si>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</si>
  <si>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</si>
  <si>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</si>
  <si>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</si>
  <si>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</si>
  <si>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</si>
  <si>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</si>
  <si>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</si>
  <si>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</si>
  <si>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</si>
  <si>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</si>
  <si>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</si>
  <si>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</si>
  <si>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</si>
  <si>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</si>
  <si>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</si>
  <si>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</si>
  <si>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</si>
  <si>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</si>
  <si>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</si>
  <si>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</si>
  <si>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</si>
  <si>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</si>
  <si>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</si>
  <si>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</si>
  <si>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</si>
  <si>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</si>
  <si>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</si>
  <si>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</si>
  <si>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</si>
  <si>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</si>
  <si>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</si>
  <si>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</si>
  <si>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</si>
  <si>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</si>
  <si>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</si>
  <si>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</si>
  <si>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</si>
  <si>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</si>
  <si>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</si>
  <si>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</si>
  <si>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</si>
  <si>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</si>
  <si>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</si>
  <si>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</si>
  <si>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</si>
  <si>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</si>
  <si>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</si>
  <si>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</si>
  <si>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</si>
  <si>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</si>
  <si>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</si>
  <si>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</si>
  <si>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</si>
  <si>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</si>
  <si>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</si>
  <si>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</si>
  <si>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</si>
  <si>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</si>
  <si>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</si>
  <si>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</si>
  <si>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</si>
  <si>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</si>
  <si>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</si>
  <si>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</si>
  <si>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</si>
  <si>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</si>
  <si>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</si>
  <si>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</si>
  <si>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</si>
  <si>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</si>
  <si>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</si>
  <si>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</si>
  <si>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</si>
  <si>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</si>
  <si>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</si>
  <si>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</si>
  <si>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</si>
  <si>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</si>
  <si>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</si>
  <si>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</si>
  <si>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</si>
  <si>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</si>
  <si>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</si>
  <si>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</si>
  <si>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</si>
  <si>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</si>
  <si>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</si>
  <si>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</si>
  <si>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</si>
  <si>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</si>
  <si>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</si>
  <si>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</si>
  <si>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</si>
  <si>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</si>
  <si>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</si>
  <si>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</si>
  <si>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</si>
  <si>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</si>
  <si>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</si>
  <si>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</si>
  <si>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</si>
  <si>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</si>
  <si>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</si>
  <si>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</si>
  <si>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</si>
  <si>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</si>
  <si>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</si>
  <si>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</si>
  <si>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</si>
  <si>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</si>
  <si>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</si>
  <si>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</si>
  <si>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</si>
  <si>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</si>
  <si>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</si>
  <si>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</si>
  <si>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</si>
  <si>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</si>
  <si>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</si>
  <si>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</si>
  <si>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</si>
  <si>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</si>
  <si>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</si>
  <si>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</si>
  <si>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</si>
  <si>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</si>
  <si>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</si>
  <si>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</si>
  <si>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</si>
  <si>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</si>
  <si>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</si>
  <si>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</si>
  <si>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</si>
  <si>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</si>
  <si>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</si>
  <si>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</si>
  <si>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</si>
  <si>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</si>
  <si>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</si>
  <si>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</si>
  <si>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</si>
  <si>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</si>
  <si>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</si>
  <si>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</si>
  <si>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</si>
  <si>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</si>
  <si>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</si>
  <si>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</si>
  <si>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</si>
  <si>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</si>
  <si>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</si>
  <si>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</si>
  <si>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</si>
  <si>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</si>
  <si>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</si>
  <si>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</si>
  <si>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</si>
  <si>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</si>
  <si>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</si>
  <si>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</si>
  <si>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</si>
  <si>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</si>
  <si>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</si>
  <si>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</si>
  <si>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</si>
  <si>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</si>
  <si>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</si>
  <si>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</si>
  <si>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</si>
  <si>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</si>
  <si>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</si>
  <si>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</si>
  <si>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</si>
  <si>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</si>
  <si>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</si>
  <si>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</si>
  <si>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</si>
  <si>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</si>
  <si>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</si>
  <si>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</si>
  <si>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</si>
  <si>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</si>
  <si>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</si>
  <si>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</si>
  <si>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</si>
  <si>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</si>
  <si>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</si>
  <si>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</si>
  <si>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</si>
  <si>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</si>
  <si>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</si>
  <si>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</si>
  <si>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</si>
  <si>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</si>
  <si>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</si>
  <si>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</si>
  <si>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</si>
  <si>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</si>
  <si>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</si>
  <si>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</si>
  <si>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</si>
  <si>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</si>
  <si>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</si>
  <si>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</si>
  <si>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</si>
  <si>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</si>
  <si>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</si>
  <si>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</si>
  <si>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</si>
  <si>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</si>
  <si>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</si>
  <si>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</si>
  <si>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</si>
  <si>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</si>
  <si>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</si>
  <si>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</si>
  <si>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</si>
  <si>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</si>
  <si>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</si>
  <si>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</si>
  <si>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</si>
  <si>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</si>
  <si>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</si>
  <si>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</si>
  <si>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</si>
  <si>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</si>
  <si>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</si>
  <si>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</si>
  <si>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</si>
  <si>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</si>
  <si>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משלימה - מסלול אג"ח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</si>
  <si>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</si>
  <si>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</si>
  <si>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</si>
  <si>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</si>
  <si>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</si>
  <si>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</si>
  <si>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</si>
  <si>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</si>
  <si>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</si>
  <si>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</si>
  <si>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</si>
  <si>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</si>
  <si>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</si>
  <si>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</si>
  <si>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</si>
  <si>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</si>
  <si>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</si>
  <si>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</si>
  <si>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</si>
  <si>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</si>
  <si>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</si>
  <si>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</si>
  <si>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</si>
  <si>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</si>
  <si>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</si>
  <si>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</si>
  <si>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</si>
  <si>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</si>
  <si>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</si>
  <si>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</si>
  <si>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</si>
  <si>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</si>
  <si>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</si>
  <si>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</si>
  <si>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</si>
  <si>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</si>
  <si>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</si>
  <si>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</si>
  <si>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</si>
  <si>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</si>
  <si>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</si>
  <si>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</si>
  <si>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</si>
  <si>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</si>
  <si>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</si>
  <si>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</si>
  <si>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</si>
  <si>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</si>
  <si>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</si>
  <si>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</si>
  <si>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</si>
  <si>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</si>
  <si>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</si>
  <si>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</si>
  <si>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</si>
  <si>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</si>
  <si>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</si>
  <si>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</si>
  <si>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</si>
  <si>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</si>
  <si>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</si>
  <si>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</si>
  <si>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</si>
  <si>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</si>
  <si>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</si>
  <si>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</si>
  <si>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</si>
  <si>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</si>
  <si>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</si>
  <si>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</si>
  <si>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</si>
  <si>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</si>
  <si>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</si>
  <si>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</si>
  <si>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</si>
  <si>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</si>
  <si>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</si>
  <si>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</si>
  <si>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</si>
  <si>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</si>
  <si>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</si>
  <si>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</si>
  <si>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</si>
  <si>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</si>
  <si>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</si>
  <si>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</si>
  <si>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</si>
  <si>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</si>
  <si>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</si>
  <si>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</si>
  <si>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</si>
  <si>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</si>
  <si>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</si>
  <si>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</si>
  <si>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</si>
  <si>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</si>
  <si>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</si>
  <si>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</si>
  <si>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</si>
  <si>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</si>
  <si>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</si>
  <si>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</si>
  <si>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</si>
  <si>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</si>
  <si>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</si>
  <si>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</si>
  <si>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</si>
  <si>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</si>
  <si>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</si>
  <si>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</si>
  <si>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</si>
  <si>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</si>
  <si>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</si>
  <si>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</si>
  <si>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</si>
  <si>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</si>
  <si>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</si>
  <si>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</si>
  <si>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</si>
  <si>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</si>
  <si>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</si>
  <si>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</si>
  <si>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</si>
  <si>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</si>
  <si>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</si>
  <si>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</si>
  <si>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</si>
  <si>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</si>
  <si>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</si>
  <si>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</si>
  <si>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</si>
  <si>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</si>
  <si>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</si>
  <si>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</si>
  <si>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</si>
  <si>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</si>
  <si>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</si>
  <si>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</si>
  <si>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</si>
  <si>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</si>
  <si>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</si>
  <si>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</si>
  <si>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</si>
  <si>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</si>
  <si>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</si>
  <si>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</si>
  <si>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</si>
  <si>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</si>
  <si>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</si>
  <si>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</si>
  <si>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</si>
  <si>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</si>
  <si>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</si>
  <si>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</si>
  <si>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</si>
  <si>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</si>
  <si>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</si>
  <si>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</si>
  <si>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</si>
  <si>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</si>
  <si>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</si>
  <si>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</si>
  <si>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</si>
  <si>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</si>
  <si>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</si>
  <si>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</si>
  <si>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</si>
  <si>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</si>
  <si>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</si>
  <si>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</si>
  <si>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</si>
  <si>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</si>
  <si>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</si>
  <si>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</si>
  <si>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</si>
  <si>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</si>
  <si>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</si>
  <si>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</si>
  <si>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</si>
  <si>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</si>
  <si>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</si>
  <si>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</si>
  <si>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</si>
  <si>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</si>
  <si>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</si>
  <si>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</si>
  <si>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</si>
  <si>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</si>
  <si>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</si>
  <si>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</si>
  <si>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</si>
  <si>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</si>
  <si>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</si>
  <si>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</si>
  <si>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</si>
  <si>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</si>
  <si>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</si>
  <si>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</si>
  <si>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</si>
  <si>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</si>
  <si>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</si>
  <si>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</si>
  <si>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</si>
  <si>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</si>
  <si>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</si>
  <si>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</si>
  <si>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</si>
  <si>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</si>
  <si>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</si>
  <si>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</si>
  <si>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</si>
  <si>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</si>
  <si>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</si>
  <si>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</si>
  <si>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</si>
  <si>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</si>
  <si>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</si>
  <si>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</si>
  <si>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</si>
  <si>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</si>
  <si>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</si>
  <si>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</si>
  <si>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</si>
  <si>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</si>
  <si>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</si>
  <si>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</si>
  <si>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</si>
  <si>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</si>
  <si>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</si>
  <si>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</si>
  <si>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</si>
  <si>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</si>
  <si>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</si>
  <si>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</si>
  <si>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</si>
  <si>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</si>
  <si>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</si>
  <si>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</si>
  <si>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</si>
  <si>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</si>
  <si>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</si>
  <si>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</si>
  <si>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</si>
  <si>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</si>
  <si>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</si>
  <si>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</si>
  <si>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</si>
  <si>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</si>
  <si>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</si>
  <si>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</si>
  <si>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</si>
  <si>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</si>
  <si>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</si>
  <si>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</si>
  <si>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</si>
  <si>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</si>
  <si>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</si>
  <si>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</si>
  <si>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</si>
  <si>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</si>
  <si>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</si>
  <si>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</si>
  <si>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</si>
  <si>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</si>
  <si>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</si>
  <si>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</si>
  <si>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</si>
  <si>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</si>
  <si>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</si>
  <si>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</si>
  <si>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</si>
  <si>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</si>
  <si>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</si>
  <si>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</si>
  <si>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</si>
  <si>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</si>
  <si>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</si>
  <si>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</si>
  <si>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</si>
  <si>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</si>
  <si>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</si>
  <si>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</si>
  <si>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</si>
  <si>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</si>
  <si>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</si>
  <si>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</si>
  <si>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</si>
  <si>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</si>
  <si>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</si>
  <si>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</si>
  <si>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</si>
  <si>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</si>
  <si>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</si>
  <si>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</si>
  <si>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</si>
  <si>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</si>
  <si>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</si>
  <si>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</si>
  <si>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</si>
  <si>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</si>
  <si>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</si>
  <si>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</si>
  <si>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</si>
  <si>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</si>
  <si>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</si>
  <si>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</si>
  <si>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</si>
  <si>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</si>
  <si>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</si>
  <si>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</si>
  <si>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</si>
  <si>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</si>
  <si>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</si>
  <si>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</si>
  <si>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</si>
  <si>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</si>
  <si>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</si>
  <si>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</si>
  <si>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</si>
  <si>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</si>
  <si>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</si>
  <si>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</si>
  <si>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</si>
  <si>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</si>
  <si>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</si>
  <si>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</si>
  <si>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</si>
  <si>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</si>
  <si>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</si>
  <si>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</si>
  <si>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</si>
  <si>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</si>
  <si>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</si>
  <si>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</si>
  <si>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</si>
  <si>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</si>
  <si>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</si>
  <si>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</si>
  <si>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</si>
  <si>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</si>
  <si>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</si>
  <si>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</si>
  <si>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</si>
  <si>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</si>
  <si>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</si>
  <si>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</si>
  <si>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</si>
  <si>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</si>
  <si>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</si>
  <si>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</si>
  <si>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</si>
  <si>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</si>
  <si>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</si>
  <si>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</si>
  <si>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</si>
  <si>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</si>
  <si>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</si>
  <si>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</si>
  <si>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</si>
  <si>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</si>
  <si>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</si>
  <si>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</si>
  <si>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</si>
  <si>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</si>
  <si>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</si>
  <si>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</si>
  <si>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</si>
  <si>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</si>
  <si>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</si>
  <si>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</si>
  <si>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</si>
  <si>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</si>
  <si>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</si>
  <si>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</si>
  <si>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</si>
  <si>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</si>
  <si>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</si>
  <si>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</si>
  <si>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</si>
  <si>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</si>
  <si>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</si>
  <si>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</si>
  <si>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</si>
  <si>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</si>
  <si>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</si>
  <si>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</si>
  <si>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</si>
  <si>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</si>
  <si>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</si>
  <si>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</si>
  <si>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</si>
  <si>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</si>
  <si>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</si>
  <si>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</si>
  <si>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</si>
  <si>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</si>
  <si>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</si>
  <si>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</si>
  <si>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</si>
  <si>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</si>
  <si>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</si>
  <si>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</si>
  <si>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</si>
  <si>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</si>
  <si>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</si>
  <si>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</si>
  <si>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</si>
  <si>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</si>
  <si>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</si>
  <si>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</si>
  <si>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</si>
  <si>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</si>
  <si>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</si>
  <si>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</si>
  <si>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</si>
  <si>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</si>
  <si>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</si>
  <si>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</si>
  <si>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</si>
  <si>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</si>
  <si>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</si>
  <si>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</si>
  <si>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</si>
  <si>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</si>
  <si>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</si>
  <si>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</si>
  <si>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</si>
  <si>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</si>
  <si>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</si>
  <si>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</si>
  <si>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</si>
  <si>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</si>
  <si>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</si>
  <si>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</si>
  <si>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</si>
  <si>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</si>
  <si>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</si>
  <si>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</si>
  <si>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</si>
  <si>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</si>
  <si>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</si>
  <si>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</si>
  <si>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</si>
  <si>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</si>
  <si>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</si>
  <si>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</si>
  <si>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</si>
  <si>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</si>
  <si>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</si>
  <si>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</si>
  <si>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</si>
  <si>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</si>
  <si>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</si>
  <si>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</si>
  <si>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</si>
  <si>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</si>
  <si>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</si>
  <si>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</si>
  <si>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</si>
  <si>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</si>
  <si>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</si>
  <si>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</si>
  <si>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</si>
  <si>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</si>
  <si>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</si>
  <si>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</si>
  <si>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</si>
  <si>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</si>
  <si>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</si>
  <si>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</si>
  <si>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</si>
  <si>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</si>
  <si>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</si>
  <si>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</si>
  <si>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</si>
  <si>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</si>
  <si>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</si>
  <si>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</si>
  <si>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</si>
  <si>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</si>
  <si>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</si>
  <si>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</si>
  <si>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</si>
  <si>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</si>
  <si>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</si>
  <si>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</si>
  <si>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</si>
  <si>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</si>
  <si>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</si>
  <si>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</si>
  <si>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</si>
  <si>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</si>
  <si>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</si>
  <si>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</si>
  <si>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</si>
  <si>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</si>
  <si>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</si>
  <si>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</si>
  <si>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</si>
  <si>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</si>
  <si>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</si>
  <si>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</si>
  <si>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</si>
  <si>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</si>
  <si>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</si>
  <si>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</si>
  <si>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</si>
  <si>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</si>
  <si>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</si>
  <si>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</si>
  <si>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</si>
  <si>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</si>
  <si>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</si>
  <si>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</si>
  <si>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</si>
  <si>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</si>
  <si>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</si>
  <si>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</si>
  <si>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</si>
  <si>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</si>
  <si>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</si>
  <si>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</si>
  <si>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</si>
  <si>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</si>
  <si>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</si>
  <si>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</si>
  <si>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</si>
  <si>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</si>
  <si>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</si>
  <si>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</si>
  <si>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</si>
  <si>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</si>
  <si>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</si>
  <si>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</si>
  <si>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</si>
  <si>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</si>
  <si>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</si>
  <si>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</si>
  <si>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</si>
  <si>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</si>
  <si>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</si>
  <si>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</si>
  <si>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</si>
  <si>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</si>
  <si>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</si>
  <si>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</si>
  <si>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</si>
  <si>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</si>
  <si>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</si>
  <si>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</si>
  <si>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</si>
  <si>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</si>
  <si>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</si>
  <si>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</si>
  <si>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</si>
  <si>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</si>
  <si>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</si>
  <si>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</si>
  <si>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</si>
  <si>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</si>
  <si>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</si>
  <si>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</si>
  <si>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</si>
  <si>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</si>
  <si>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</si>
  <si>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</si>
  <si>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</si>
  <si>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</si>
  <si>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</si>
  <si>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</si>
  <si>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</si>
  <si>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</si>
  <si>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</si>
  <si>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</si>
  <si>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</si>
  <si>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</si>
  <si>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</si>
  <si>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</si>
  <si>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</si>
  <si>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</si>
  <si>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</si>
  <si>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</si>
  <si>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</si>
  <si>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</si>
  <si>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</si>
  <si>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</si>
  <si>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</si>
  <si>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</si>
  <si>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</si>
  <si>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</si>
  <si>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</si>
  <si>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</si>
  <si>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</si>
  <si>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</si>
  <si>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</si>
  <si>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</si>
  <si>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</si>
  <si>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</si>
  <si>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</si>
  <si>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</si>
  <si>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</si>
  <si>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</si>
  <si>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</si>
  <si>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</si>
  <si>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</si>
  <si>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</si>
  <si>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</si>
  <si>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</si>
  <si>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</si>
  <si>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</si>
  <si>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</si>
  <si>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</si>
  <si>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</si>
  <si>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</si>
  <si>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</si>
  <si>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</si>
  <si>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</si>
  <si>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</si>
  <si>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</si>
  <si>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</si>
  <si>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</si>
  <si>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</si>
  <si>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</si>
  <si>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</si>
  <si>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</si>
  <si>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</si>
  <si>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</si>
  <si>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</si>
  <si>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</si>
  <si>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</si>
  <si>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</si>
  <si>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</si>
  <si>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</si>
  <si>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</si>
  <si>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</si>
  <si>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</si>
  <si>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</si>
  <si>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</si>
  <si>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</si>
  <si>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</si>
  <si>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</si>
  <si>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</si>
  <si>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</si>
  <si>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</si>
  <si>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513464289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</si>
  <si>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</si>
  <si>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</si>
  <si>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</si>
  <si>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</si>
  <si>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</si>
  <si>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</si>
  <si>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</si>
  <si>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</si>
  <si>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520041989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</si>
  <si>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</si>
  <si>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</si>
  <si>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</si>
  <si>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</si>
  <si>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</si>
  <si>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</si>
  <si>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</si>
  <si>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</si>
  <si>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513540310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</si>
  <si>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</si>
  <si>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</si>
  <si>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</si>
  <si>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</si>
  <si>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</si>
  <si>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</si>
  <si>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</si>
  <si>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</si>
  <si>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</si>
  <si>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</si>
  <si>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</si>
  <si>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</si>
  <si>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</si>
  <si>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</si>
  <si>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</si>
  <si>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</si>
  <si>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PIMCO INV GRADE CORP BD ETF</t>
  </si>
  <si>
    <t>US72201R8170</t>
  </si>
  <si>
    <t>NYSE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</si>
  <si>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</si>
  <si>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</si>
  <si>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</si>
  <si>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</si>
  <si>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</si>
  <si>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</si>
  <si>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</si>
  <si>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</si>
  <si>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</si>
  <si>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</si>
  <si>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</si>
  <si>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</si>
  <si>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</si>
  <si>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</si>
  <si>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</si>
  <si>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₪ / מט"ח</t>
  </si>
  <si>
    <t>פורוורד ש"ח-מט"ח</t>
  </si>
  <si>
    <t>10000095</t>
  </si>
  <si>
    <t>ל.ר.</t>
  </si>
  <si>
    <t>10000073</t>
  </si>
  <si>
    <t>10000079</t>
  </si>
  <si>
    <t>10000099</t>
  </si>
  <si>
    <t>10000102</t>
  </si>
  <si>
    <t>10000107</t>
  </si>
  <si>
    <t>10000108</t>
  </si>
  <si>
    <t>פורוורד מט"ח-מט"ח</t>
  </si>
  <si>
    <t>10000097</t>
  </si>
  <si>
    <t>10000105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</si>
  <si>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</si>
  <si>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</si>
  <si>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</si>
  <si>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</si>
  <si>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</si>
  <si>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</si>
  <si>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</si>
  <si>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</si>
  <si>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</si>
  <si>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</si>
  <si>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</si>
  <si>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</si>
  <si>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</si>
  <si>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</si>
  <si>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</si>
  <si>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34010000</t>
  </si>
  <si>
    <t>34510000</t>
  </si>
  <si>
    <t>30326000</t>
  </si>
  <si>
    <t>32026000</t>
  </si>
  <si>
    <t>קרדן אן.וי אגח ב חש 2/18</t>
  </si>
  <si>
    <t>1143270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</si>
</sst>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198120</xdr:colOff>
      <xdr:row>50</xdr:row>
      <xdr:rowOff>0</xdr:rowOff>
    </xdr:from>
    <xdr:to>
      <xdr:col>33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G66"/>
  <sheetViews>
    <sheetView rightToLeft="1" tabSelected="1" workbookViewId="0">
      <selection activeCell="B19" sqref="B19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8" t="s">
        <v>170</v>
      </c>
      <c r="C1" s="80" t="s" vm="1">
        <v>239</v>
      </c>
    </row>
    <row r="2" spans="1:33">
      <c r="B2" s="58" t="s">
        <v>169</v>
      </c>
      <c r="C2" s="80" t="s">
        <v>240</v>
      </c>
    </row>
    <row r="3" spans="1:33">
      <c r="B3" s="58" t="s">
        <v>171</v>
      </c>
      <c r="C3" s="80" t="s">
        <v>241</v>
      </c>
    </row>
    <row r="4" spans="1:33">
      <c r="B4" s="58" t="s">
        <v>172</v>
      </c>
      <c r="C4" s="80">
        <v>2148</v>
      </c>
    </row>
    <row r="6" spans="1:33" ht="26.25" customHeight="1">
      <c r="B6" s="130" t="s">
        <v>186</v>
      </c>
      <c r="C6" s="131"/>
      <c r="D6" s="132"/>
    </row>
    <row r="7" spans="1:33" s="10" customFormat="1">
      <c r="B7" s="23"/>
      <c r="C7" s="24" t="s">
        <v>99</v>
      </c>
      <c r="D7" s="25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8" t="s">
        <v>99</v>
      </c>
    </row>
    <row r="8" spans="1:33" s="10" customFormat="1">
      <c r="B8" s="23"/>
      <c r="C8" s="26" t="s">
        <v>226</v>
      </c>
      <c r="D8" s="27" t="s">
        <v>20</v>
      </c>
      <c r="AG8" s="38" t="s">
        <v>100</v>
      </c>
    </row>
    <row r="9" spans="1:33" s="11" customFormat="1" ht="18" customHeight="1">
      <c r="B9" s="37"/>
      <c r="C9" s="20" t="s">
        <v>1</v>
      </c>
      <c r="D9" s="28" t="s">
        <v>2</v>
      </c>
      <c r="AG9" s="38" t="s">
        <v>109</v>
      </c>
    </row>
    <row r="10" spans="1:33" s="11" customFormat="1" ht="18" customHeight="1">
      <c r="B10" s="69" t="s">
        <v>185</v>
      </c>
      <c r="C10" s="110">
        <f>C11+C12+C23+C37</f>
        <v>3981.2291155089979</v>
      </c>
      <c r="D10" s="111">
        <f>C10/$C$42</f>
        <v>1</v>
      </c>
      <c r="AG10" s="68"/>
    </row>
    <row r="11" spans="1:33">
      <c r="A11" s="46" t="s">
        <v>132</v>
      </c>
      <c r="B11" s="29" t="s">
        <v>187</v>
      </c>
      <c r="C11" s="110">
        <f>מזומנים!J10</f>
        <v>188.19557621600001</v>
      </c>
      <c r="D11" s="122">
        <f t="shared" ref="D11:D13" si="0">C11/$C$42</f>
        <v>4.7270722371359757E-2</v>
      </c>
    </row>
    <row r="12" spans="1:33">
      <c r="B12" s="29" t="s">
        <v>188</v>
      </c>
      <c r="C12" s="110">
        <f>SUM(C13:C22)</f>
        <v>3794.1163979169978</v>
      </c>
      <c r="D12" s="122">
        <f t="shared" si="0"/>
        <v>0.95300126866271095</v>
      </c>
    </row>
    <row r="13" spans="1:33">
      <c r="A13" s="56" t="s">
        <v>132</v>
      </c>
      <c r="B13" s="30" t="s">
        <v>56</v>
      </c>
      <c r="C13" s="110">
        <f>'תעודות התחייבות ממשלתיות'!O11</f>
        <v>1652.9391238369994</v>
      </c>
      <c r="D13" s="122">
        <f t="shared" si="0"/>
        <v>0.41518311955419129</v>
      </c>
    </row>
    <row r="14" spans="1:33">
      <c r="A14" s="56" t="s">
        <v>132</v>
      </c>
      <c r="B14" s="30" t="s">
        <v>57</v>
      </c>
      <c r="C14" s="110" t="s" vm="2">
        <v>952</v>
      </c>
      <c r="D14" s="122" t="s" vm="3">
        <v>952</v>
      </c>
    </row>
    <row r="15" spans="1:33">
      <c r="A15" s="56" t="s">
        <v>132</v>
      </c>
      <c r="B15" s="30" t="s">
        <v>58</v>
      </c>
      <c r="C15" s="110">
        <f>'אג"ח קונצרני'!R11</f>
        <v>1561.8700448289987</v>
      </c>
      <c r="D15" s="122">
        <f>C15/$C$42</f>
        <v>0.39230850561819891</v>
      </c>
    </row>
    <row r="16" spans="1:33">
      <c r="A16" s="56" t="s">
        <v>132</v>
      </c>
      <c r="B16" s="30" t="s">
        <v>59</v>
      </c>
      <c r="C16" s="110" t="s" vm="4">
        <v>952</v>
      </c>
      <c r="D16" s="122" t="s" vm="5">
        <v>952</v>
      </c>
    </row>
    <row r="17" spans="1:4">
      <c r="A17" s="56" t="s">
        <v>132</v>
      </c>
      <c r="B17" s="30" t="s">
        <v>60</v>
      </c>
      <c r="C17" s="110">
        <f>'תעודות סל'!K11</f>
        <v>516.99961925100001</v>
      </c>
      <c r="D17" s="122">
        <f t="shared" ref="D17:D18" si="1">C17/$C$42</f>
        <v>0.12985929828479664</v>
      </c>
    </row>
    <row r="18" spans="1:4">
      <c r="A18" s="56" t="s">
        <v>132</v>
      </c>
      <c r="B18" s="30" t="s">
        <v>61</v>
      </c>
      <c r="C18" s="110">
        <f>'קרנות נאמנות'!L11</f>
        <v>62.307610000000004</v>
      </c>
      <c r="D18" s="122">
        <f t="shared" si="1"/>
        <v>1.5650345205524302E-2</v>
      </c>
    </row>
    <row r="19" spans="1:4">
      <c r="A19" s="56" t="s">
        <v>132</v>
      </c>
      <c r="B19" s="30" t="s">
        <v>62</v>
      </c>
      <c r="C19" s="110" t="s" vm="6">
        <v>952</v>
      </c>
      <c r="D19" s="122" t="s" vm="7">
        <v>952</v>
      </c>
    </row>
    <row r="20" spans="1:4">
      <c r="A20" s="56" t="s">
        <v>132</v>
      </c>
      <c r="B20" s="30" t="s">
        <v>63</v>
      </c>
      <c r="C20" s="110" t="s" vm="8">
        <v>952</v>
      </c>
      <c r="D20" s="122" t="s" vm="9">
        <v>952</v>
      </c>
    </row>
    <row r="21" spans="1:4">
      <c r="A21" s="56" t="s">
        <v>132</v>
      </c>
      <c r="B21" s="30" t="s">
        <v>64</v>
      </c>
      <c r="C21" s="110" t="s" vm="10">
        <v>952</v>
      </c>
      <c r="D21" s="122" t="s" vm="11">
        <v>952</v>
      </c>
    </row>
    <row r="22" spans="1:4">
      <c r="A22" s="56" t="s">
        <v>132</v>
      </c>
      <c r="B22" s="30" t="s">
        <v>65</v>
      </c>
      <c r="C22" s="110" t="s" vm="12">
        <v>952</v>
      </c>
      <c r="D22" s="122" t="s" vm="13">
        <v>952</v>
      </c>
    </row>
    <row r="23" spans="1:4">
      <c r="B23" s="29" t="s">
        <v>189</v>
      </c>
      <c r="C23" s="110">
        <f>C31</f>
        <v>-1.5019200000000001</v>
      </c>
      <c r="D23" s="122">
        <f>C23/$C$42</f>
        <v>-3.7725033059494756E-4</v>
      </c>
    </row>
    <row r="24" spans="1:4">
      <c r="A24" s="56" t="s">
        <v>132</v>
      </c>
      <c r="B24" s="30" t="s">
        <v>66</v>
      </c>
      <c r="C24" s="110" t="s" vm="14">
        <v>952</v>
      </c>
      <c r="D24" s="122" t="s" vm="15">
        <v>952</v>
      </c>
    </row>
    <row r="25" spans="1:4">
      <c r="A25" s="56" t="s">
        <v>132</v>
      </c>
      <c r="B25" s="30" t="s">
        <v>67</v>
      </c>
      <c r="C25" s="110" t="s" vm="16">
        <v>952</v>
      </c>
      <c r="D25" s="122" t="s" vm="17">
        <v>952</v>
      </c>
    </row>
    <row r="26" spans="1:4">
      <c r="A26" s="56" t="s">
        <v>132</v>
      </c>
      <c r="B26" s="30" t="s">
        <v>58</v>
      </c>
      <c r="C26" s="110" t="s" vm="18">
        <v>952</v>
      </c>
      <c r="D26" s="122" t="s" vm="19">
        <v>952</v>
      </c>
    </row>
    <row r="27" spans="1:4">
      <c r="A27" s="56" t="s">
        <v>132</v>
      </c>
      <c r="B27" s="30" t="s">
        <v>68</v>
      </c>
      <c r="C27" s="110" t="s" vm="20">
        <v>952</v>
      </c>
      <c r="D27" s="122" t="s" vm="21">
        <v>952</v>
      </c>
    </row>
    <row r="28" spans="1:4">
      <c r="A28" s="56" t="s">
        <v>132</v>
      </c>
      <c r="B28" s="30" t="s">
        <v>69</v>
      </c>
      <c r="C28" s="110" t="s" vm="22">
        <v>952</v>
      </c>
      <c r="D28" s="122" t="s" vm="23">
        <v>952</v>
      </c>
    </row>
    <row r="29" spans="1:4">
      <c r="A29" s="56" t="s">
        <v>132</v>
      </c>
      <c r="B29" s="30" t="s">
        <v>70</v>
      </c>
      <c r="C29" s="110" t="s" vm="24">
        <v>952</v>
      </c>
      <c r="D29" s="122" t="s" vm="25">
        <v>952</v>
      </c>
    </row>
    <row r="30" spans="1:4">
      <c r="A30" s="56" t="s">
        <v>132</v>
      </c>
      <c r="B30" s="30" t="s">
        <v>212</v>
      </c>
      <c r="C30" s="110" t="s" vm="26">
        <v>952</v>
      </c>
      <c r="D30" s="122" t="s" vm="27">
        <v>952</v>
      </c>
    </row>
    <row r="31" spans="1:4">
      <c r="A31" s="56" t="s">
        <v>132</v>
      </c>
      <c r="B31" s="30" t="s">
        <v>93</v>
      </c>
      <c r="C31" s="110">
        <f>'לא סחיר - חוזים עתידיים'!I11</f>
        <v>-1.5019200000000001</v>
      </c>
      <c r="D31" s="122">
        <f>C31/$C$42</f>
        <v>-3.7725033059494756E-4</v>
      </c>
    </row>
    <row r="32" spans="1:4">
      <c r="A32" s="56" t="s">
        <v>132</v>
      </c>
      <c r="B32" s="30" t="s">
        <v>71</v>
      </c>
      <c r="C32" s="110" t="s" vm="28">
        <v>952</v>
      </c>
      <c r="D32" s="122" t="s" vm="29">
        <v>952</v>
      </c>
    </row>
    <row r="33" spans="1:4">
      <c r="A33" s="56" t="s">
        <v>132</v>
      </c>
      <c r="B33" s="29" t="s">
        <v>190</v>
      </c>
      <c r="C33" s="110" t="s" vm="30">
        <v>952</v>
      </c>
      <c r="D33" s="122" t="s" vm="31">
        <v>952</v>
      </c>
    </row>
    <row r="34" spans="1:4">
      <c r="A34" s="56" t="s">
        <v>132</v>
      </c>
      <c r="B34" s="29" t="s">
        <v>191</v>
      </c>
      <c r="C34" s="110" t="s" vm="32">
        <v>952</v>
      </c>
      <c r="D34" s="122" t="s" vm="33">
        <v>952</v>
      </c>
    </row>
    <row r="35" spans="1:4">
      <c r="A35" s="56" t="s">
        <v>132</v>
      </c>
      <c r="B35" s="29" t="s">
        <v>192</v>
      </c>
      <c r="C35" s="110" t="s" vm="34">
        <v>952</v>
      </c>
      <c r="D35" s="122" t="s" vm="35">
        <v>952</v>
      </c>
    </row>
    <row r="36" spans="1:4">
      <c r="A36" s="56" t="s">
        <v>132</v>
      </c>
      <c r="B36" s="57" t="s">
        <v>193</v>
      </c>
      <c r="C36" s="110" t="s" vm="36">
        <v>952</v>
      </c>
      <c r="D36" s="122" t="s" vm="37">
        <v>952</v>
      </c>
    </row>
    <row r="37" spans="1:4">
      <c r="A37" s="56" t="s">
        <v>132</v>
      </c>
      <c r="B37" s="29" t="s">
        <v>194</v>
      </c>
      <c r="C37" s="110">
        <f>'השקעות אחרות '!I10</f>
        <v>0.41906137599999999</v>
      </c>
      <c r="D37" s="122">
        <f t="shared" ref="D37:D38" si="2">C37/$C$42</f>
        <v>1.052592965241648E-4</v>
      </c>
    </row>
    <row r="38" spans="1:4">
      <c r="A38" s="56"/>
      <c r="B38" s="70" t="s">
        <v>196</v>
      </c>
      <c r="C38" s="110">
        <v>0</v>
      </c>
      <c r="D38" s="122">
        <f t="shared" si="2"/>
        <v>0</v>
      </c>
    </row>
    <row r="39" spans="1:4">
      <c r="A39" s="56" t="s">
        <v>132</v>
      </c>
      <c r="B39" s="71" t="s">
        <v>197</v>
      </c>
      <c r="C39" s="110" t="s" vm="38">
        <v>952</v>
      </c>
      <c r="D39" s="122" t="s" vm="39">
        <v>952</v>
      </c>
    </row>
    <row r="40" spans="1:4">
      <c r="A40" s="56" t="s">
        <v>132</v>
      </c>
      <c r="B40" s="71" t="s">
        <v>224</v>
      </c>
      <c r="C40" s="110" t="s" vm="40">
        <v>952</v>
      </c>
      <c r="D40" s="122" t="s" vm="41">
        <v>952</v>
      </c>
    </row>
    <row r="41" spans="1:4">
      <c r="A41" s="56" t="s">
        <v>132</v>
      </c>
      <c r="B41" s="71" t="s">
        <v>198</v>
      </c>
      <c r="C41" s="110" t="s" vm="42">
        <v>952</v>
      </c>
      <c r="D41" s="122" t="s" vm="43">
        <v>952</v>
      </c>
    </row>
    <row r="42" spans="1:4">
      <c r="B42" s="71" t="s">
        <v>72</v>
      </c>
      <c r="C42" s="110">
        <f>C38+C10</f>
        <v>3981.2291155089979</v>
      </c>
      <c r="D42" s="122">
        <f>C42/$C$42</f>
        <v>1</v>
      </c>
    </row>
    <row r="43" spans="1:4">
      <c r="A43" s="56" t="s">
        <v>132</v>
      </c>
      <c r="B43" s="71" t="s">
        <v>195</v>
      </c>
      <c r="C43" s="110"/>
      <c r="D43" s="122"/>
    </row>
    <row r="44" spans="1:4">
      <c r="B44" s="6" t="s">
        <v>98</v>
      </c>
    </row>
    <row r="45" spans="1:4">
      <c r="C45" s="77" t="s">
        <v>177</v>
      </c>
      <c r="D45" s="36" t="s">
        <v>92</v>
      </c>
    </row>
    <row r="46" spans="1:4">
      <c r="C46" s="78" t="s">
        <v>1</v>
      </c>
      <c r="D46" s="25" t="s">
        <v>2</v>
      </c>
    </row>
    <row r="47" spans="1:4">
      <c r="C47" s="112" t="s">
        <v>158</v>
      </c>
      <c r="D47" s="113" vm="44">
        <v>2.5729000000000002</v>
      </c>
    </row>
    <row r="48" spans="1:4">
      <c r="C48" s="112" t="s">
        <v>167</v>
      </c>
      <c r="D48" s="113">
        <v>0.92769022502618081</v>
      </c>
    </row>
    <row r="49" spans="2:4">
      <c r="C49" s="112" t="s">
        <v>163</v>
      </c>
      <c r="D49" s="113" vm="45">
        <v>2.7052</v>
      </c>
    </row>
    <row r="50" spans="2:4">
      <c r="B50" s="12"/>
      <c r="C50" s="112" t="s">
        <v>953</v>
      </c>
      <c r="D50" s="113" vm="46">
        <v>3.6494</v>
      </c>
    </row>
    <row r="51" spans="2:4">
      <c r="C51" s="112" t="s">
        <v>156</v>
      </c>
      <c r="D51" s="113" vm="47">
        <v>4.0781999999999998</v>
      </c>
    </row>
    <row r="52" spans="2:4">
      <c r="C52" s="112" t="s">
        <v>157</v>
      </c>
      <c r="D52" s="113" vm="48">
        <v>4.7325999999999997</v>
      </c>
    </row>
    <row r="53" spans="2:4">
      <c r="C53" s="112" t="s">
        <v>159</v>
      </c>
      <c r="D53" s="113">
        <v>0.46267515923566882</v>
      </c>
    </row>
    <row r="54" spans="2:4">
      <c r="C54" s="112" t="s">
        <v>164</v>
      </c>
      <c r="D54" s="113" vm="49">
        <v>3.2778</v>
      </c>
    </row>
    <row r="55" spans="2:4">
      <c r="C55" s="112" t="s">
        <v>165</v>
      </c>
      <c r="D55" s="113">
        <v>0.18716729107296534</v>
      </c>
    </row>
    <row r="56" spans="2:4">
      <c r="C56" s="112" t="s">
        <v>162</v>
      </c>
      <c r="D56" s="113" vm="50">
        <v>0.54620000000000002</v>
      </c>
    </row>
    <row r="57" spans="2:4">
      <c r="C57" s="112" t="s">
        <v>954</v>
      </c>
      <c r="D57" s="113">
        <v>2.4723023999999998</v>
      </c>
    </row>
    <row r="58" spans="2:4">
      <c r="C58" s="112" t="s">
        <v>161</v>
      </c>
      <c r="D58" s="113" vm="51">
        <v>0.39090000000000003</v>
      </c>
    </row>
    <row r="59" spans="2:4">
      <c r="C59" s="112" t="s">
        <v>154</v>
      </c>
      <c r="D59" s="113" vm="52">
        <v>3.6320000000000001</v>
      </c>
    </row>
    <row r="60" spans="2:4">
      <c r="C60" s="112" t="s">
        <v>168</v>
      </c>
      <c r="D60" s="113" vm="53">
        <v>0.24929999999999999</v>
      </c>
    </row>
    <row r="61" spans="2:4">
      <c r="C61" s="112" t="s">
        <v>955</v>
      </c>
      <c r="D61" s="113" vm="54">
        <v>0.42030000000000001</v>
      </c>
    </row>
    <row r="62" spans="2:4">
      <c r="C62" s="112" t="s">
        <v>956</v>
      </c>
      <c r="D62" s="113">
        <v>5.533464356993769E-2</v>
      </c>
    </row>
    <row r="63" spans="2:4">
      <c r="C63" s="112" t="s">
        <v>155</v>
      </c>
      <c r="D63" s="113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170</v>
      </c>
      <c r="C1" s="80" t="s" vm="1">
        <v>239</v>
      </c>
    </row>
    <row r="2" spans="2:60">
      <c r="B2" s="58" t="s">
        <v>169</v>
      </c>
      <c r="C2" s="80" t="s">
        <v>240</v>
      </c>
    </row>
    <row r="3" spans="2:60">
      <c r="B3" s="58" t="s">
        <v>171</v>
      </c>
      <c r="C3" s="80" t="s">
        <v>241</v>
      </c>
    </row>
    <row r="4" spans="2:60">
      <c r="B4" s="58" t="s">
        <v>172</v>
      </c>
      <c r="C4" s="80">
        <v>2148</v>
      </c>
    </row>
    <row r="6" spans="2:60" ht="26.25" customHeight="1">
      <c r="B6" s="144" t="s">
        <v>200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60" ht="26.25" customHeight="1">
      <c r="B7" s="144" t="s">
        <v>81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  <c r="BH7" s="3"/>
    </row>
    <row r="8" spans="2:60" s="3" customFormat="1" ht="78.75">
      <c r="B8" s="23" t="s">
        <v>106</v>
      </c>
      <c r="C8" s="31" t="s">
        <v>37</v>
      </c>
      <c r="D8" s="31" t="s">
        <v>110</v>
      </c>
      <c r="E8" s="31" t="s">
        <v>52</v>
      </c>
      <c r="F8" s="31" t="s">
        <v>90</v>
      </c>
      <c r="G8" s="31" t="s">
        <v>223</v>
      </c>
      <c r="H8" s="31" t="s">
        <v>222</v>
      </c>
      <c r="I8" s="31" t="s">
        <v>51</v>
      </c>
      <c r="J8" s="31" t="s">
        <v>50</v>
      </c>
      <c r="K8" s="31" t="s">
        <v>173</v>
      </c>
      <c r="L8" s="31" t="s">
        <v>175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230</v>
      </c>
      <c r="H9" s="17"/>
      <c r="I9" s="17" t="s">
        <v>226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C11" s="1"/>
      <c r="BD11" s="3"/>
      <c r="BE11" s="1"/>
      <c r="BG11" s="1"/>
    </row>
    <row r="12" spans="2:60" s="4" customFormat="1" ht="18" customHeight="1">
      <c r="B12" s="101" t="s">
        <v>238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C12" s="1"/>
      <c r="BD12" s="3"/>
      <c r="BE12" s="1"/>
      <c r="BG12" s="1"/>
    </row>
    <row r="13" spans="2:60">
      <c r="B13" s="101" t="s">
        <v>102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D13" s="3"/>
    </row>
    <row r="14" spans="2:60" ht="20.25">
      <c r="B14" s="101" t="s">
        <v>221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BD14" s="4"/>
    </row>
    <row r="15" spans="2:60">
      <c r="B15" s="101" t="s">
        <v>229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170</v>
      </c>
      <c r="C1" s="80" t="s" vm="1">
        <v>239</v>
      </c>
    </row>
    <row r="2" spans="2:61">
      <c r="B2" s="58" t="s">
        <v>169</v>
      </c>
      <c r="C2" s="80" t="s">
        <v>240</v>
      </c>
    </row>
    <row r="3" spans="2:61">
      <c r="B3" s="58" t="s">
        <v>171</v>
      </c>
      <c r="C3" s="80" t="s">
        <v>241</v>
      </c>
    </row>
    <row r="4" spans="2:61">
      <c r="B4" s="58" t="s">
        <v>172</v>
      </c>
      <c r="C4" s="80">
        <v>2148</v>
      </c>
    </row>
    <row r="6" spans="2:61" ht="26.25" customHeight="1">
      <c r="B6" s="144" t="s">
        <v>200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61" ht="26.25" customHeight="1">
      <c r="B7" s="144" t="s">
        <v>82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  <c r="BI7" s="3"/>
    </row>
    <row r="8" spans="2:61" s="3" customFormat="1" ht="78.75">
      <c r="B8" s="23" t="s">
        <v>106</v>
      </c>
      <c r="C8" s="31" t="s">
        <v>37</v>
      </c>
      <c r="D8" s="31" t="s">
        <v>110</v>
      </c>
      <c r="E8" s="31" t="s">
        <v>52</v>
      </c>
      <c r="F8" s="31" t="s">
        <v>90</v>
      </c>
      <c r="G8" s="31" t="s">
        <v>223</v>
      </c>
      <c r="H8" s="31" t="s">
        <v>222</v>
      </c>
      <c r="I8" s="31" t="s">
        <v>51</v>
      </c>
      <c r="J8" s="31" t="s">
        <v>50</v>
      </c>
      <c r="K8" s="31" t="s">
        <v>173</v>
      </c>
      <c r="L8" s="32" t="s">
        <v>175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230</v>
      </c>
      <c r="H9" s="17"/>
      <c r="I9" s="17" t="s">
        <v>226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238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102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221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229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170</v>
      </c>
      <c r="C1" s="80" t="s" vm="1">
        <v>239</v>
      </c>
    </row>
    <row r="2" spans="1:60">
      <c r="B2" s="58" t="s">
        <v>169</v>
      </c>
      <c r="C2" s="80" t="s">
        <v>240</v>
      </c>
    </row>
    <row r="3" spans="1:60">
      <c r="B3" s="58" t="s">
        <v>171</v>
      </c>
      <c r="C3" s="80" t="s">
        <v>241</v>
      </c>
    </row>
    <row r="4" spans="1:60">
      <c r="B4" s="58" t="s">
        <v>172</v>
      </c>
      <c r="C4" s="80">
        <v>2148</v>
      </c>
    </row>
    <row r="6" spans="1:60" ht="26.25" customHeight="1">
      <c r="B6" s="144" t="s">
        <v>200</v>
      </c>
      <c r="C6" s="145"/>
      <c r="D6" s="145"/>
      <c r="E6" s="145"/>
      <c r="F6" s="145"/>
      <c r="G6" s="145"/>
      <c r="H6" s="145"/>
      <c r="I6" s="145"/>
      <c r="J6" s="145"/>
      <c r="K6" s="146"/>
      <c r="BD6" s="1" t="s">
        <v>111</v>
      </c>
      <c r="BF6" s="1" t="s">
        <v>178</v>
      </c>
      <c r="BH6" s="3" t="s">
        <v>155</v>
      </c>
    </row>
    <row r="7" spans="1:60" ht="26.25" customHeight="1">
      <c r="B7" s="144" t="s">
        <v>83</v>
      </c>
      <c r="C7" s="145"/>
      <c r="D7" s="145"/>
      <c r="E7" s="145"/>
      <c r="F7" s="145"/>
      <c r="G7" s="145"/>
      <c r="H7" s="145"/>
      <c r="I7" s="145"/>
      <c r="J7" s="145"/>
      <c r="K7" s="146"/>
      <c r="BD7" s="3" t="s">
        <v>113</v>
      </c>
      <c r="BF7" s="1" t="s">
        <v>133</v>
      </c>
      <c r="BH7" s="3" t="s">
        <v>154</v>
      </c>
    </row>
    <row r="8" spans="1:60" s="3" customFormat="1" ht="78.75">
      <c r="A8" s="2"/>
      <c r="B8" s="23" t="s">
        <v>106</v>
      </c>
      <c r="C8" s="31" t="s">
        <v>37</v>
      </c>
      <c r="D8" s="31" t="s">
        <v>110</v>
      </c>
      <c r="E8" s="31" t="s">
        <v>52</v>
      </c>
      <c r="F8" s="31" t="s">
        <v>90</v>
      </c>
      <c r="G8" s="31" t="s">
        <v>223</v>
      </c>
      <c r="H8" s="31" t="s">
        <v>222</v>
      </c>
      <c r="I8" s="31" t="s">
        <v>51</v>
      </c>
      <c r="J8" s="31" t="s">
        <v>173</v>
      </c>
      <c r="K8" s="31" t="s">
        <v>175</v>
      </c>
      <c r="BC8" s="1" t="s">
        <v>126</v>
      </c>
      <c r="BD8" s="1" t="s">
        <v>127</v>
      </c>
      <c r="BE8" s="1" t="s">
        <v>134</v>
      </c>
      <c r="BG8" s="4" t="s">
        <v>156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230</v>
      </c>
      <c r="H9" s="17"/>
      <c r="I9" s="17" t="s">
        <v>226</v>
      </c>
      <c r="J9" s="33" t="s">
        <v>20</v>
      </c>
      <c r="K9" s="59" t="s">
        <v>20</v>
      </c>
      <c r="BC9" s="1" t="s">
        <v>123</v>
      </c>
      <c r="BE9" s="1" t="s">
        <v>135</v>
      </c>
      <c r="BG9" s="4" t="s">
        <v>157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119</v>
      </c>
      <c r="BD10" s="3"/>
      <c r="BE10" s="1" t="s">
        <v>179</v>
      </c>
      <c r="BG10" s="1" t="s">
        <v>163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118</v>
      </c>
      <c r="BD11" s="3"/>
      <c r="BE11" s="1" t="s">
        <v>136</v>
      </c>
      <c r="BG11" s="1" t="s">
        <v>158</v>
      </c>
    </row>
    <row r="12" spans="1:60" ht="20.25">
      <c r="B12" s="101" t="s">
        <v>238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116</v>
      </c>
      <c r="BD12" s="4"/>
      <c r="BE12" s="1" t="s">
        <v>137</v>
      </c>
      <c r="BG12" s="1" t="s">
        <v>159</v>
      </c>
    </row>
    <row r="13" spans="1:60">
      <c r="B13" s="101" t="s">
        <v>102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120</v>
      </c>
      <c r="BE13" s="1" t="s">
        <v>138</v>
      </c>
      <c r="BG13" s="1" t="s">
        <v>160</v>
      </c>
    </row>
    <row r="14" spans="1:60">
      <c r="B14" s="101" t="s">
        <v>221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117</v>
      </c>
      <c r="BE14" s="1" t="s">
        <v>139</v>
      </c>
      <c r="BG14" s="1" t="s">
        <v>162</v>
      </c>
    </row>
    <row r="15" spans="1:60">
      <c r="B15" s="101" t="s">
        <v>229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128</v>
      </c>
      <c r="BE15" s="1" t="s">
        <v>180</v>
      </c>
      <c r="BG15" s="1" t="s">
        <v>164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114</v>
      </c>
      <c r="BD16" s="1" t="s">
        <v>129</v>
      </c>
      <c r="BE16" s="1" t="s">
        <v>140</v>
      </c>
      <c r="BG16" s="1" t="s">
        <v>165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124</v>
      </c>
      <c r="BE17" s="1" t="s">
        <v>141</v>
      </c>
      <c r="BG17" s="1" t="s">
        <v>166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112</v>
      </c>
      <c r="BF18" s="1" t="s">
        <v>142</v>
      </c>
      <c r="BH18" s="1" t="s">
        <v>27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125</v>
      </c>
      <c r="BF19" s="1" t="s">
        <v>143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130</v>
      </c>
      <c r="BF20" s="1" t="s">
        <v>144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115</v>
      </c>
      <c r="BE21" s="1" t="s">
        <v>131</v>
      </c>
      <c r="BF21" s="1" t="s">
        <v>145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121</v>
      </c>
      <c r="BF22" s="1" t="s">
        <v>146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27</v>
      </c>
      <c r="BE23" s="1" t="s">
        <v>122</v>
      </c>
      <c r="BF23" s="1" t="s">
        <v>181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184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147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148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183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149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150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182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27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170</v>
      </c>
      <c r="C1" s="80" t="s" vm="1">
        <v>239</v>
      </c>
    </row>
    <row r="2" spans="2:81">
      <c r="B2" s="58" t="s">
        <v>169</v>
      </c>
      <c r="C2" s="80" t="s">
        <v>240</v>
      </c>
    </row>
    <row r="3" spans="2:81">
      <c r="B3" s="58" t="s">
        <v>171</v>
      </c>
      <c r="C3" s="80" t="s">
        <v>241</v>
      </c>
      <c r="E3" s="2"/>
    </row>
    <row r="4" spans="2:81">
      <c r="B4" s="58" t="s">
        <v>172</v>
      </c>
      <c r="C4" s="80">
        <v>2148</v>
      </c>
    </row>
    <row r="6" spans="2:81" ht="26.25" customHeight="1">
      <c r="B6" s="144" t="s">
        <v>200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81" ht="26.25" customHeight="1">
      <c r="B7" s="144" t="s">
        <v>84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</row>
    <row r="8" spans="2:81" s="3" customFormat="1" ht="47.25">
      <c r="B8" s="23" t="s">
        <v>106</v>
      </c>
      <c r="C8" s="31" t="s">
        <v>37</v>
      </c>
      <c r="D8" s="14" t="s">
        <v>41</v>
      </c>
      <c r="E8" s="31" t="s">
        <v>15</v>
      </c>
      <c r="F8" s="31" t="s">
        <v>53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223</v>
      </c>
      <c r="M8" s="31" t="s">
        <v>222</v>
      </c>
      <c r="N8" s="31" t="s">
        <v>51</v>
      </c>
      <c r="O8" s="31" t="s">
        <v>50</v>
      </c>
      <c r="P8" s="31" t="s">
        <v>173</v>
      </c>
      <c r="Q8" s="32" t="s">
        <v>175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230</v>
      </c>
      <c r="M9" s="33"/>
      <c r="N9" s="33" t="s">
        <v>226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238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102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221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229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170</v>
      </c>
      <c r="C1" s="80" t="s" vm="1">
        <v>239</v>
      </c>
    </row>
    <row r="2" spans="2:72">
      <c r="B2" s="58" t="s">
        <v>169</v>
      </c>
      <c r="C2" s="80" t="s">
        <v>240</v>
      </c>
    </row>
    <row r="3" spans="2:72">
      <c r="B3" s="58" t="s">
        <v>171</v>
      </c>
      <c r="C3" s="80" t="s">
        <v>241</v>
      </c>
    </row>
    <row r="4" spans="2:72">
      <c r="B4" s="58" t="s">
        <v>172</v>
      </c>
      <c r="C4" s="80">
        <v>2148</v>
      </c>
    </row>
    <row r="6" spans="2:72" ht="26.25" customHeight="1">
      <c r="B6" s="144" t="s">
        <v>201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72" ht="26.25" customHeight="1">
      <c r="B7" s="144" t="s">
        <v>75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6"/>
    </row>
    <row r="8" spans="2:72" s="3" customFormat="1" ht="78.75">
      <c r="B8" s="23" t="s">
        <v>106</v>
      </c>
      <c r="C8" s="31" t="s">
        <v>37</v>
      </c>
      <c r="D8" s="31" t="s">
        <v>15</v>
      </c>
      <c r="E8" s="31" t="s">
        <v>53</v>
      </c>
      <c r="F8" s="31" t="s">
        <v>91</v>
      </c>
      <c r="G8" s="31" t="s">
        <v>18</v>
      </c>
      <c r="H8" s="31" t="s">
        <v>90</v>
      </c>
      <c r="I8" s="31" t="s">
        <v>17</v>
      </c>
      <c r="J8" s="31" t="s">
        <v>19</v>
      </c>
      <c r="K8" s="31" t="s">
        <v>223</v>
      </c>
      <c r="L8" s="31" t="s">
        <v>222</v>
      </c>
      <c r="M8" s="31" t="s">
        <v>99</v>
      </c>
      <c r="N8" s="31" t="s">
        <v>50</v>
      </c>
      <c r="O8" s="31" t="s">
        <v>173</v>
      </c>
      <c r="P8" s="32" t="s">
        <v>175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230</v>
      </c>
      <c r="L9" s="33"/>
      <c r="M9" s="33" t="s">
        <v>226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102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221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170</v>
      </c>
      <c r="C1" s="80" t="s" vm="1">
        <v>239</v>
      </c>
    </row>
    <row r="2" spans="2:65">
      <c r="B2" s="58" t="s">
        <v>169</v>
      </c>
      <c r="C2" s="80" t="s">
        <v>240</v>
      </c>
    </row>
    <row r="3" spans="2:65">
      <c r="B3" s="58" t="s">
        <v>171</v>
      </c>
      <c r="C3" s="80" t="s">
        <v>241</v>
      </c>
    </row>
    <row r="4" spans="2:65">
      <c r="B4" s="58" t="s">
        <v>172</v>
      </c>
      <c r="C4" s="80">
        <v>2148</v>
      </c>
    </row>
    <row r="6" spans="2:65" ht="26.25" customHeight="1">
      <c r="B6" s="144" t="s">
        <v>201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</row>
    <row r="7" spans="2:65" ht="26.25" customHeight="1">
      <c r="B7" s="144" t="s">
        <v>76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2:65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52</v>
      </c>
      <c r="G8" s="31" t="s">
        <v>15</v>
      </c>
      <c r="H8" s="31" t="s">
        <v>53</v>
      </c>
      <c r="I8" s="31" t="s">
        <v>91</v>
      </c>
      <c r="J8" s="31" t="s">
        <v>18</v>
      </c>
      <c r="K8" s="31" t="s">
        <v>90</v>
      </c>
      <c r="L8" s="31" t="s">
        <v>17</v>
      </c>
      <c r="M8" s="73" t="s">
        <v>19</v>
      </c>
      <c r="N8" s="31" t="s">
        <v>223</v>
      </c>
      <c r="O8" s="31" t="s">
        <v>222</v>
      </c>
      <c r="P8" s="31" t="s">
        <v>99</v>
      </c>
      <c r="Q8" s="31" t="s">
        <v>50</v>
      </c>
      <c r="R8" s="31" t="s">
        <v>173</v>
      </c>
      <c r="S8" s="32" t="s">
        <v>175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230</v>
      </c>
      <c r="O9" s="33"/>
      <c r="P9" s="33" t="s">
        <v>226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103</v>
      </c>
      <c r="R10" s="21" t="s">
        <v>104</v>
      </c>
      <c r="S10" s="21" t="s">
        <v>176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238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102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221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229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170</v>
      </c>
      <c r="C1" s="80" t="s" vm="1">
        <v>239</v>
      </c>
    </row>
    <row r="2" spans="2:81">
      <c r="B2" s="58" t="s">
        <v>169</v>
      </c>
      <c r="C2" s="80" t="s">
        <v>240</v>
      </c>
    </row>
    <row r="3" spans="2:81">
      <c r="B3" s="58" t="s">
        <v>171</v>
      </c>
      <c r="C3" s="80" t="s">
        <v>241</v>
      </c>
    </row>
    <row r="4" spans="2:81">
      <c r="B4" s="58" t="s">
        <v>172</v>
      </c>
      <c r="C4" s="80">
        <v>2148</v>
      </c>
    </row>
    <row r="6" spans="2:81" ht="26.25" customHeight="1">
      <c r="B6" s="144" t="s">
        <v>201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</row>
    <row r="7" spans="2:81" ht="26.25" customHeight="1">
      <c r="B7" s="144" t="s">
        <v>77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6"/>
    </row>
    <row r="8" spans="2:81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52</v>
      </c>
      <c r="G8" s="31" t="s">
        <v>15</v>
      </c>
      <c r="H8" s="31" t="s">
        <v>53</v>
      </c>
      <c r="I8" s="31" t="s">
        <v>91</v>
      </c>
      <c r="J8" s="31" t="s">
        <v>18</v>
      </c>
      <c r="K8" s="31" t="s">
        <v>90</v>
      </c>
      <c r="L8" s="31" t="s">
        <v>17</v>
      </c>
      <c r="M8" s="73" t="s">
        <v>19</v>
      </c>
      <c r="N8" s="73" t="s">
        <v>223</v>
      </c>
      <c r="O8" s="31" t="s">
        <v>222</v>
      </c>
      <c r="P8" s="31" t="s">
        <v>99</v>
      </c>
      <c r="Q8" s="31" t="s">
        <v>50</v>
      </c>
      <c r="R8" s="31" t="s">
        <v>173</v>
      </c>
      <c r="S8" s="32" t="s">
        <v>175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230</v>
      </c>
      <c r="O9" s="33"/>
      <c r="P9" s="33" t="s">
        <v>226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21" t="s">
        <v>104</v>
      </c>
      <c r="S10" s="21" t="s">
        <v>176</v>
      </c>
      <c r="T10" s="5"/>
      <c r="BZ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Z11" s="1"/>
      <c r="CC11" s="1"/>
    </row>
    <row r="12" spans="2:81" ht="17.25" customHeight="1">
      <c r="B12" s="101" t="s">
        <v>238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81">
      <c r="B13" s="101" t="s">
        <v>102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81">
      <c r="B14" s="101" t="s">
        <v>221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81">
      <c r="B15" s="101" t="s">
        <v>229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170</v>
      </c>
      <c r="C1" s="80" t="s" vm="1">
        <v>239</v>
      </c>
    </row>
    <row r="2" spans="2:98">
      <c r="B2" s="58" t="s">
        <v>169</v>
      </c>
      <c r="C2" s="80" t="s">
        <v>240</v>
      </c>
    </row>
    <row r="3" spans="2:98">
      <c r="B3" s="58" t="s">
        <v>171</v>
      </c>
      <c r="C3" s="80" t="s">
        <v>241</v>
      </c>
    </row>
    <row r="4" spans="2:98">
      <c r="B4" s="58" t="s">
        <v>172</v>
      </c>
      <c r="C4" s="80">
        <v>2148</v>
      </c>
    </row>
    <row r="6" spans="2:98" ht="26.25" customHeight="1">
      <c r="B6" s="144" t="s">
        <v>201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6"/>
    </row>
    <row r="7" spans="2:98" ht="26.25" customHeight="1">
      <c r="B7" s="144" t="s">
        <v>78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6"/>
    </row>
    <row r="8" spans="2:98" s="3" customFormat="1" ht="78.75">
      <c r="B8" s="23" t="s">
        <v>106</v>
      </c>
      <c r="C8" s="31" t="s">
        <v>37</v>
      </c>
      <c r="D8" s="31" t="s">
        <v>108</v>
      </c>
      <c r="E8" s="31" t="s">
        <v>107</v>
      </c>
      <c r="F8" s="31" t="s">
        <v>52</v>
      </c>
      <c r="G8" s="31" t="s">
        <v>90</v>
      </c>
      <c r="H8" s="31" t="s">
        <v>223</v>
      </c>
      <c r="I8" s="31" t="s">
        <v>222</v>
      </c>
      <c r="J8" s="31" t="s">
        <v>99</v>
      </c>
      <c r="K8" s="31" t="s">
        <v>50</v>
      </c>
      <c r="L8" s="31" t="s">
        <v>173</v>
      </c>
      <c r="M8" s="32" t="s">
        <v>175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230</v>
      </c>
      <c r="I9" s="33"/>
      <c r="J9" s="33" t="s">
        <v>226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238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102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221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229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170</v>
      </c>
      <c r="C1" s="80" t="s" vm="1">
        <v>239</v>
      </c>
    </row>
    <row r="2" spans="2:55">
      <c r="B2" s="58" t="s">
        <v>169</v>
      </c>
      <c r="C2" s="80" t="s">
        <v>240</v>
      </c>
    </row>
    <row r="3" spans="2:55">
      <c r="B3" s="58" t="s">
        <v>171</v>
      </c>
      <c r="C3" s="80" t="s">
        <v>241</v>
      </c>
    </row>
    <row r="4" spans="2:55">
      <c r="B4" s="58" t="s">
        <v>172</v>
      </c>
      <c r="C4" s="80">
        <v>2148</v>
      </c>
    </row>
    <row r="6" spans="2:55" ht="26.25" customHeight="1">
      <c r="B6" s="144" t="s">
        <v>201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55" ht="26.25" customHeight="1">
      <c r="B7" s="144" t="s">
        <v>85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55" s="3" customFormat="1" ht="78.75">
      <c r="B8" s="23" t="s">
        <v>106</v>
      </c>
      <c r="C8" s="31" t="s">
        <v>37</v>
      </c>
      <c r="D8" s="31" t="s">
        <v>90</v>
      </c>
      <c r="E8" s="31" t="s">
        <v>91</v>
      </c>
      <c r="F8" s="31" t="s">
        <v>223</v>
      </c>
      <c r="G8" s="31" t="s">
        <v>222</v>
      </c>
      <c r="H8" s="31" t="s">
        <v>99</v>
      </c>
      <c r="I8" s="31" t="s">
        <v>50</v>
      </c>
      <c r="J8" s="31" t="s">
        <v>173</v>
      </c>
      <c r="K8" s="32" t="s">
        <v>175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230</v>
      </c>
      <c r="G9" s="33"/>
      <c r="H9" s="33" t="s">
        <v>226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102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221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170</v>
      </c>
      <c r="C1" s="80" t="s" vm="1">
        <v>239</v>
      </c>
    </row>
    <row r="2" spans="2:59">
      <c r="B2" s="58" t="s">
        <v>169</v>
      </c>
      <c r="C2" s="80" t="s">
        <v>240</v>
      </c>
    </row>
    <row r="3" spans="2:59">
      <c r="B3" s="58" t="s">
        <v>171</v>
      </c>
      <c r="C3" s="80" t="s">
        <v>241</v>
      </c>
    </row>
    <row r="4" spans="2:59">
      <c r="B4" s="58" t="s">
        <v>172</v>
      </c>
      <c r="C4" s="80">
        <v>2148</v>
      </c>
    </row>
    <row r="6" spans="2:59" ht="26.25" customHeight="1">
      <c r="B6" s="144" t="s">
        <v>201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59" ht="26.25" customHeight="1">
      <c r="B7" s="144" t="s">
        <v>86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2:59" s="3" customFormat="1" ht="78.75">
      <c r="B8" s="23" t="s">
        <v>106</v>
      </c>
      <c r="C8" s="31" t="s">
        <v>37</v>
      </c>
      <c r="D8" s="31" t="s">
        <v>52</v>
      </c>
      <c r="E8" s="31" t="s">
        <v>90</v>
      </c>
      <c r="F8" s="31" t="s">
        <v>91</v>
      </c>
      <c r="G8" s="31" t="s">
        <v>223</v>
      </c>
      <c r="H8" s="31" t="s">
        <v>222</v>
      </c>
      <c r="I8" s="31" t="s">
        <v>99</v>
      </c>
      <c r="J8" s="31" t="s">
        <v>50</v>
      </c>
      <c r="K8" s="31" t="s">
        <v>173</v>
      </c>
      <c r="L8" s="32" t="s">
        <v>175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230</v>
      </c>
      <c r="H9" s="17"/>
      <c r="I9" s="17" t="s">
        <v>226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08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08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08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73</v>
      </c>
      <c r="C6" s="14" t="s">
        <v>37</v>
      </c>
      <c r="E6" s="14" t="s">
        <v>107</v>
      </c>
      <c r="I6" s="14" t="s">
        <v>15</v>
      </c>
      <c r="J6" s="14" t="s">
        <v>53</v>
      </c>
      <c r="M6" s="14" t="s">
        <v>90</v>
      </c>
      <c r="Q6" s="14" t="s">
        <v>17</v>
      </c>
      <c r="R6" s="14" t="s">
        <v>19</v>
      </c>
      <c r="U6" s="14" t="s">
        <v>51</v>
      </c>
      <c r="W6" s="15" t="s">
        <v>49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75</v>
      </c>
      <c r="C8" s="31" t="s">
        <v>37</v>
      </c>
      <c r="D8" s="31" t="s">
        <v>110</v>
      </c>
      <c r="I8" s="31" t="s">
        <v>15</v>
      </c>
      <c r="J8" s="31" t="s">
        <v>53</v>
      </c>
      <c r="K8" s="31" t="s">
        <v>91</v>
      </c>
      <c r="L8" s="31" t="s">
        <v>18</v>
      </c>
      <c r="M8" s="31" t="s">
        <v>90</v>
      </c>
      <c r="Q8" s="31" t="s">
        <v>17</v>
      </c>
      <c r="R8" s="31" t="s">
        <v>19</v>
      </c>
      <c r="S8" s="31" t="s">
        <v>0</v>
      </c>
      <c r="T8" s="31" t="s">
        <v>94</v>
      </c>
      <c r="U8" s="31" t="s">
        <v>51</v>
      </c>
      <c r="V8" s="31" t="s">
        <v>50</v>
      </c>
      <c r="W8" s="32" t="s">
        <v>101</v>
      </c>
    </row>
    <row r="9" spans="2:25" ht="31.5">
      <c r="B9" s="50" t="str">
        <f>'תעודות חוב מסחריות '!B7:T7</f>
        <v>2. תעודות חוב מסחריות</v>
      </c>
      <c r="C9" s="14" t="s">
        <v>37</v>
      </c>
      <c r="D9" s="14" t="s">
        <v>110</v>
      </c>
      <c r="E9" s="43" t="s">
        <v>107</v>
      </c>
      <c r="G9" s="14" t="s">
        <v>52</v>
      </c>
      <c r="I9" s="14" t="s">
        <v>15</v>
      </c>
      <c r="J9" s="14" t="s">
        <v>53</v>
      </c>
      <c r="K9" s="14" t="s">
        <v>91</v>
      </c>
      <c r="L9" s="14" t="s">
        <v>18</v>
      </c>
      <c r="M9" s="14" t="s">
        <v>90</v>
      </c>
      <c r="Q9" s="14" t="s">
        <v>17</v>
      </c>
      <c r="R9" s="14" t="s">
        <v>19</v>
      </c>
      <c r="S9" s="14" t="s">
        <v>0</v>
      </c>
      <c r="T9" s="14" t="s">
        <v>94</v>
      </c>
      <c r="U9" s="14" t="s">
        <v>51</v>
      </c>
      <c r="V9" s="14" t="s">
        <v>50</v>
      </c>
      <c r="W9" s="40" t="s">
        <v>101</v>
      </c>
    </row>
    <row r="10" spans="2:25" ht="31.5">
      <c r="B10" s="50" t="str">
        <f>'אג"ח קונצרני'!B7:U7</f>
        <v>3. אג"ח קונצרני</v>
      </c>
      <c r="C10" s="31" t="s">
        <v>37</v>
      </c>
      <c r="D10" s="14" t="s">
        <v>110</v>
      </c>
      <c r="E10" s="43" t="s">
        <v>107</v>
      </c>
      <c r="G10" s="31" t="s">
        <v>52</v>
      </c>
      <c r="I10" s="31" t="s">
        <v>15</v>
      </c>
      <c r="J10" s="31" t="s">
        <v>53</v>
      </c>
      <c r="K10" s="31" t="s">
        <v>91</v>
      </c>
      <c r="L10" s="31" t="s">
        <v>18</v>
      </c>
      <c r="M10" s="31" t="s">
        <v>90</v>
      </c>
      <c r="Q10" s="31" t="s">
        <v>17</v>
      </c>
      <c r="R10" s="31" t="s">
        <v>19</v>
      </c>
      <c r="S10" s="31" t="s">
        <v>0</v>
      </c>
      <c r="T10" s="31" t="s">
        <v>94</v>
      </c>
      <c r="U10" s="31" t="s">
        <v>51</v>
      </c>
      <c r="V10" s="14" t="s">
        <v>50</v>
      </c>
      <c r="W10" s="32" t="s">
        <v>101</v>
      </c>
    </row>
    <row r="11" spans="2:25" ht="31.5">
      <c r="B11" s="50" t="str">
        <f>מניות!B7</f>
        <v>4. מניות</v>
      </c>
      <c r="C11" s="31" t="s">
        <v>37</v>
      </c>
      <c r="D11" s="14" t="s">
        <v>110</v>
      </c>
      <c r="E11" s="43" t="s">
        <v>107</v>
      </c>
      <c r="H11" s="31" t="s">
        <v>90</v>
      </c>
      <c r="S11" s="31" t="s">
        <v>0</v>
      </c>
      <c r="T11" s="14" t="s">
        <v>94</v>
      </c>
      <c r="U11" s="14" t="s">
        <v>51</v>
      </c>
      <c r="V11" s="14" t="s">
        <v>50</v>
      </c>
      <c r="W11" s="15" t="s">
        <v>101</v>
      </c>
    </row>
    <row r="12" spans="2:25" ht="31.5">
      <c r="B12" s="50" t="str">
        <f>'תעודות סל'!B7:N7</f>
        <v>5. תעודות סל</v>
      </c>
      <c r="C12" s="31" t="s">
        <v>37</v>
      </c>
      <c r="D12" s="14" t="s">
        <v>110</v>
      </c>
      <c r="E12" s="43" t="s">
        <v>107</v>
      </c>
      <c r="H12" s="31" t="s">
        <v>90</v>
      </c>
      <c r="S12" s="31" t="s">
        <v>0</v>
      </c>
      <c r="T12" s="31" t="s">
        <v>94</v>
      </c>
      <c r="U12" s="31" t="s">
        <v>51</v>
      </c>
      <c r="V12" s="31" t="s">
        <v>50</v>
      </c>
      <c r="W12" s="32" t="s">
        <v>101</v>
      </c>
    </row>
    <row r="13" spans="2:25" ht="31.5">
      <c r="B13" s="50" t="str">
        <f>'קרנות נאמנות'!B7:O7</f>
        <v>6. קרנות נאמנות</v>
      </c>
      <c r="C13" s="31" t="s">
        <v>37</v>
      </c>
      <c r="D13" s="31" t="s">
        <v>110</v>
      </c>
      <c r="G13" s="31" t="s">
        <v>52</v>
      </c>
      <c r="H13" s="31" t="s">
        <v>90</v>
      </c>
      <c r="S13" s="31" t="s">
        <v>0</v>
      </c>
      <c r="T13" s="31" t="s">
        <v>94</v>
      </c>
      <c r="U13" s="31" t="s">
        <v>51</v>
      </c>
      <c r="V13" s="31" t="s">
        <v>50</v>
      </c>
      <c r="W13" s="32" t="s">
        <v>101</v>
      </c>
    </row>
    <row r="14" spans="2:25" ht="31.5">
      <c r="B14" s="50" t="str">
        <f>'כתבי אופציה'!B7:L7</f>
        <v>7. כתבי אופציה</v>
      </c>
      <c r="C14" s="31" t="s">
        <v>37</v>
      </c>
      <c r="D14" s="31" t="s">
        <v>110</v>
      </c>
      <c r="G14" s="31" t="s">
        <v>52</v>
      </c>
      <c r="H14" s="31" t="s">
        <v>90</v>
      </c>
      <c r="S14" s="31" t="s">
        <v>0</v>
      </c>
      <c r="T14" s="31" t="s">
        <v>94</v>
      </c>
      <c r="U14" s="31" t="s">
        <v>51</v>
      </c>
      <c r="V14" s="31" t="s">
        <v>50</v>
      </c>
      <c r="W14" s="32" t="s">
        <v>101</v>
      </c>
    </row>
    <row r="15" spans="2:25" ht="31.5">
      <c r="B15" s="50" t="str">
        <f>אופציות!B7</f>
        <v>8. אופציות</v>
      </c>
      <c r="C15" s="31" t="s">
        <v>37</v>
      </c>
      <c r="D15" s="31" t="s">
        <v>110</v>
      </c>
      <c r="G15" s="31" t="s">
        <v>52</v>
      </c>
      <c r="H15" s="31" t="s">
        <v>90</v>
      </c>
      <c r="S15" s="31" t="s">
        <v>0</v>
      </c>
      <c r="T15" s="31" t="s">
        <v>94</v>
      </c>
      <c r="U15" s="31" t="s">
        <v>51</v>
      </c>
      <c r="V15" s="31" t="s">
        <v>50</v>
      </c>
      <c r="W15" s="32" t="s">
        <v>101</v>
      </c>
    </row>
    <row r="16" spans="2:25" ht="31.5">
      <c r="B16" s="50" t="str">
        <f>'חוזים עתידיים'!B7:I7</f>
        <v>9. חוזים עתידיים</v>
      </c>
      <c r="C16" s="31" t="s">
        <v>37</v>
      </c>
      <c r="D16" s="31" t="s">
        <v>110</v>
      </c>
      <c r="G16" s="31" t="s">
        <v>52</v>
      </c>
      <c r="H16" s="31" t="s">
        <v>90</v>
      </c>
      <c r="S16" s="31" t="s">
        <v>0</v>
      </c>
      <c r="T16" s="32" t="s">
        <v>94</v>
      </c>
    </row>
    <row r="17" spans="2:25" ht="31.5">
      <c r="B17" s="50" t="str">
        <f>'מוצרים מובנים'!B7:Q7</f>
        <v>10. מוצרים מובנים</v>
      </c>
      <c r="C17" s="31" t="s">
        <v>37</v>
      </c>
      <c r="F17" s="14" t="s">
        <v>41</v>
      </c>
      <c r="I17" s="31" t="s">
        <v>15</v>
      </c>
      <c r="J17" s="31" t="s">
        <v>53</v>
      </c>
      <c r="K17" s="31" t="s">
        <v>91</v>
      </c>
      <c r="L17" s="31" t="s">
        <v>18</v>
      </c>
      <c r="M17" s="31" t="s">
        <v>90</v>
      </c>
      <c r="Q17" s="31" t="s">
        <v>17</v>
      </c>
      <c r="R17" s="31" t="s">
        <v>19</v>
      </c>
      <c r="S17" s="31" t="s">
        <v>0</v>
      </c>
      <c r="T17" s="31" t="s">
        <v>94</v>
      </c>
      <c r="U17" s="31" t="s">
        <v>51</v>
      </c>
      <c r="V17" s="31" t="s">
        <v>50</v>
      </c>
      <c r="W17" s="32" t="s">
        <v>101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53</v>
      </c>
      <c r="K19" s="31" t="s">
        <v>91</v>
      </c>
      <c r="L19" s="31" t="s">
        <v>18</v>
      </c>
      <c r="M19" s="31" t="s">
        <v>90</v>
      </c>
      <c r="Q19" s="31" t="s">
        <v>17</v>
      </c>
      <c r="R19" s="31" t="s">
        <v>19</v>
      </c>
      <c r="S19" s="31" t="s">
        <v>0</v>
      </c>
      <c r="T19" s="31" t="s">
        <v>94</v>
      </c>
      <c r="U19" s="31" t="s">
        <v>99</v>
      </c>
      <c r="V19" s="31" t="s">
        <v>50</v>
      </c>
      <c r="W19" s="32" t="s">
        <v>101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37</v>
      </c>
      <c r="D20" s="43" t="s">
        <v>108</v>
      </c>
      <c r="E20" s="43" t="s">
        <v>107</v>
      </c>
      <c r="G20" s="31" t="s">
        <v>52</v>
      </c>
      <c r="I20" s="31" t="s">
        <v>15</v>
      </c>
      <c r="J20" s="31" t="s">
        <v>53</v>
      </c>
      <c r="K20" s="31" t="s">
        <v>91</v>
      </c>
      <c r="L20" s="31" t="s">
        <v>18</v>
      </c>
      <c r="M20" s="31" t="s">
        <v>90</v>
      </c>
      <c r="Q20" s="31" t="s">
        <v>17</v>
      </c>
      <c r="R20" s="31" t="s">
        <v>19</v>
      </c>
      <c r="S20" s="31" t="s">
        <v>0</v>
      </c>
      <c r="T20" s="31" t="s">
        <v>94</v>
      </c>
      <c r="U20" s="31" t="s">
        <v>99</v>
      </c>
      <c r="V20" s="31" t="s">
        <v>50</v>
      </c>
      <c r="W20" s="32" t="s">
        <v>101</v>
      </c>
    </row>
    <row r="21" spans="2:25" ht="31.5">
      <c r="B21" s="50" t="str">
        <f>'לא סחיר - אג"ח קונצרני'!B7:S7</f>
        <v>3. אג"ח קונצרני</v>
      </c>
      <c r="C21" s="31" t="s">
        <v>37</v>
      </c>
      <c r="D21" s="43" t="s">
        <v>108</v>
      </c>
      <c r="E21" s="43" t="s">
        <v>107</v>
      </c>
      <c r="G21" s="31" t="s">
        <v>52</v>
      </c>
      <c r="I21" s="31" t="s">
        <v>15</v>
      </c>
      <c r="J21" s="31" t="s">
        <v>53</v>
      </c>
      <c r="K21" s="31" t="s">
        <v>91</v>
      </c>
      <c r="L21" s="31" t="s">
        <v>18</v>
      </c>
      <c r="M21" s="31" t="s">
        <v>90</v>
      </c>
      <c r="Q21" s="31" t="s">
        <v>17</v>
      </c>
      <c r="R21" s="31" t="s">
        <v>19</v>
      </c>
      <c r="S21" s="31" t="s">
        <v>0</v>
      </c>
      <c r="T21" s="31" t="s">
        <v>94</v>
      </c>
      <c r="U21" s="31" t="s">
        <v>99</v>
      </c>
      <c r="V21" s="31" t="s">
        <v>50</v>
      </c>
      <c r="W21" s="32" t="s">
        <v>101</v>
      </c>
    </row>
    <row r="22" spans="2:25" ht="31.5">
      <c r="B22" s="50" t="str">
        <f>'לא סחיר - מניות'!B7:M7</f>
        <v>4. מניות</v>
      </c>
      <c r="C22" s="31" t="s">
        <v>37</v>
      </c>
      <c r="D22" s="43" t="s">
        <v>108</v>
      </c>
      <c r="E22" s="43" t="s">
        <v>107</v>
      </c>
      <c r="G22" s="31" t="s">
        <v>52</v>
      </c>
      <c r="H22" s="31" t="s">
        <v>90</v>
      </c>
      <c r="S22" s="31" t="s">
        <v>0</v>
      </c>
      <c r="T22" s="31" t="s">
        <v>94</v>
      </c>
      <c r="U22" s="31" t="s">
        <v>99</v>
      </c>
      <c r="V22" s="31" t="s">
        <v>50</v>
      </c>
      <c r="W22" s="32" t="s">
        <v>101</v>
      </c>
    </row>
    <row r="23" spans="2:25" ht="31.5">
      <c r="B23" s="50" t="str">
        <f>'לא סחיר - קרנות השקעה'!B7:K7</f>
        <v>5. קרנות השקעה</v>
      </c>
      <c r="C23" s="31" t="s">
        <v>37</v>
      </c>
      <c r="G23" s="31" t="s">
        <v>52</v>
      </c>
      <c r="H23" s="31" t="s">
        <v>90</v>
      </c>
      <c r="K23" s="31" t="s">
        <v>91</v>
      </c>
      <c r="S23" s="31" t="s">
        <v>0</v>
      </c>
      <c r="T23" s="31" t="s">
        <v>94</v>
      </c>
      <c r="U23" s="31" t="s">
        <v>99</v>
      </c>
      <c r="V23" s="31" t="s">
        <v>50</v>
      </c>
      <c r="W23" s="32" t="s">
        <v>101</v>
      </c>
    </row>
    <row r="24" spans="2:25" ht="31.5">
      <c r="B24" s="50" t="str">
        <f>'לא סחיר - כתבי אופציה'!B7:L7</f>
        <v>6. כתבי אופציה</v>
      </c>
      <c r="C24" s="31" t="s">
        <v>37</v>
      </c>
      <c r="G24" s="31" t="s">
        <v>52</v>
      </c>
      <c r="H24" s="31" t="s">
        <v>90</v>
      </c>
      <c r="K24" s="31" t="s">
        <v>91</v>
      </c>
      <c r="S24" s="31" t="s">
        <v>0</v>
      </c>
      <c r="T24" s="31" t="s">
        <v>94</v>
      </c>
      <c r="U24" s="31" t="s">
        <v>99</v>
      </c>
      <c r="V24" s="31" t="s">
        <v>50</v>
      </c>
      <c r="W24" s="32" t="s">
        <v>101</v>
      </c>
    </row>
    <row r="25" spans="2:25" ht="31.5">
      <c r="B25" s="50" t="str">
        <f>'לא סחיר - אופציות'!B7:L7</f>
        <v>7. אופציות</v>
      </c>
      <c r="C25" s="31" t="s">
        <v>37</v>
      </c>
      <c r="G25" s="31" t="s">
        <v>52</v>
      </c>
      <c r="H25" s="31" t="s">
        <v>90</v>
      </c>
      <c r="K25" s="31" t="s">
        <v>91</v>
      </c>
      <c r="S25" s="31" t="s">
        <v>0</v>
      </c>
      <c r="T25" s="31" t="s">
        <v>94</v>
      </c>
      <c r="U25" s="31" t="s">
        <v>99</v>
      </c>
      <c r="V25" s="31" t="s">
        <v>50</v>
      </c>
      <c r="W25" s="32" t="s">
        <v>101</v>
      </c>
    </row>
    <row r="26" spans="2:25" ht="31.5">
      <c r="B26" s="50" t="str">
        <f>'לא סחיר - חוזים עתידיים'!B7:K7</f>
        <v>8. חוזים עתידיים</v>
      </c>
      <c r="C26" s="31" t="s">
        <v>37</v>
      </c>
      <c r="G26" s="31" t="s">
        <v>52</v>
      </c>
      <c r="H26" s="31" t="s">
        <v>90</v>
      </c>
      <c r="K26" s="31" t="s">
        <v>91</v>
      </c>
      <c r="S26" s="31" t="s">
        <v>0</v>
      </c>
      <c r="T26" s="31" t="s">
        <v>94</v>
      </c>
      <c r="U26" s="31" t="s">
        <v>99</v>
      </c>
      <c r="V26" s="32" t="s">
        <v>101</v>
      </c>
    </row>
    <row r="27" spans="2:25" ht="31.5">
      <c r="B27" s="50" t="str">
        <f>'לא סחיר - מוצרים מובנים'!B7:Q7</f>
        <v>9. מוצרים מובנים</v>
      </c>
      <c r="C27" s="31" t="s">
        <v>37</v>
      </c>
      <c r="F27" s="31" t="s">
        <v>41</v>
      </c>
      <c r="I27" s="31" t="s">
        <v>15</v>
      </c>
      <c r="J27" s="31" t="s">
        <v>53</v>
      </c>
      <c r="K27" s="31" t="s">
        <v>91</v>
      </c>
      <c r="L27" s="31" t="s">
        <v>18</v>
      </c>
      <c r="M27" s="31" t="s">
        <v>90</v>
      </c>
      <c r="Q27" s="31" t="s">
        <v>17</v>
      </c>
      <c r="R27" s="31" t="s">
        <v>19</v>
      </c>
      <c r="S27" s="31" t="s">
        <v>0</v>
      </c>
      <c r="T27" s="31" t="s">
        <v>94</v>
      </c>
      <c r="U27" s="31" t="s">
        <v>99</v>
      </c>
      <c r="V27" s="31" t="s">
        <v>50</v>
      </c>
      <c r="W27" s="32" t="s">
        <v>101</v>
      </c>
    </row>
    <row r="28" spans="2:25" ht="31.5">
      <c r="B28" s="54" t="str">
        <f>הלוואות!B6</f>
        <v>1.ד. הלוואות:</v>
      </c>
      <c r="C28" s="31" t="s">
        <v>37</v>
      </c>
      <c r="I28" s="31" t="s">
        <v>15</v>
      </c>
      <c r="J28" s="31" t="s">
        <v>53</v>
      </c>
      <c r="L28" s="31" t="s">
        <v>18</v>
      </c>
      <c r="M28" s="31" t="s">
        <v>90</v>
      </c>
      <c r="Q28" s="14" t="s">
        <v>33</v>
      </c>
      <c r="R28" s="31" t="s">
        <v>19</v>
      </c>
      <c r="S28" s="31" t="s">
        <v>0</v>
      </c>
      <c r="T28" s="31" t="s">
        <v>94</v>
      </c>
      <c r="U28" s="31" t="s">
        <v>99</v>
      </c>
      <c r="V28" s="32" t="s">
        <v>101</v>
      </c>
    </row>
    <row r="29" spans="2:25" ht="47.25">
      <c r="B29" s="54" t="str">
        <f>'פקדונות מעל 3 חודשים'!B6:O6</f>
        <v>1.ה. פקדונות מעל 3 חודשים:</v>
      </c>
      <c r="C29" s="31" t="s">
        <v>37</v>
      </c>
      <c r="E29" s="31" t="s">
        <v>107</v>
      </c>
      <c r="I29" s="31" t="s">
        <v>15</v>
      </c>
      <c r="J29" s="31" t="s">
        <v>53</v>
      </c>
      <c r="L29" s="31" t="s">
        <v>18</v>
      </c>
      <c r="M29" s="31" t="s">
        <v>90</v>
      </c>
      <c r="O29" s="51" t="s">
        <v>43</v>
      </c>
      <c r="P29" s="52"/>
      <c r="R29" s="31" t="s">
        <v>19</v>
      </c>
      <c r="S29" s="31" t="s">
        <v>0</v>
      </c>
      <c r="T29" s="31" t="s">
        <v>94</v>
      </c>
      <c r="U29" s="31" t="s">
        <v>99</v>
      </c>
      <c r="V29" s="32" t="s">
        <v>101</v>
      </c>
    </row>
    <row r="30" spans="2:25" ht="63">
      <c r="B30" s="54" t="str">
        <f>'זכויות מקרקעין'!B6</f>
        <v>1. ו. זכויות במקרקעין:</v>
      </c>
      <c r="C30" s="14" t="s">
        <v>45</v>
      </c>
      <c r="N30" s="51" t="s">
        <v>74</v>
      </c>
      <c r="P30" s="52" t="s">
        <v>46</v>
      </c>
      <c r="U30" s="31" t="s">
        <v>99</v>
      </c>
      <c r="V30" s="15" t="s">
        <v>49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48</v>
      </c>
      <c r="R31" s="14" t="s">
        <v>44</v>
      </c>
      <c r="U31" s="31" t="s">
        <v>99</v>
      </c>
      <c r="V31" s="15" t="s">
        <v>49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96</v>
      </c>
      <c r="Y32" s="15" t="s">
        <v>95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170</v>
      </c>
      <c r="C1" s="80" t="s" vm="1">
        <v>239</v>
      </c>
    </row>
    <row r="2" spans="2:54">
      <c r="B2" s="58" t="s">
        <v>169</v>
      </c>
      <c r="C2" s="80" t="s">
        <v>240</v>
      </c>
    </row>
    <row r="3" spans="2:54">
      <c r="B3" s="58" t="s">
        <v>171</v>
      </c>
      <c r="C3" s="80" t="s">
        <v>241</v>
      </c>
    </row>
    <row r="4" spans="2:54">
      <c r="B4" s="58" t="s">
        <v>172</v>
      </c>
      <c r="C4" s="80">
        <v>2148</v>
      </c>
    </row>
    <row r="6" spans="2:54" ht="26.25" customHeight="1">
      <c r="B6" s="144" t="s">
        <v>201</v>
      </c>
      <c r="C6" s="145"/>
      <c r="D6" s="145"/>
      <c r="E6" s="145"/>
      <c r="F6" s="145"/>
      <c r="G6" s="145"/>
      <c r="H6" s="145"/>
      <c r="I6" s="145"/>
      <c r="J6" s="145"/>
      <c r="K6" s="145"/>
      <c r="L6" s="146"/>
    </row>
    <row r="7" spans="2:54" ht="26.25" customHeight="1">
      <c r="B7" s="144" t="s">
        <v>87</v>
      </c>
      <c r="C7" s="145"/>
      <c r="D7" s="145"/>
      <c r="E7" s="145"/>
      <c r="F7" s="145"/>
      <c r="G7" s="145"/>
      <c r="H7" s="145"/>
      <c r="I7" s="145"/>
      <c r="J7" s="145"/>
      <c r="K7" s="145"/>
      <c r="L7" s="146"/>
    </row>
    <row r="8" spans="2:54" s="3" customFormat="1" ht="78.75">
      <c r="B8" s="23" t="s">
        <v>106</v>
      </c>
      <c r="C8" s="31" t="s">
        <v>37</v>
      </c>
      <c r="D8" s="31" t="s">
        <v>52</v>
      </c>
      <c r="E8" s="31" t="s">
        <v>90</v>
      </c>
      <c r="F8" s="31" t="s">
        <v>91</v>
      </c>
      <c r="G8" s="31" t="s">
        <v>223</v>
      </c>
      <c r="H8" s="31" t="s">
        <v>222</v>
      </c>
      <c r="I8" s="31" t="s">
        <v>99</v>
      </c>
      <c r="J8" s="31" t="s">
        <v>50</v>
      </c>
      <c r="K8" s="31" t="s">
        <v>173</v>
      </c>
      <c r="L8" s="32" t="s">
        <v>175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230</v>
      </c>
      <c r="H9" s="17"/>
      <c r="I9" s="17" t="s">
        <v>226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238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102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221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229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H28" sqref="H28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170</v>
      </c>
      <c r="C1" s="80" t="s" vm="1">
        <v>239</v>
      </c>
    </row>
    <row r="2" spans="2:51">
      <c r="B2" s="58" t="s">
        <v>169</v>
      </c>
      <c r="C2" s="80" t="s">
        <v>240</v>
      </c>
    </row>
    <row r="3" spans="2:51">
      <c r="B3" s="58" t="s">
        <v>171</v>
      </c>
      <c r="C3" s="80" t="s">
        <v>241</v>
      </c>
    </row>
    <row r="4" spans="2:51">
      <c r="B4" s="58" t="s">
        <v>172</v>
      </c>
      <c r="C4" s="80">
        <v>2148</v>
      </c>
    </row>
    <row r="6" spans="2:51" ht="26.25" customHeight="1">
      <c r="B6" s="144" t="s">
        <v>201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51" ht="26.25" customHeight="1">
      <c r="B7" s="144" t="s">
        <v>88</v>
      </c>
      <c r="C7" s="145"/>
      <c r="D7" s="145"/>
      <c r="E7" s="145"/>
      <c r="F7" s="145"/>
      <c r="G7" s="145"/>
      <c r="H7" s="145"/>
      <c r="I7" s="145"/>
      <c r="J7" s="145"/>
      <c r="K7" s="146"/>
    </row>
    <row r="8" spans="2:51" s="3" customFormat="1" ht="63">
      <c r="B8" s="23" t="s">
        <v>106</v>
      </c>
      <c r="C8" s="31" t="s">
        <v>37</v>
      </c>
      <c r="D8" s="31" t="s">
        <v>52</v>
      </c>
      <c r="E8" s="31" t="s">
        <v>90</v>
      </c>
      <c r="F8" s="31" t="s">
        <v>91</v>
      </c>
      <c r="G8" s="31" t="s">
        <v>223</v>
      </c>
      <c r="H8" s="31" t="s">
        <v>222</v>
      </c>
      <c r="I8" s="31" t="s">
        <v>99</v>
      </c>
      <c r="J8" s="31" t="s">
        <v>173</v>
      </c>
      <c r="K8" s="32" t="s">
        <v>175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230</v>
      </c>
      <c r="H9" s="17"/>
      <c r="I9" s="17" t="s">
        <v>226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4" t="s">
        <v>40</v>
      </c>
      <c r="C11" s="115"/>
      <c r="D11" s="115"/>
      <c r="E11" s="115"/>
      <c r="F11" s="115"/>
      <c r="G11" s="116"/>
      <c r="H11" s="120"/>
      <c r="I11" s="116">
        <v>-1.5019200000000001</v>
      </c>
      <c r="J11" s="117">
        <v>1</v>
      </c>
      <c r="K11" s="117">
        <f>I11/'סכום נכסי הקרן'!$C$42</f>
        <v>-3.7725033059494756E-4</v>
      </c>
      <c r="AW11" s="102"/>
    </row>
    <row r="12" spans="2:51" s="102" customFormat="1" ht="19.5" customHeight="1">
      <c r="B12" s="118" t="s">
        <v>32</v>
      </c>
      <c r="C12" s="115"/>
      <c r="D12" s="115"/>
      <c r="E12" s="115"/>
      <c r="F12" s="115"/>
      <c r="G12" s="116"/>
      <c r="H12" s="120"/>
      <c r="I12" s="116">
        <v>-1.5019200000000001</v>
      </c>
      <c r="J12" s="117">
        <v>1</v>
      </c>
      <c r="K12" s="117">
        <f>I12/'סכום נכסי הקרן'!$C$42</f>
        <v>-3.7725033059494756E-4</v>
      </c>
    </row>
    <row r="13" spans="2:51">
      <c r="B13" s="104" t="s">
        <v>939</v>
      </c>
      <c r="C13" s="84"/>
      <c r="D13" s="84"/>
      <c r="E13" s="84"/>
      <c r="F13" s="84"/>
      <c r="G13" s="93"/>
      <c r="H13" s="95"/>
      <c r="I13" s="93">
        <v>-1.7875300000000001</v>
      </c>
      <c r="J13" s="94">
        <v>1.1901632576968146</v>
      </c>
      <c r="K13" s="94">
        <f>I13/'סכום נכסי הקרן'!$C$42</f>
        <v>-4.4898948242808311E-4</v>
      </c>
    </row>
    <row r="14" spans="2:51">
      <c r="B14" s="89" t="s">
        <v>940</v>
      </c>
      <c r="C14" s="86" t="s">
        <v>941</v>
      </c>
      <c r="D14" s="99" t="s">
        <v>942</v>
      </c>
      <c r="E14" s="99" t="s">
        <v>154</v>
      </c>
      <c r="F14" s="109">
        <v>43493</v>
      </c>
      <c r="G14" s="96">
        <v>21871.8</v>
      </c>
      <c r="H14" s="98">
        <v>0.69310000000000005</v>
      </c>
      <c r="I14" s="96">
        <v>0.15159999999999998</v>
      </c>
      <c r="J14" s="97">
        <v>-0.10093746670927876</v>
      </c>
      <c r="K14" s="97">
        <f>I14/'סכום נכסי הקרן'!$C$42</f>
        <v>3.8078692685491929E-5</v>
      </c>
    </row>
    <row r="15" spans="2:51">
      <c r="B15" s="89" t="s">
        <v>940</v>
      </c>
      <c r="C15" s="86" t="s">
        <v>943</v>
      </c>
      <c r="D15" s="99" t="s">
        <v>942</v>
      </c>
      <c r="E15" s="99" t="s">
        <v>154</v>
      </c>
      <c r="F15" s="109">
        <v>43255</v>
      </c>
      <c r="G15" s="96">
        <v>22891.439999999999</v>
      </c>
      <c r="H15" s="98">
        <v>-4.3700999999999999</v>
      </c>
      <c r="I15" s="96">
        <v>-1.00037</v>
      </c>
      <c r="J15" s="97">
        <v>0.66606077554064125</v>
      </c>
      <c r="K15" s="97">
        <f>I15/'סכום נכסי הקרן'!$C$42</f>
        <v>-2.5127164776903406E-4</v>
      </c>
    </row>
    <row r="16" spans="2:51" s="7" customFormat="1">
      <c r="B16" s="89" t="s">
        <v>940</v>
      </c>
      <c r="C16" s="86" t="s">
        <v>944</v>
      </c>
      <c r="D16" s="99" t="s">
        <v>942</v>
      </c>
      <c r="E16" s="99" t="s">
        <v>154</v>
      </c>
      <c r="F16" s="109">
        <v>43396</v>
      </c>
      <c r="G16" s="96">
        <v>25266.5</v>
      </c>
      <c r="H16" s="98">
        <v>-0.33090000000000003</v>
      </c>
      <c r="I16" s="96">
        <v>-8.3610000000000004E-2</v>
      </c>
      <c r="J16" s="97">
        <v>5.5668744007670176E-2</v>
      </c>
      <c r="K16" s="97">
        <f>I16/'סכום נכסי הקרן'!$C$42</f>
        <v>-2.1001052080699082E-5</v>
      </c>
      <c r="AW16" s="1"/>
      <c r="AY16" s="1"/>
    </row>
    <row r="17" spans="2:51" s="7" customFormat="1">
      <c r="B17" s="89" t="s">
        <v>940</v>
      </c>
      <c r="C17" s="86" t="s">
        <v>945</v>
      </c>
      <c r="D17" s="99" t="s">
        <v>942</v>
      </c>
      <c r="E17" s="99" t="s">
        <v>154</v>
      </c>
      <c r="F17" s="109">
        <v>43517</v>
      </c>
      <c r="G17" s="96">
        <v>78588.149999999994</v>
      </c>
      <c r="H17" s="98">
        <v>-0.51639999999999997</v>
      </c>
      <c r="I17" s="96">
        <v>-0.40582000000000001</v>
      </c>
      <c r="J17" s="97">
        <v>0.27020080963033982</v>
      </c>
      <c r="K17" s="97">
        <f>I17/'סכום נכסי הקרן'!$C$42</f>
        <v>-1.0193334476006819E-4</v>
      </c>
      <c r="AW17" s="1"/>
      <c r="AY17" s="1"/>
    </row>
    <row r="18" spans="2:51" s="7" customFormat="1">
      <c r="B18" s="89" t="s">
        <v>940</v>
      </c>
      <c r="C18" s="86" t="s">
        <v>946</v>
      </c>
      <c r="D18" s="99" t="s">
        <v>942</v>
      </c>
      <c r="E18" s="99" t="s">
        <v>154</v>
      </c>
      <c r="F18" s="109">
        <v>43522</v>
      </c>
      <c r="G18" s="96">
        <v>14408.8</v>
      </c>
      <c r="H18" s="98">
        <v>-0.49459999999999998</v>
      </c>
      <c r="I18" s="96">
        <v>-7.127E-2</v>
      </c>
      <c r="J18" s="97">
        <v>4.7452594012996695E-2</v>
      </c>
      <c r="K18" s="97">
        <f>I18/'סכום נכסי הקרן'!$C$42</f>
        <v>-1.7901506778990832E-5</v>
      </c>
      <c r="AW18" s="1"/>
      <c r="AY18" s="1"/>
    </row>
    <row r="19" spans="2:51">
      <c r="B19" s="89" t="s">
        <v>940</v>
      </c>
      <c r="C19" s="86" t="s">
        <v>947</v>
      </c>
      <c r="D19" s="99" t="s">
        <v>942</v>
      </c>
      <c r="E19" s="99" t="s">
        <v>154</v>
      </c>
      <c r="F19" s="109">
        <v>43549</v>
      </c>
      <c r="G19" s="96">
        <v>128147.9</v>
      </c>
      <c r="H19" s="98">
        <v>-0.28310000000000002</v>
      </c>
      <c r="I19" s="96">
        <v>-0.36285000000000001</v>
      </c>
      <c r="J19" s="97">
        <v>0.24159076382230743</v>
      </c>
      <c r="K19" s="97">
        <f>I19/'סכום נכסי הקרן'!$C$42</f>
        <v>-9.1140195520651371E-5</v>
      </c>
    </row>
    <row r="20" spans="2:51">
      <c r="B20" s="89" t="s">
        <v>940</v>
      </c>
      <c r="C20" s="86" t="s">
        <v>948</v>
      </c>
      <c r="D20" s="99" t="s">
        <v>942</v>
      </c>
      <c r="E20" s="99" t="s">
        <v>154</v>
      </c>
      <c r="F20" s="109">
        <v>43552</v>
      </c>
      <c r="G20" s="96">
        <v>18020</v>
      </c>
      <c r="H20" s="98">
        <v>-8.4400000000000003E-2</v>
      </c>
      <c r="I20" s="96">
        <v>-1.5210000000000001E-2</v>
      </c>
      <c r="J20" s="97">
        <v>1.0127037392138064E-2</v>
      </c>
      <c r="K20" s="97">
        <f>I20/'סכום נכסי הקרן'!$C$42</f>
        <v>-3.82042820413148E-6</v>
      </c>
    </row>
    <row r="21" spans="2:51">
      <c r="B21" s="85"/>
      <c r="C21" s="86"/>
      <c r="D21" s="86"/>
      <c r="E21" s="86"/>
      <c r="F21" s="86"/>
      <c r="G21" s="96"/>
      <c r="H21" s="98"/>
      <c r="I21" s="86"/>
      <c r="J21" s="97"/>
      <c r="K21" s="86"/>
    </row>
    <row r="22" spans="2:51">
      <c r="B22" s="104" t="s">
        <v>218</v>
      </c>
      <c r="C22" s="84"/>
      <c r="D22" s="84"/>
      <c r="E22" s="84"/>
      <c r="F22" s="84"/>
      <c r="G22" s="93"/>
      <c r="H22" s="95"/>
      <c r="I22" s="93">
        <v>0.28561000000000003</v>
      </c>
      <c r="J22" s="94">
        <v>-0.19016325769681475</v>
      </c>
      <c r="K22" s="94">
        <f>I22/'סכום נכסי הקרן'!$C$42</f>
        <v>7.1739151833135568E-5</v>
      </c>
    </row>
    <row r="23" spans="2:51">
      <c r="B23" s="89" t="s">
        <v>949</v>
      </c>
      <c r="C23" s="86" t="s">
        <v>950</v>
      </c>
      <c r="D23" s="99" t="s">
        <v>942</v>
      </c>
      <c r="E23" s="99" t="s">
        <v>156</v>
      </c>
      <c r="F23" s="109">
        <v>43503</v>
      </c>
      <c r="G23" s="96">
        <v>15028.63</v>
      </c>
      <c r="H23" s="98">
        <v>1.5573999999999999</v>
      </c>
      <c r="I23" s="96">
        <v>0.23405000000000001</v>
      </c>
      <c r="J23" s="97">
        <v>-0.1558338659848727</v>
      </c>
      <c r="K23" s="97">
        <f>I23/'סכום נכסי הקרן'!$C$42</f>
        <v>5.8788377460681974E-5</v>
      </c>
    </row>
    <row r="24" spans="2:51">
      <c r="B24" s="89" t="s">
        <v>949</v>
      </c>
      <c r="C24" s="86" t="s">
        <v>951</v>
      </c>
      <c r="D24" s="99" t="s">
        <v>942</v>
      </c>
      <c r="E24" s="99" t="s">
        <v>156</v>
      </c>
      <c r="F24" s="109">
        <v>43544</v>
      </c>
      <c r="G24" s="96">
        <v>4185.08</v>
      </c>
      <c r="H24" s="98">
        <v>1.232</v>
      </c>
      <c r="I24" s="96">
        <v>5.1560000000000002E-2</v>
      </c>
      <c r="J24" s="97">
        <v>-3.4329391711942048E-2</v>
      </c>
      <c r="K24" s="97">
        <f>I24/'סכום נכסי הקרן'!$C$42</f>
        <v>1.2950774372453589E-5</v>
      </c>
    </row>
    <row r="25" spans="2:51">
      <c r="B25" s="85"/>
      <c r="C25" s="86"/>
      <c r="D25" s="86"/>
      <c r="E25" s="86"/>
      <c r="F25" s="86"/>
      <c r="G25" s="96"/>
      <c r="H25" s="98"/>
      <c r="I25" s="86"/>
      <c r="J25" s="97"/>
      <c r="K25" s="86"/>
    </row>
    <row r="26" spans="2:5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5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51">
      <c r="B28" s="101" t="s">
        <v>238</v>
      </c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51">
      <c r="B29" s="101" t="s">
        <v>102</v>
      </c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51">
      <c r="B30" s="101" t="s">
        <v>221</v>
      </c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51">
      <c r="B31" s="101" t="s">
        <v>229</v>
      </c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5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</row>
    <row r="120" spans="2:11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</row>
    <row r="121" spans="2:11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</row>
    <row r="122" spans="2:11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</row>
    <row r="123" spans="2:11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</row>
    <row r="124" spans="2:11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170</v>
      </c>
      <c r="C1" s="80" t="s" vm="1">
        <v>239</v>
      </c>
    </row>
    <row r="2" spans="2:78">
      <c r="B2" s="58" t="s">
        <v>169</v>
      </c>
      <c r="C2" s="80" t="s">
        <v>240</v>
      </c>
    </row>
    <row r="3" spans="2:78">
      <c r="B3" s="58" t="s">
        <v>171</v>
      </c>
      <c r="C3" s="80" t="s">
        <v>241</v>
      </c>
    </row>
    <row r="4" spans="2:78">
      <c r="B4" s="58" t="s">
        <v>172</v>
      </c>
      <c r="C4" s="80">
        <v>2148</v>
      </c>
    </row>
    <row r="6" spans="2:78" ht="26.25" customHeight="1">
      <c r="B6" s="144" t="s">
        <v>201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78" ht="26.25" customHeight="1">
      <c r="B7" s="144" t="s">
        <v>89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6"/>
    </row>
    <row r="8" spans="2:78" s="3" customFormat="1" ht="47.25">
      <c r="B8" s="23" t="s">
        <v>106</v>
      </c>
      <c r="C8" s="31" t="s">
        <v>37</v>
      </c>
      <c r="D8" s="31" t="s">
        <v>41</v>
      </c>
      <c r="E8" s="31" t="s">
        <v>15</v>
      </c>
      <c r="F8" s="31" t="s">
        <v>53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223</v>
      </c>
      <c r="M8" s="31" t="s">
        <v>222</v>
      </c>
      <c r="N8" s="31" t="s">
        <v>99</v>
      </c>
      <c r="O8" s="31" t="s">
        <v>50</v>
      </c>
      <c r="P8" s="31" t="s">
        <v>173</v>
      </c>
      <c r="Q8" s="32" t="s">
        <v>175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230</v>
      </c>
      <c r="M9" s="17"/>
      <c r="N9" s="17" t="s">
        <v>226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103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238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102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221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229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170</v>
      </c>
      <c r="C1" s="80" t="s" vm="1">
        <v>239</v>
      </c>
    </row>
    <row r="2" spans="2:61">
      <c r="B2" s="58" t="s">
        <v>169</v>
      </c>
      <c r="C2" s="80" t="s">
        <v>240</v>
      </c>
    </row>
    <row r="3" spans="2:61">
      <c r="B3" s="58" t="s">
        <v>171</v>
      </c>
      <c r="C3" s="80" t="s">
        <v>241</v>
      </c>
    </row>
    <row r="4" spans="2:61">
      <c r="B4" s="58" t="s">
        <v>172</v>
      </c>
      <c r="C4" s="80">
        <v>2148</v>
      </c>
    </row>
    <row r="6" spans="2:61" ht="26.25" customHeight="1">
      <c r="B6" s="144" t="s">
        <v>202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6"/>
    </row>
    <row r="7" spans="2:61" s="3" customFormat="1" ht="78.75">
      <c r="B7" s="23" t="s">
        <v>106</v>
      </c>
      <c r="C7" s="31" t="s">
        <v>214</v>
      </c>
      <c r="D7" s="31" t="s">
        <v>37</v>
      </c>
      <c r="E7" s="31" t="s">
        <v>107</v>
      </c>
      <c r="F7" s="31" t="s">
        <v>15</v>
      </c>
      <c r="G7" s="31" t="s">
        <v>91</v>
      </c>
      <c r="H7" s="31" t="s">
        <v>53</v>
      </c>
      <c r="I7" s="31" t="s">
        <v>18</v>
      </c>
      <c r="J7" s="31" t="s">
        <v>90</v>
      </c>
      <c r="K7" s="14" t="s">
        <v>33</v>
      </c>
      <c r="L7" s="73" t="s">
        <v>19</v>
      </c>
      <c r="M7" s="31" t="s">
        <v>223</v>
      </c>
      <c r="N7" s="31" t="s">
        <v>222</v>
      </c>
      <c r="O7" s="31" t="s">
        <v>99</v>
      </c>
      <c r="P7" s="31" t="s">
        <v>173</v>
      </c>
      <c r="Q7" s="32" t="s">
        <v>175</v>
      </c>
      <c r="R7" s="1"/>
      <c r="S7" s="1"/>
      <c r="T7" s="1"/>
      <c r="U7" s="1"/>
      <c r="V7" s="1"/>
      <c r="W7" s="1"/>
      <c r="BH7" s="3" t="s">
        <v>153</v>
      </c>
      <c r="BI7" s="3" t="s">
        <v>155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230</v>
      </c>
      <c r="N8" s="17"/>
      <c r="O8" s="17" t="s">
        <v>226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151</v>
      </c>
      <c r="BI8" s="3" t="s">
        <v>154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103</v>
      </c>
      <c r="R9" s="1"/>
      <c r="S9" s="1"/>
      <c r="T9" s="1"/>
      <c r="U9" s="1"/>
      <c r="V9" s="1"/>
      <c r="W9" s="1"/>
      <c r="BH9" s="4" t="s">
        <v>152</v>
      </c>
      <c r="BI9" s="4" t="s">
        <v>156</v>
      </c>
    </row>
    <row r="10" spans="2:61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"/>
      <c r="S10" s="1"/>
      <c r="T10" s="1"/>
      <c r="U10" s="1"/>
      <c r="V10" s="1"/>
      <c r="W10" s="1"/>
      <c r="BH10" s="1" t="s">
        <v>27</v>
      </c>
      <c r="BI10" s="4" t="s">
        <v>157</v>
      </c>
    </row>
    <row r="11" spans="2:61" ht="21.75" customHeight="1">
      <c r="B11" s="101" t="s">
        <v>238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BI11" s="1" t="s">
        <v>163</v>
      </c>
    </row>
    <row r="12" spans="2:61">
      <c r="B12" s="101" t="s">
        <v>102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BI12" s="1" t="s">
        <v>158</v>
      </c>
    </row>
    <row r="13" spans="2:61">
      <c r="B13" s="101" t="s">
        <v>221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BI13" s="1" t="s">
        <v>159</v>
      </c>
    </row>
    <row r="14" spans="2:61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BI14" s="1" t="s">
        <v>160</v>
      </c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BI15" s="1" t="s">
        <v>162</v>
      </c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BI16" s="1" t="s">
        <v>161</v>
      </c>
    </row>
    <row r="17" spans="2:6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BI17" s="1" t="s">
        <v>164</v>
      </c>
    </row>
    <row r="18" spans="2:6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BI18" s="1" t="s">
        <v>165</v>
      </c>
    </row>
    <row r="19" spans="2:6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BI19" s="1" t="s">
        <v>166</v>
      </c>
    </row>
    <row r="20" spans="2:6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BI20" s="1" t="s">
        <v>167</v>
      </c>
    </row>
    <row r="21" spans="2:6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BI21" s="1" t="s">
        <v>168</v>
      </c>
    </row>
    <row r="22" spans="2:6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BI22" s="1" t="s">
        <v>27</v>
      </c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170</v>
      </c>
      <c r="C1" s="80" t="s" vm="1">
        <v>239</v>
      </c>
    </row>
    <row r="2" spans="2:64">
      <c r="B2" s="58" t="s">
        <v>169</v>
      </c>
      <c r="C2" s="80" t="s">
        <v>240</v>
      </c>
    </row>
    <row r="3" spans="2:64">
      <c r="B3" s="58" t="s">
        <v>171</v>
      </c>
      <c r="C3" s="80" t="s">
        <v>241</v>
      </c>
    </row>
    <row r="4" spans="2:64">
      <c r="B4" s="58" t="s">
        <v>172</v>
      </c>
      <c r="C4" s="80">
        <v>2148</v>
      </c>
    </row>
    <row r="6" spans="2:64" ht="26.25" customHeight="1">
      <c r="B6" s="144" t="s">
        <v>203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64" s="3" customFormat="1" ht="78.75">
      <c r="B7" s="61" t="s">
        <v>106</v>
      </c>
      <c r="C7" s="62" t="s">
        <v>37</v>
      </c>
      <c r="D7" s="62" t="s">
        <v>107</v>
      </c>
      <c r="E7" s="62" t="s">
        <v>15</v>
      </c>
      <c r="F7" s="62" t="s">
        <v>53</v>
      </c>
      <c r="G7" s="62" t="s">
        <v>18</v>
      </c>
      <c r="H7" s="62" t="s">
        <v>90</v>
      </c>
      <c r="I7" s="62" t="s">
        <v>43</v>
      </c>
      <c r="J7" s="62" t="s">
        <v>19</v>
      </c>
      <c r="K7" s="62" t="s">
        <v>223</v>
      </c>
      <c r="L7" s="62" t="s">
        <v>222</v>
      </c>
      <c r="M7" s="62" t="s">
        <v>99</v>
      </c>
      <c r="N7" s="62" t="s">
        <v>173</v>
      </c>
      <c r="O7" s="64" t="s">
        <v>175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230</v>
      </c>
      <c r="L8" s="33"/>
      <c r="M8" s="33" t="s">
        <v>226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238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102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221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229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170</v>
      </c>
      <c r="C1" s="80" t="s" vm="1">
        <v>239</v>
      </c>
    </row>
    <row r="2" spans="2:56">
      <c r="B2" s="58" t="s">
        <v>169</v>
      </c>
      <c r="C2" s="80" t="s">
        <v>240</v>
      </c>
    </row>
    <row r="3" spans="2:56">
      <c r="B3" s="58" t="s">
        <v>171</v>
      </c>
      <c r="C3" s="80" t="s">
        <v>241</v>
      </c>
    </row>
    <row r="4" spans="2:56">
      <c r="B4" s="58" t="s">
        <v>172</v>
      </c>
      <c r="C4" s="80">
        <v>2148</v>
      </c>
    </row>
    <row r="6" spans="2:56" ht="26.25" customHeight="1">
      <c r="B6" s="144" t="s">
        <v>204</v>
      </c>
      <c r="C6" s="145"/>
      <c r="D6" s="145"/>
      <c r="E6" s="145"/>
      <c r="F6" s="145"/>
      <c r="G6" s="145"/>
      <c r="H6" s="145"/>
      <c r="I6" s="145"/>
      <c r="J6" s="146"/>
    </row>
    <row r="7" spans="2:56" s="3" customFormat="1" ht="78.75">
      <c r="B7" s="61" t="s">
        <v>106</v>
      </c>
      <c r="C7" s="63" t="s">
        <v>45</v>
      </c>
      <c r="D7" s="63" t="s">
        <v>74</v>
      </c>
      <c r="E7" s="63" t="s">
        <v>46</v>
      </c>
      <c r="F7" s="63" t="s">
        <v>90</v>
      </c>
      <c r="G7" s="63" t="s">
        <v>215</v>
      </c>
      <c r="H7" s="63" t="s">
        <v>173</v>
      </c>
      <c r="I7" s="65" t="s">
        <v>174</v>
      </c>
      <c r="J7" s="79" t="s">
        <v>233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227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8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08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170</v>
      </c>
      <c r="C1" s="80" t="s" vm="1">
        <v>239</v>
      </c>
    </row>
    <row r="2" spans="2:60">
      <c r="B2" s="58" t="s">
        <v>169</v>
      </c>
      <c r="C2" s="80" t="s">
        <v>240</v>
      </c>
    </row>
    <row r="3" spans="2:60">
      <c r="B3" s="58" t="s">
        <v>171</v>
      </c>
      <c r="C3" s="80" t="s">
        <v>241</v>
      </c>
    </row>
    <row r="4" spans="2:60">
      <c r="B4" s="58" t="s">
        <v>172</v>
      </c>
      <c r="C4" s="80">
        <v>2148</v>
      </c>
    </row>
    <row r="6" spans="2:60" ht="26.25" customHeight="1">
      <c r="B6" s="144" t="s">
        <v>205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60" s="3" customFormat="1" ht="66">
      <c r="B7" s="61" t="s">
        <v>106</v>
      </c>
      <c r="C7" s="61" t="s">
        <v>107</v>
      </c>
      <c r="D7" s="61" t="s">
        <v>15</v>
      </c>
      <c r="E7" s="61" t="s">
        <v>16</v>
      </c>
      <c r="F7" s="61" t="s">
        <v>48</v>
      </c>
      <c r="G7" s="61" t="s">
        <v>90</v>
      </c>
      <c r="H7" s="61" t="s">
        <v>44</v>
      </c>
      <c r="I7" s="61" t="s">
        <v>99</v>
      </c>
      <c r="J7" s="61" t="s">
        <v>173</v>
      </c>
      <c r="K7" s="61" t="s">
        <v>174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226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8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8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170</v>
      </c>
      <c r="C1" s="80" t="s" vm="1">
        <v>239</v>
      </c>
    </row>
    <row r="2" spans="2:60">
      <c r="B2" s="58" t="s">
        <v>169</v>
      </c>
      <c r="C2" s="80" t="s">
        <v>240</v>
      </c>
    </row>
    <row r="3" spans="2:60">
      <c r="B3" s="58" t="s">
        <v>171</v>
      </c>
      <c r="C3" s="80" t="s">
        <v>241</v>
      </c>
    </row>
    <row r="4" spans="2:60">
      <c r="B4" s="58" t="s">
        <v>172</v>
      </c>
      <c r="C4" s="80">
        <v>2148</v>
      </c>
    </row>
    <row r="6" spans="2:60" ht="26.25" customHeight="1">
      <c r="B6" s="144" t="s">
        <v>206</v>
      </c>
      <c r="C6" s="145"/>
      <c r="D6" s="145"/>
      <c r="E6" s="145"/>
      <c r="F6" s="145"/>
      <c r="G6" s="145"/>
      <c r="H6" s="145"/>
      <c r="I6" s="145"/>
      <c r="J6" s="145"/>
      <c r="K6" s="146"/>
    </row>
    <row r="7" spans="2:60" s="3" customFormat="1" ht="63">
      <c r="B7" s="61" t="s">
        <v>106</v>
      </c>
      <c r="C7" s="63" t="s">
        <v>37</v>
      </c>
      <c r="D7" s="63" t="s">
        <v>15</v>
      </c>
      <c r="E7" s="63" t="s">
        <v>16</v>
      </c>
      <c r="F7" s="63" t="s">
        <v>48</v>
      </c>
      <c r="G7" s="63" t="s">
        <v>90</v>
      </c>
      <c r="H7" s="63" t="s">
        <v>44</v>
      </c>
      <c r="I7" s="63" t="s">
        <v>99</v>
      </c>
      <c r="J7" s="63" t="s">
        <v>173</v>
      </c>
      <c r="K7" s="65" t="s">
        <v>174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226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4" t="s">
        <v>47</v>
      </c>
      <c r="C10" s="115"/>
      <c r="D10" s="115"/>
      <c r="E10" s="115"/>
      <c r="F10" s="115"/>
      <c r="G10" s="115"/>
      <c r="H10" s="117">
        <v>0</v>
      </c>
      <c r="I10" s="116">
        <v>0.41906137599999999</v>
      </c>
      <c r="J10" s="117">
        <v>1</v>
      </c>
      <c r="K10" s="117">
        <f>I10/'סכום נכסי הקרן'!$C$42</f>
        <v>1.052592965241648E-4</v>
      </c>
      <c r="L10" s="127"/>
      <c r="M10" s="12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18" t="s">
        <v>220</v>
      </c>
      <c r="C11" s="115"/>
      <c r="D11" s="115"/>
      <c r="E11" s="115"/>
      <c r="F11" s="115"/>
      <c r="G11" s="115"/>
      <c r="H11" s="117">
        <v>0</v>
      </c>
      <c r="I11" s="116">
        <v>0.41906137599999999</v>
      </c>
      <c r="J11" s="117">
        <v>1</v>
      </c>
      <c r="K11" s="117">
        <f>I11/'סכום נכסי הקרן'!$C$42</f>
        <v>1.052592965241648E-4</v>
      </c>
      <c r="L11" s="127"/>
      <c r="M11" s="127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971</v>
      </c>
      <c r="C12" s="86" t="s">
        <v>972</v>
      </c>
      <c r="D12" s="86" t="s">
        <v>669</v>
      </c>
      <c r="E12" s="86" t="s">
        <v>307</v>
      </c>
      <c r="F12" s="100">
        <v>0</v>
      </c>
      <c r="G12" s="99" t="s">
        <v>155</v>
      </c>
      <c r="H12" s="97">
        <v>0</v>
      </c>
      <c r="I12" s="96">
        <v>0.41906137599999999</v>
      </c>
      <c r="J12" s="97">
        <v>1</v>
      </c>
      <c r="K12" s="97">
        <f>I12/'סכום נכסי הקרן'!$C$42</f>
        <v>1.052592965241648E-4</v>
      </c>
      <c r="L12" s="127"/>
      <c r="M12" s="12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L13" s="127"/>
      <c r="M13" s="12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27"/>
      <c r="M14" s="127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27"/>
      <c r="M15" s="12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8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8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170</v>
      </c>
      <c r="C1" s="80" t="s" vm="1">
        <v>239</v>
      </c>
    </row>
    <row r="2" spans="2:47">
      <c r="B2" s="58" t="s">
        <v>169</v>
      </c>
      <c r="C2" s="80" t="s">
        <v>240</v>
      </c>
    </row>
    <row r="3" spans="2:47">
      <c r="B3" s="58" t="s">
        <v>171</v>
      </c>
      <c r="C3" s="80" t="s">
        <v>241</v>
      </c>
    </row>
    <row r="4" spans="2:47">
      <c r="B4" s="58" t="s">
        <v>172</v>
      </c>
      <c r="C4" s="80">
        <v>2148</v>
      </c>
    </row>
    <row r="6" spans="2:47" ht="26.25" customHeight="1">
      <c r="B6" s="144" t="s">
        <v>207</v>
      </c>
      <c r="C6" s="145"/>
      <c r="D6" s="146"/>
    </row>
    <row r="7" spans="2:47" s="3" customFormat="1" ht="33">
      <c r="B7" s="61" t="s">
        <v>106</v>
      </c>
      <c r="C7" s="66" t="s">
        <v>96</v>
      </c>
      <c r="D7" s="67" t="s">
        <v>95</v>
      </c>
    </row>
    <row r="8" spans="2:47" s="3" customFormat="1">
      <c r="B8" s="16"/>
      <c r="C8" s="33" t="s">
        <v>226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8"/>
      <c r="C11" s="103"/>
      <c r="D11" s="103"/>
    </row>
    <row r="12" spans="2:47">
      <c r="B12" s="108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170</v>
      </c>
      <c r="C1" s="80" t="s" vm="1">
        <v>239</v>
      </c>
    </row>
    <row r="2" spans="2:18">
      <c r="B2" s="58" t="s">
        <v>169</v>
      </c>
      <c r="C2" s="80" t="s">
        <v>240</v>
      </c>
    </row>
    <row r="3" spans="2:18">
      <c r="B3" s="58" t="s">
        <v>171</v>
      </c>
      <c r="C3" s="80" t="s">
        <v>241</v>
      </c>
    </row>
    <row r="4" spans="2:18">
      <c r="B4" s="58" t="s">
        <v>172</v>
      </c>
      <c r="C4" s="80">
        <v>2148</v>
      </c>
    </row>
    <row r="6" spans="2:18" ht="26.25" customHeight="1">
      <c r="B6" s="144" t="s">
        <v>210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78.75">
      <c r="B7" s="23" t="s">
        <v>106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208</v>
      </c>
      <c r="L7" s="31" t="s">
        <v>228</v>
      </c>
      <c r="M7" s="31" t="s">
        <v>209</v>
      </c>
      <c r="N7" s="31" t="s">
        <v>50</v>
      </c>
      <c r="O7" s="31" t="s">
        <v>173</v>
      </c>
      <c r="P7" s="32" t="s">
        <v>175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230</v>
      </c>
      <c r="M8" s="33" t="s">
        <v>226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6">
      <c r="B1" s="58" t="s">
        <v>170</v>
      </c>
      <c r="C1" s="80" t="s" vm="1">
        <v>239</v>
      </c>
    </row>
    <row r="2" spans="2:16">
      <c r="B2" s="58" t="s">
        <v>169</v>
      </c>
      <c r="C2" s="80" t="s">
        <v>240</v>
      </c>
    </row>
    <row r="3" spans="2:16">
      <c r="B3" s="58" t="s">
        <v>171</v>
      </c>
      <c r="C3" s="80" t="s">
        <v>241</v>
      </c>
    </row>
    <row r="4" spans="2:16">
      <c r="B4" s="58" t="s">
        <v>172</v>
      </c>
      <c r="C4" s="80">
        <v>2148</v>
      </c>
    </row>
    <row r="6" spans="2:16" ht="26.25" customHeight="1">
      <c r="B6" s="133" t="s">
        <v>199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</row>
    <row r="7" spans="2:16" s="3" customFormat="1" ht="63">
      <c r="B7" s="13" t="s">
        <v>105</v>
      </c>
      <c r="C7" s="14" t="s">
        <v>37</v>
      </c>
      <c r="D7" s="14" t="s">
        <v>107</v>
      </c>
      <c r="E7" s="14" t="s">
        <v>15</v>
      </c>
      <c r="F7" s="14" t="s">
        <v>53</v>
      </c>
      <c r="G7" s="14" t="s">
        <v>90</v>
      </c>
      <c r="H7" s="14" t="s">
        <v>17</v>
      </c>
      <c r="I7" s="14" t="s">
        <v>19</v>
      </c>
      <c r="J7" s="14" t="s">
        <v>51</v>
      </c>
      <c r="K7" s="14" t="s">
        <v>173</v>
      </c>
      <c r="L7" s="14" t="s">
        <v>174</v>
      </c>
      <c r="M7" s="1"/>
    </row>
    <row r="8" spans="2:16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226</v>
      </c>
      <c r="K8" s="17" t="s">
        <v>20</v>
      </c>
      <c r="L8" s="17" t="s">
        <v>20</v>
      </c>
    </row>
    <row r="9" spans="2:1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6" s="4" customFormat="1" ht="18" customHeight="1">
      <c r="B10" s="114" t="s">
        <v>36</v>
      </c>
      <c r="C10" s="115"/>
      <c r="D10" s="115"/>
      <c r="E10" s="115"/>
      <c r="F10" s="115"/>
      <c r="G10" s="115"/>
      <c r="H10" s="115"/>
      <c r="I10" s="115"/>
      <c r="J10" s="116">
        <f>J11</f>
        <v>188.19557621600001</v>
      </c>
      <c r="K10" s="117">
        <v>1</v>
      </c>
      <c r="L10" s="117">
        <f>J10/'סכום נכסי הקרן'!$C$42</f>
        <v>4.7270722371359757E-2</v>
      </c>
      <c r="M10" s="123"/>
      <c r="N10" s="123"/>
      <c r="O10" s="123"/>
      <c r="P10" s="123"/>
    </row>
    <row r="11" spans="2:16" s="102" customFormat="1">
      <c r="B11" s="118" t="s">
        <v>220</v>
      </c>
      <c r="C11" s="115"/>
      <c r="D11" s="115"/>
      <c r="E11" s="115"/>
      <c r="F11" s="115"/>
      <c r="G11" s="115"/>
      <c r="H11" s="115"/>
      <c r="I11" s="115"/>
      <c r="J11" s="116">
        <f>J12+J19</f>
        <v>188.19557621600001</v>
      </c>
      <c r="K11" s="117">
        <v>1</v>
      </c>
      <c r="L11" s="117">
        <f>J11/'סכום נכסי הקרן'!$C$42</f>
        <v>4.7270722371359757E-2</v>
      </c>
      <c r="M11" s="124"/>
      <c r="N11" s="124"/>
      <c r="O11" s="124"/>
      <c r="P11" s="124"/>
    </row>
    <row r="12" spans="2:16">
      <c r="B12" s="104" t="s">
        <v>34</v>
      </c>
      <c r="C12" s="84"/>
      <c r="D12" s="84"/>
      <c r="E12" s="84"/>
      <c r="F12" s="84"/>
      <c r="G12" s="84"/>
      <c r="H12" s="84"/>
      <c r="I12" s="84"/>
      <c r="J12" s="93">
        <f>SUM(J13:J17)</f>
        <v>148.93861621600001</v>
      </c>
      <c r="K12" s="94">
        <v>0.79139959058671006</v>
      </c>
      <c r="L12" s="94">
        <f>J12/'סכום נכסי הקרן'!$C$42</f>
        <v>3.7410209735431993E-2</v>
      </c>
      <c r="M12" s="125"/>
      <c r="N12" s="125"/>
      <c r="O12" s="125"/>
      <c r="P12" s="125"/>
    </row>
    <row r="13" spans="2:16">
      <c r="B13" s="89" t="s">
        <v>957</v>
      </c>
      <c r="C13" s="86" t="s">
        <v>958</v>
      </c>
      <c r="D13" s="86">
        <v>12</v>
      </c>
      <c r="E13" s="86" t="s">
        <v>306</v>
      </c>
      <c r="F13" s="86" t="s">
        <v>307</v>
      </c>
      <c r="G13" s="99" t="s">
        <v>155</v>
      </c>
      <c r="H13" s="100">
        <v>0</v>
      </c>
      <c r="I13" s="100">
        <v>0</v>
      </c>
      <c r="J13" s="96">
        <v>0.28305609199999981</v>
      </c>
      <c r="K13" s="97">
        <v>1.5040802109517874E-3</v>
      </c>
      <c r="L13" s="97">
        <f>J13/'סכום נכסי הקרן'!$C$42</f>
        <v>7.1097664512033805E-5</v>
      </c>
      <c r="M13" s="125"/>
      <c r="N13" s="125"/>
      <c r="O13" s="125"/>
      <c r="P13" s="125"/>
    </row>
    <row r="14" spans="2:16">
      <c r="B14" s="89" t="s">
        <v>959</v>
      </c>
      <c r="C14" s="86" t="s">
        <v>960</v>
      </c>
      <c r="D14" s="86">
        <v>10</v>
      </c>
      <c r="E14" s="86" t="s">
        <v>306</v>
      </c>
      <c r="F14" s="86" t="s">
        <v>307</v>
      </c>
      <c r="G14" s="99" t="s">
        <v>155</v>
      </c>
      <c r="H14" s="100">
        <v>0</v>
      </c>
      <c r="I14" s="100">
        <v>0</v>
      </c>
      <c r="J14" s="96">
        <v>129.41443846000001</v>
      </c>
      <c r="K14" s="97">
        <v>0.68766971589509429</v>
      </c>
      <c r="L14" s="97">
        <f>J14/'סכום נכסי הקרן'!$C$42</f>
        <v>3.2506151920737789E-2</v>
      </c>
      <c r="M14" s="125"/>
      <c r="N14" s="125"/>
      <c r="O14" s="125"/>
      <c r="P14" s="125"/>
    </row>
    <row r="15" spans="2:16">
      <c r="B15" s="89" t="s">
        <v>961</v>
      </c>
      <c r="C15" s="86" t="s">
        <v>962</v>
      </c>
      <c r="D15" s="86">
        <v>20</v>
      </c>
      <c r="E15" s="86" t="s">
        <v>306</v>
      </c>
      <c r="F15" s="86" t="s">
        <v>307</v>
      </c>
      <c r="G15" s="99" t="s">
        <v>155</v>
      </c>
      <c r="H15" s="100">
        <v>0</v>
      </c>
      <c r="I15" s="100">
        <v>0</v>
      </c>
      <c r="J15" s="96">
        <v>7.7441711</v>
      </c>
      <c r="K15" s="97">
        <v>4.1134242953119585E-2</v>
      </c>
      <c r="L15" s="97">
        <f>J15/'סכום נכסי הקרן'!$C$42</f>
        <v>1.9451709196620583E-3</v>
      </c>
      <c r="M15" s="125"/>
      <c r="N15" s="125"/>
      <c r="O15" s="125"/>
      <c r="P15" s="125"/>
    </row>
    <row r="16" spans="2:16">
      <c r="B16" s="89" t="s">
        <v>963</v>
      </c>
      <c r="C16" s="86" t="s">
        <v>964</v>
      </c>
      <c r="D16" s="86">
        <v>11</v>
      </c>
      <c r="E16" s="86" t="s">
        <v>343</v>
      </c>
      <c r="F16" s="86" t="s">
        <v>307</v>
      </c>
      <c r="G16" s="99" t="s">
        <v>155</v>
      </c>
      <c r="H16" s="100">
        <v>0</v>
      </c>
      <c r="I16" s="100">
        <v>0</v>
      </c>
      <c r="J16" s="96">
        <v>6.5465905639999997</v>
      </c>
      <c r="K16" s="97">
        <v>3.4786735190691837E-2</v>
      </c>
      <c r="L16" s="97">
        <f>J16/'סכום נכסי הקרן'!$C$42</f>
        <v>1.6443641835375811E-3</v>
      </c>
      <c r="M16" s="125"/>
      <c r="N16" s="125"/>
      <c r="O16" s="125"/>
      <c r="P16" s="125"/>
    </row>
    <row r="17" spans="2:16">
      <c r="B17" s="89" t="s">
        <v>965</v>
      </c>
      <c r="C17" s="86" t="s">
        <v>966</v>
      </c>
      <c r="D17" s="86">
        <v>26</v>
      </c>
      <c r="E17" s="86" t="s">
        <v>343</v>
      </c>
      <c r="F17" s="86" t="s">
        <v>307</v>
      </c>
      <c r="G17" s="99" t="s">
        <v>155</v>
      </c>
      <c r="H17" s="100">
        <v>0</v>
      </c>
      <c r="I17" s="100">
        <v>0</v>
      </c>
      <c r="J17" s="96">
        <v>4.9503599999999999</v>
      </c>
      <c r="K17" s="97">
        <v>2.6304816336852749E-2</v>
      </c>
      <c r="L17" s="97">
        <f>J17/'סכום נכסי הקרן'!$C$42</f>
        <v>1.2434250469825321E-3</v>
      </c>
      <c r="M17" s="125"/>
      <c r="N17" s="125"/>
      <c r="O17" s="125"/>
      <c r="P17" s="125"/>
    </row>
    <row r="18" spans="2:16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  <c r="M18" s="125"/>
      <c r="N18" s="125"/>
      <c r="O18" s="125"/>
      <c r="P18" s="125"/>
    </row>
    <row r="19" spans="2:16">
      <c r="B19" s="104" t="s">
        <v>35</v>
      </c>
      <c r="C19" s="84"/>
      <c r="D19" s="84"/>
      <c r="E19" s="84"/>
      <c r="F19" s="84"/>
      <c r="G19" s="84"/>
      <c r="H19" s="84"/>
      <c r="I19" s="84"/>
      <c r="J19" s="93">
        <v>39.256959999999999</v>
      </c>
      <c r="K19" s="94">
        <v>0.20860040941329014</v>
      </c>
      <c r="L19" s="94">
        <f>J19/'סכום נכסי הקרן'!$C$42</f>
        <v>9.8605126359277671E-3</v>
      </c>
      <c r="M19" s="125"/>
      <c r="N19" s="125"/>
      <c r="O19" s="125"/>
      <c r="P19" s="125"/>
    </row>
    <row r="20" spans="2:16">
      <c r="B20" s="89" t="s">
        <v>959</v>
      </c>
      <c r="C20" s="86" t="s">
        <v>967</v>
      </c>
      <c r="D20" s="86">
        <v>10</v>
      </c>
      <c r="E20" s="86" t="s">
        <v>306</v>
      </c>
      <c r="F20" s="86" t="s">
        <v>307</v>
      </c>
      <c r="G20" s="99" t="s">
        <v>154</v>
      </c>
      <c r="H20" s="100">
        <v>0</v>
      </c>
      <c r="I20" s="100">
        <v>0</v>
      </c>
      <c r="J20" s="96">
        <v>38.292139999999996</v>
      </c>
      <c r="K20" s="97">
        <v>0.20347362814927653</v>
      </c>
      <c r="L20" s="97">
        <f>J20/'סכום נכסי הקרן'!$C$42</f>
        <v>9.6181703913577367E-3</v>
      </c>
      <c r="M20" s="125"/>
      <c r="N20" s="125"/>
      <c r="O20" s="125"/>
      <c r="P20" s="125"/>
    </row>
    <row r="21" spans="2:16">
      <c r="B21" s="89" t="s">
        <v>959</v>
      </c>
      <c r="C21" s="86" t="s">
        <v>968</v>
      </c>
      <c r="D21" s="86">
        <v>10</v>
      </c>
      <c r="E21" s="86" t="s">
        <v>306</v>
      </c>
      <c r="F21" s="86" t="s">
        <v>307</v>
      </c>
      <c r="G21" s="99" t="s">
        <v>156</v>
      </c>
      <c r="H21" s="100">
        <v>0</v>
      </c>
      <c r="I21" s="100">
        <v>0</v>
      </c>
      <c r="J21" s="96">
        <v>0.20721000000000001</v>
      </c>
      <c r="K21" s="97">
        <v>1.1010554774115941E-3</v>
      </c>
      <c r="L21" s="97">
        <f>J21/'סכום נכסי הקרן'!$C$42</f>
        <v>5.204674084011071E-5</v>
      </c>
      <c r="M21" s="125"/>
      <c r="N21" s="125"/>
      <c r="O21" s="125"/>
      <c r="P21" s="125"/>
    </row>
    <row r="22" spans="2:16">
      <c r="B22" s="89" t="s">
        <v>965</v>
      </c>
      <c r="C22" s="86" t="s">
        <v>969</v>
      </c>
      <c r="D22" s="86">
        <v>26</v>
      </c>
      <c r="E22" s="86" t="s">
        <v>343</v>
      </c>
      <c r="F22" s="86" t="s">
        <v>307</v>
      </c>
      <c r="G22" s="99" t="s">
        <v>154</v>
      </c>
      <c r="H22" s="100">
        <v>0</v>
      </c>
      <c r="I22" s="100">
        <v>0</v>
      </c>
      <c r="J22" s="96">
        <v>0.39200000000000002</v>
      </c>
      <c r="K22" s="97">
        <v>2.0829774004408321E-3</v>
      </c>
      <c r="L22" s="97">
        <f>J22/'סכום נכסי הקרן'!$C$42</f>
        <v>9.8462054965124269E-5</v>
      </c>
      <c r="M22" s="125"/>
      <c r="N22" s="125"/>
      <c r="O22" s="125"/>
      <c r="P22" s="125"/>
    </row>
    <row r="23" spans="2:16">
      <c r="B23" s="89" t="s">
        <v>965</v>
      </c>
      <c r="C23" s="86" t="s">
        <v>970</v>
      </c>
      <c r="D23" s="86">
        <v>26</v>
      </c>
      <c r="E23" s="86" t="s">
        <v>343</v>
      </c>
      <c r="F23" s="86" t="s">
        <v>307</v>
      </c>
      <c r="G23" s="99" t="s">
        <v>156</v>
      </c>
      <c r="H23" s="100">
        <v>0</v>
      </c>
      <c r="I23" s="100">
        <v>0</v>
      </c>
      <c r="J23" s="96">
        <v>0.36560999999999999</v>
      </c>
      <c r="K23" s="97">
        <v>1.9427483861611547E-3</v>
      </c>
      <c r="L23" s="97">
        <f>J23/'סכום נכסי הקרן'!$C$42</f>
        <v>9.1833448764793568E-5</v>
      </c>
      <c r="M23" s="125"/>
      <c r="N23" s="125"/>
      <c r="O23" s="125"/>
      <c r="P23" s="125"/>
    </row>
    <row r="24" spans="2:16">
      <c r="B24" s="85"/>
      <c r="C24" s="86"/>
      <c r="D24" s="86"/>
      <c r="E24" s="86"/>
      <c r="F24" s="86"/>
      <c r="G24" s="86"/>
      <c r="H24" s="86"/>
      <c r="I24" s="86"/>
      <c r="J24" s="86"/>
      <c r="K24" s="97"/>
      <c r="L24" s="86"/>
      <c r="M24" s="125"/>
      <c r="N24" s="125"/>
      <c r="O24" s="125"/>
      <c r="P24" s="125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6">
      <c r="B27" s="101" t="s">
        <v>238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6">
      <c r="B28" s="108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170</v>
      </c>
      <c r="C1" s="80" t="s" vm="1">
        <v>239</v>
      </c>
    </row>
    <row r="2" spans="2:18">
      <c r="B2" s="58" t="s">
        <v>169</v>
      </c>
      <c r="C2" s="80" t="s">
        <v>240</v>
      </c>
    </row>
    <row r="3" spans="2:18">
      <c r="B3" s="58" t="s">
        <v>171</v>
      </c>
      <c r="C3" s="80" t="s">
        <v>241</v>
      </c>
    </row>
    <row r="4" spans="2:18">
      <c r="B4" s="58" t="s">
        <v>172</v>
      </c>
      <c r="C4" s="80">
        <v>2148</v>
      </c>
    </row>
    <row r="6" spans="2:18" ht="26.25" customHeight="1">
      <c r="B6" s="144" t="s">
        <v>211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78.75">
      <c r="B7" s="23" t="s">
        <v>106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208</v>
      </c>
      <c r="L7" s="31" t="s">
        <v>223</v>
      </c>
      <c r="M7" s="31" t="s">
        <v>209</v>
      </c>
      <c r="N7" s="31" t="s">
        <v>50</v>
      </c>
      <c r="O7" s="31" t="s">
        <v>173</v>
      </c>
      <c r="P7" s="32" t="s">
        <v>175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230</v>
      </c>
      <c r="M8" s="33" t="s">
        <v>226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170</v>
      </c>
      <c r="C1" s="80" t="s" vm="1">
        <v>239</v>
      </c>
    </row>
    <row r="2" spans="2:18">
      <c r="B2" s="58" t="s">
        <v>169</v>
      </c>
      <c r="C2" s="80" t="s">
        <v>240</v>
      </c>
    </row>
    <row r="3" spans="2:18">
      <c r="B3" s="58" t="s">
        <v>171</v>
      </c>
      <c r="C3" s="80" t="s">
        <v>241</v>
      </c>
    </row>
    <row r="4" spans="2:18">
      <c r="B4" s="58" t="s">
        <v>172</v>
      </c>
      <c r="C4" s="80">
        <v>2148</v>
      </c>
    </row>
    <row r="6" spans="2:18" ht="26.25" customHeight="1">
      <c r="B6" s="144" t="s">
        <v>213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7" spans="2:18" s="3" customFormat="1" ht="78.75">
      <c r="B7" s="23" t="s">
        <v>106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208</v>
      </c>
      <c r="L7" s="31" t="s">
        <v>223</v>
      </c>
      <c r="M7" s="31" t="s">
        <v>209</v>
      </c>
      <c r="N7" s="31" t="s">
        <v>50</v>
      </c>
      <c r="O7" s="31" t="s">
        <v>173</v>
      </c>
      <c r="P7" s="32" t="s">
        <v>175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230</v>
      </c>
      <c r="M8" s="33" t="s">
        <v>226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238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102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229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E22" sqref="E22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170</v>
      </c>
      <c r="C1" s="80" t="s" vm="1">
        <v>239</v>
      </c>
    </row>
    <row r="2" spans="2:53">
      <c r="B2" s="58" t="s">
        <v>169</v>
      </c>
      <c r="C2" s="80" t="s">
        <v>240</v>
      </c>
    </row>
    <row r="3" spans="2:53">
      <c r="B3" s="58" t="s">
        <v>171</v>
      </c>
      <c r="C3" s="80" t="s">
        <v>241</v>
      </c>
    </row>
    <row r="4" spans="2:53">
      <c r="B4" s="58" t="s">
        <v>172</v>
      </c>
      <c r="C4" s="80">
        <v>2148</v>
      </c>
    </row>
    <row r="6" spans="2:53" ht="21.75" customHeight="1">
      <c r="B6" s="135" t="s">
        <v>200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7"/>
    </row>
    <row r="7" spans="2:53" ht="27.75" customHeight="1">
      <c r="B7" s="138" t="s">
        <v>75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40"/>
      <c r="AU7" s="3"/>
      <c r="AV7" s="3"/>
    </row>
    <row r="8" spans="2:53" s="3" customFormat="1" ht="66" customHeight="1">
      <c r="B8" s="23" t="s">
        <v>105</v>
      </c>
      <c r="C8" s="31" t="s">
        <v>37</v>
      </c>
      <c r="D8" s="31" t="s">
        <v>110</v>
      </c>
      <c r="E8" s="31" t="s">
        <v>15</v>
      </c>
      <c r="F8" s="31" t="s">
        <v>53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223</v>
      </c>
      <c r="M8" s="31" t="s">
        <v>222</v>
      </c>
      <c r="N8" s="31" t="s">
        <v>237</v>
      </c>
      <c r="O8" s="31" t="s">
        <v>51</v>
      </c>
      <c r="P8" s="31" t="s">
        <v>225</v>
      </c>
      <c r="Q8" s="31" t="s">
        <v>173</v>
      </c>
      <c r="R8" s="74" t="s">
        <v>175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230</v>
      </c>
      <c r="M9" s="33"/>
      <c r="N9" s="17" t="s">
        <v>226</v>
      </c>
      <c r="O9" s="33" t="s">
        <v>231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103</v>
      </c>
      <c r="R10" s="21" t="s">
        <v>104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3" customFormat="1" ht="18" customHeight="1">
      <c r="B11" s="81" t="s">
        <v>26</v>
      </c>
      <c r="C11" s="82"/>
      <c r="D11" s="82"/>
      <c r="E11" s="82"/>
      <c r="F11" s="82"/>
      <c r="G11" s="82"/>
      <c r="H11" s="90">
        <v>5.8436504679064738</v>
      </c>
      <c r="I11" s="82"/>
      <c r="J11" s="82"/>
      <c r="K11" s="91">
        <v>5.2518956119499893E-3</v>
      </c>
      <c r="L11" s="90"/>
      <c r="M11" s="92"/>
      <c r="N11" s="82"/>
      <c r="O11" s="90">
        <v>1652.9391238369994</v>
      </c>
      <c r="P11" s="82"/>
      <c r="Q11" s="91">
        <v>1</v>
      </c>
      <c r="R11" s="91">
        <f>O11/'סכום נכסי הקרן'!$C$42</f>
        <v>0.41518311955419129</v>
      </c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U11" s="125"/>
      <c r="AV11" s="125"/>
      <c r="AW11" s="127"/>
      <c r="BA11" s="125"/>
    </row>
    <row r="12" spans="2:53" s="125" customFormat="1" ht="22.5" customHeight="1">
      <c r="B12" s="83" t="s">
        <v>220</v>
      </c>
      <c r="C12" s="84"/>
      <c r="D12" s="84"/>
      <c r="E12" s="84"/>
      <c r="F12" s="84"/>
      <c r="G12" s="84"/>
      <c r="H12" s="93">
        <v>5.8436504679064738</v>
      </c>
      <c r="I12" s="84"/>
      <c r="J12" s="84"/>
      <c r="K12" s="94">
        <v>5.2518956119499902E-3</v>
      </c>
      <c r="L12" s="93"/>
      <c r="M12" s="95"/>
      <c r="N12" s="84"/>
      <c r="O12" s="93">
        <v>1652.9391238369994</v>
      </c>
      <c r="P12" s="84"/>
      <c r="Q12" s="94">
        <v>1</v>
      </c>
      <c r="R12" s="94">
        <f>O12/'סכום נכסי הקרן'!$C$42</f>
        <v>0.41518311955419129</v>
      </c>
      <c r="AW12" s="123"/>
    </row>
    <row r="13" spans="2:53" s="124" customFormat="1">
      <c r="B13" s="119" t="s">
        <v>25</v>
      </c>
      <c r="C13" s="115"/>
      <c r="D13" s="115"/>
      <c r="E13" s="115"/>
      <c r="F13" s="115"/>
      <c r="G13" s="115"/>
      <c r="H13" s="116">
        <v>5.7861130952310784</v>
      </c>
      <c r="I13" s="115"/>
      <c r="J13" s="115"/>
      <c r="K13" s="117">
        <v>-5.118687181404488E-3</v>
      </c>
      <c r="L13" s="116"/>
      <c r="M13" s="120"/>
      <c r="N13" s="115"/>
      <c r="O13" s="116">
        <v>664.78922101199998</v>
      </c>
      <c r="P13" s="115"/>
      <c r="Q13" s="117">
        <v>0.40218614916005613</v>
      </c>
      <c r="R13" s="117">
        <f>O13/'סכום נכסי הקרן'!$C$42</f>
        <v>0.16698090004975941</v>
      </c>
    </row>
    <row r="14" spans="2:53" s="125" customFormat="1">
      <c r="B14" s="87" t="s">
        <v>24</v>
      </c>
      <c r="C14" s="84"/>
      <c r="D14" s="84"/>
      <c r="E14" s="84"/>
      <c r="F14" s="84"/>
      <c r="G14" s="84"/>
      <c r="H14" s="93">
        <v>5.7861130952310784</v>
      </c>
      <c r="I14" s="84"/>
      <c r="J14" s="84"/>
      <c r="K14" s="94">
        <v>-5.118687181404488E-3</v>
      </c>
      <c r="L14" s="93"/>
      <c r="M14" s="95"/>
      <c r="N14" s="84"/>
      <c r="O14" s="93">
        <v>664.78922101199998</v>
      </c>
      <c r="P14" s="84"/>
      <c r="Q14" s="94">
        <v>0.40218614916005613</v>
      </c>
      <c r="R14" s="94">
        <f>O14/'סכום נכסי הקרן'!$C$42</f>
        <v>0.16698090004975941</v>
      </c>
    </row>
    <row r="15" spans="2:53" s="125" customFormat="1">
      <c r="B15" s="88" t="s">
        <v>242</v>
      </c>
      <c r="C15" s="86" t="s">
        <v>243</v>
      </c>
      <c r="D15" s="99" t="s">
        <v>111</v>
      </c>
      <c r="E15" s="86" t="s">
        <v>244</v>
      </c>
      <c r="F15" s="86"/>
      <c r="G15" s="86"/>
      <c r="H15" s="96">
        <v>2.2299999999851292</v>
      </c>
      <c r="I15" s="99" t="s">
        <v>155</v>
      </c>
      <c r="J15" s="100">
        <v>0.04</v>
      </c>
      <c r="K15" s="97">
        <v>-1.1699999999884872E-2</v>
      </c>
      <c r="L15" s="96">
        <v>55556.801860999993</v>
      </c>
      <c r="M15" s="98">
        <v>150.09</v>
      </c>
      <c r="N15" s="86"/>
      <c r="O15" s="96">
        <v>83.385203087999997</v>
      </c>
      <c r="P15" s="97">
        <v>3.5732886226977215E-6</v>
      </c>
      <c r="Q15" s="97">
        <v>5.0446626790729185E-2</v>
      </c>
      <c r="R15" s="97">
        <f>O15/'סכום נכסי הקרן'!$C$42</f>
        <v>2.0944587881960984E-2</v>
      </c>
    </row>
    <row r="16" spans="2:53" s="125" customFormat="1" ht="20.25">
      <c r="B16" s="88" t="s">
        <v>245</v>
      </c>
      <c r="C16" s="86" t="s">
        <v>246</v>
      </c>
      <c r="D16" s="99" t="s">
        <v>111</v>
      </c>
      <c r="E16" s="86" t="s">
        <v>244</v>
      </c>
      <c r="F16" s="86"/>
      <c r="G16" s="86"/>
      <c r="H16" s="96">
        <v>4.8600000000229802</v>
      </c>
      <c r="I16" s="99" t="s">
        <v>155</v>
      </c>
      <c r="J16" s="100">
        <v>0.04</v>
      </c>
      <c r="K16" s="97">
        <v>-4.7000000001092964E-3</v>
      </c>
      <c r="L16" s="96">
        <v>22756.874854999998</v>
      </c>
      <c r="M16" s="98">
        <v>156.80000000000001</v>
      </c>
      <c r="N16" s="86"/>
      <c r="O16" s="96">
        <v>35.682780862999998</v>
      </c>
      <c r="P16" s="97">
        <v>1.9587779725826383E-6</v>
      </c>
      <c r="Q16" s="97">
        <v>2.1587474304660945E-2</v>
      </c>
      <c r="R16" s="97">
        <f>O16/'סכום נכסי הקרן'!$C$42</f>
        <v>8.9627549251050757E-3</v>
      </c>
      <c r="AU16" s="123"/>
    </row>
    <row r="17" spans="2:48" s="125" customFormat="1" ht="20.25">
      <c r="B17" s="88" t="s">
        <v>247</v>
      </c>
      <c r="C17" s="86" t="s">
        <v>248</v>
      </c>
      <c r="D17" s="99" t="s">
        <v>111</v>
      </c>
      <c r="E17" s="86" t="s">
        <v>244</v>
      </c>
      <c r="F17" s="86"/>
      <c r="G17" s="86"/>
      <c r="H17" s="96">
        <v>7.9200000000096713</v>
      </c>
      <c r="I17" s="99" t="s">
        <v>155</v>
      </c>
      <c r="J17" s="100">
        <v>7.4999999999999997E-3</v>
      </c>
      <c r="K17" s="97">
        <v>-4.0000000000000002E-4</v>
      </c>
      <c r="L17" s="96">
        <v>95470.215775000004</v>
      </c>
      <c r="M17" s="98">
        <v>108.29</v>
      </c>
      <c r="N17" s="86"/>
      <c r="O17" s="96">
        <v>103.38469835000001</v>
      </c>
      <c r="P17" s="97">
        <v>6.8494568684979301E-6</v>
      </c>
      <c r="Q17" s="97">
        <v>6.2545980586393962E-2</v>
      </c>
      <c r="R17" s="97">
        <f>O17/'סכום נכסי הקרן'!$C$42</f>
        <v>2.596803533543493E-2</v>
      </c>
      <c r="AV17" s="123"/>
    </row>
    <row r="18" spans="2:48" s="125" customFormat="1">
      <c r="B18" s="88" t="s">
        <v>249</v>
      </c>
      <c r="C18" s="86" t="s">
        <v>250</v>
      </c>
      <c r="D18" s="99" t="s">
        <v>111</v>
      </c>
      <c r="E18" s="86" t="s">
        <v>244</v>
      </c>
      <c r="F18" s="86"/>
      <c r="G18" s="86"/>
      <c r="H18" s="96">
        <v>13.360000000041737</v>
      </c>
      <c r="I18" s="99" t="s">
        <v>155</v>
      </c>
      <c r="J18" s="100">
        <v>0.04</v>
      </c>
      <c r="K18" s="97">
        <v>8.7000000000191889E-3</v>
      </c>
      <c r="L18" s="96">
        <v>45787.706447999997</v>
      </c>
      <c r="M18" s="98">
        <v>182.1</v>
      </c>
      <c r="N18" s="86"/>
      <c r="O18" s="96">
        <v>83.379411231999995</v>
      </c>
      <c r="P18" s="97">
        <v>2.8226375930911388E-6</v>
      </c>
      <c r="Q18" s="97">
        <v>5.0443122816555858E-2</v>
      </c>
      <c r="R18" s="97">
        <f>O18/'סכום נכסי הקרן'!$C$42</f>
        <v>2.0943133091032864E-2</v>
      </c>
      <c r="AU18" s="127"/>
    </row>
    <row r="19" spans="2:48" s="125" customFormat="1">
      <c r="B19" s="88" t="s">
        <v>251</v>
      </c>
      <c r="C19" s="86" t="s">
        <v>252</v>
      </c>
      <c r="D19" s="99" t="s">
        <v>111</v>
      </c>
      <c r="E19" s="86" t="s">
        <v>244</v>
      </c>
      <c r="F19" s="86"/>
      <c r="G19" s="86"/>
      <c r="H19" s="96">
        <v>17.589999999543668</v>
      </c>
      <c r="I19" s="99" t="s">
        <v>155</v>
      </c>
      <c r="J19" s="100">
        <v>2.75E-2</v>
      </c>
      <c r="K19" s="97">
        <v>1.1999999999512812E-2</v>
      </c>
      <c r="L19" s="96">
        <v>8720.2314850000002</v>
      </c>
      <c r="M19" s="98">
        <v>141.22999999999999</v>
      </c>
      <c r="N19" s="86"/>
      <c r="O19" s="96">
        <v>12.315583618</v>
      </c>
      <c r="P19" s="97">
        <v>4.933634189335746E-7</v>
      </c>
      <c r="Q19" s="97">
        <v>7.4507182027439695E-3</v>
      </c>
      <c r="R19" s="97">
        <f>O19/'סכום נכסי הקרן'!$C$42</f>
        <v>3.0934124263344385E-3</v>
      </c>
      <c r="AV19" s="127"/>
    </row>
    <row r="20" spans="2:48" s="125" customFormat="1">
      <c r="B20" s="88" t="s">
        <v>253</v>
      </c>
      <c r="C20" s="86" t="s">
        <v>254</v>
      </c>
      <c r="D20" s="99" t="s">
        <v>111</v>
      </c>
      <c r="E20" s="86" t="s">
        <v>244</v>
      </c>
      <c r="F20" s="86"/>
      <c r="G20" s="86"/>
      <c r="H20" s="96">
        <v>4.3400000000212327</v>
      </c>
      <c r="I20" s="99" t="s">
        <v>155</v>
      </c>
      <c r="J20" s="100">
        <v>1.7500000000000002E-2</v>
      </c>
      <c r="K20" s="97">
        <v>-6.3000000001015473E-3</v>
      </c>
      <c r="L20" s="96">
        <v>38091.957038</v>
      </c>
      <c r="M20" s="98">
        <v>113.75</v>
      </c>
      <c r="N20" s="86"/>
      <c r="O20" s="96">
        <v>43.329601611999998</v>
      </c>
      <c r="P20" s="97">
        <v>2.6598522623992045E-6</v>
      </c>
      <c r="Q20" s="97">
        <v>2.6213670538221732E-2</v>
      </c>
      <c r="R20" s="97">
        <f>O20/'סכום נכסי הקרן'!$C$42</f>
        <v>1.0883473509024695E-2</v>
      </c>
    </row>
    <row r="21" spans="2:48" s="125" customFormat="1">
      <c r="B21" s="88" t="s">
        <v>255</v>
      </c>
      <c r="C21" s="86" t="s">
        <v>256</v>
      </c>
      <c r="D21" s="99" t="s">
        <v>111</v>
      </c>
      <c r="E21" s="86" t="s">
        <v>244</v>
      </c>
      <c r="F21" s="86"/>
      <c r="G21" s="86"/>
      <c r="H21" s="96">
        <v>0.57999999999734519</v>
      </c>
      <c r="I21" s="99" t="s">
        <v>155</v>
      </c>
      <c r="J21" s="100">
        <v>0.03</v>
      </c>
      <c r="K21" s="97">
        <v>-2.0600000000256649E-2</v>
      </c>
      <c r="L21" s="96">
        <v>19668.478376999999</v>
      </c>
      <c r="M21" s="98">
        <v>114.9</v>
      </c>
      <c r="N21" s="86"/>
      <c r="O21" s="96">
        <v>22.599080356999998</v>
      </c>
      <c r="P21" s="97">
        <v>1.2829840889837541E-6</v>
      </c>
      <c r="Q21" s="97">
        <v>1.3672058475172586E-2</v>
      </c>
      <c r="R21" s="97">
        <f>O21/'סכום נכסי הקרן'!$C$42</f>
        <v>5.6764078884494742E-3</v>
      </c>
    </row>
    <row r="22" spans="2:48" s="125" customFormat="1">
      <c r="B22" s="88" t="s">
        <v>257</v>
      </c>
      <c r="C22" s="86" t="s">
        <v>258</v>
      </c>
      <c r="D22" s="99" t="s">
        <v>111</v>
      </c>
      <c r="E22" s="86" t="s">
        <v>244</v>
      </c>
      <c r="F22" s="86"/>
      <c r="G22" s="86"/>
      <c r="H22" s="96">
        <v>1.5800000000073866</v>
      </c>
      <c r="I22" s="99" t="s">
        <v>155</v>
      </c>
      <c r="J22" s="100">
        <v>1E-3</v>
      </c>
      <c r="K22" s="97">
        <v>-1.3500000000046164E-2</v>
      </c>
      <c r="L22" s="96">
        <v>104845.181566</v>
      </c>
      <c r="M22" s="98">
        <v>103.3</v>
      </c>
      <c r="N22" s="86"/>
      <c r="O22" s="96">
        <v>108.30507209</v>
      </c>
      <c r="P22" s="97">
        <v>6.9179904037091899E-6</v>
      </c>
      <c r="Q22" s="97">
        <v>6.552272284449856E-2</v>
      </c>
      <c r="R22" s="97">
        <f>O22/'סכום נכסי הקרן'!$C$42</f>
        <v>2.7203928472263585E-2</v>
      </c>
    </row>
    <row r="23" spans="2:48" s="125" customFormat="1">
      <c r="B23" s="88" t="s">
        <v>259</v>
      </c>
      <c r="C23" s="86" t="s">
        <v>260</v>
      </c>
      <c r="D23" s="99" t="s">
        <v>111</v>
      </c>
      <c r="E23" s="86" t="s">
        <v>244</v>
      </c>
      <c r="F23" s="86"/>
      <c r="G23" s="86"/>
      <c r="H23" s="96">
        <v>6.4399999999754032</v>
      </c>
      <c r="I23" s="99" t="s">
        <v>155</v>
      </c>
      <c r="J23" s="100">
        <v>7.4999999999999997E-3</v>
      </c>
      <c r="K23" s="97">
        <v>-2.6999999999111745E-3</v>
      </c>
      <c r="L23" s="96">
        <v>27203.478542000001</v>
      </c>
      <c r="M23" s="98">
        <v>107.6</v>
      </c>
      <c r="N23" s="86"/>
      <c r="O23" s="96">
        <v>29.270944638</v>
      </c>
      <c r="P23" s="97">
        <v>1.9652256368404901E-6</v>
      </c>
      <c r="Q23" s="97">
        <v>1.7708422661115789E-2</v>
      </c>
      <c r="R23" s="97">
        <f>O23/'סכום נכסי הקרן'!$C$42</f>
        <v>7.3522381628261871E-3</v>
      </c>
    </row>
    <row r="24" spans="2:48" s="125" customFormat="1">
      <c r="B24" s="88" t="s">
        <v>261</v>
      </c>
      <c r="C24" s="86" t="s">
        <v>262</v>
      </c>
      <c r="D24" s="99" t="s">
        <v>111</v>
      </c>
      <c r="E24" s="86" t="s">
        <v>244</v>
      </c>
      <c r="F24" s="86"/>
      <c r="G24" s="86"/>
      <c r="H24" s="96">
        <v>9.9400000002180668</v>
      </c>
      <c r="I24" s="99" t="s">
        <v>155</v>
      </c>
      <c r="J24" s="100">
        <v>5.0000000000000001E-3</v>
      </c>
      <c r="K24" s="97">
        <v>2.6000000000316035E-3</v>
      </c>
      <c r="L24" s="96">
        <v>18514.74064</v>
      </c>
      <c r="M24" s="98">
        <v>102.54</v>
      </c>
      <c r="N24" s="86"/>
      <c r="O24" s="96">
        <v>18.985013568999999</v>
      </c>
      <c r="P24" s="97">
        <v>8.8834908409758501E-6</v>
      </c>
      <c r="Q24" s="97">
        <v>1.1485609660523808E-2</v>
      </c>
      <c r="R24" s="97">
        <f>O24/'סכום נכסי הקרן'!$C$42</f>
        <v>4.7686312488380306E-3</v>
      </c>
    </row>
    <row r="25" spans="2:48" s="125" customFormat="1">
      <c r="B25" s="88" t="s">
        <v>263</v>
      </c>
      <c r="C25" s="86" t="s">
        <v>264</v>
      </c>
      <c r="D25" s="99" t="s">
        <v>111</v>
      </c>
      <c r="E25" s="86" t="s">
        <v>244</v>
      </c>
      <c r="F25" s="86"/>
      <c r="G25" s="86"/>
      <c r="H25" s="96">
        <v>22.739999999877703</v>
      </c>
      <c r="I25" s="99" t="s">
        <v>155</v>
      </c>
      <c r="J25" s="100">
        <v>0.01</v>
      </c>
      <c r="K25" s="97">
        <v>1.4799999999818823E-2</v>
      </c>
      <c r="L25" s="96">
        <v>9667.2498720000003</v>
      </c>
      <c r="M25" s="98">
        <v>91.35</v>
      </c>
      <c r="N25" s="86"/>
      <c r="O25" s="96">
        <v>8.8310327419999997</v>
      </c>
      <c r="P25" s="97">
        <v>8.119531560408988E-7</v>
      </c>
      <c r="Q25" s="97">
        <v>5.3426243076032665E-3</v>
      </c>
      <c r="R25" s="97">
        <f>O25/'סכום נכסי הקרן'!$C$42</f>
        <v>2.2181674266367754E-3</v>
      </c>
    </row>
    <row r="26" spans="2:48" s="125" customFormat="1">
      <c r="B26" s="88" t="s">
        <v>265</v>
      </c>
      <c r="C26" s="86" t="s">
        <v>266</v>
      </c>
      <c r="D26" s="99" t="s">
        <v>111</v>
      </c>
      <c r="E26" s="86" t="s">
        <v>244</v>
      </c>
      <c r="F26" s="86"/>
      <c r="G26" s="86"/>
      <c r="H26" s="96">
        <v>3.3600000000166497</v>
      </c>
      <c r="I26" s="99" t="s">
        <v>155</v>
      </c>
      <c r="J26" s="100">
        <v>2.75E-2</v>
      </c>
      <c r="K26" s="97">
        <v>-8.6000000000364223E-3</v>
      </c>
      <c r="L26" s="96">
        <v>97333.557633000004</v>
      </c>
      <c r="M26" s="98">
        <v>118.48</v>
      </c>
      <c r="N26" s="86"/>
      <c r="O26" s="96">
        <v>115.32079885299999</v>
      </c>
      <c r="P26" s="97">
        <v>5.8701012489415756E-6</v>
      </c>
      <c r="Q26" s="97">
        <v>6.976711797183649E-2</v>
      </c>
      <c r="R26" s="97">
        <f>O26/'סכום נכסי הקרן'!$C$42</f>
        <v>2.8966129681852356E-2</v>
      </c>
    </row>
    <row r="27" spans="2:48" s="125" customFormat="1">
      <c r="B27" s="89"/>
      <c r="C27" s="86"/>
      <c r="D27" s="86"/>
      <c r="E27" s="86"/>
      <c r="F27" s="86"/>
      <c r="G27" s="86"/>
      <c r="H27" s="86"/>
      <c r="I27" s="86"/>
      <c r="J27" s="86"/>
      <c r="K27" s="97"/>
      <c r="L27" s="96"/>
      <c r="M27" s="98"/>
      <c r="N27" s="86"/>
      <c r="O27" s="86"/>
      <c r="P27" s="86"/>
      <c r="Q27" s="97"/>
      <c r="R27" s="86"/>
    </row>
    <row r="28" spans="2:48" s="124" customFormat="1">
      <c r="B28" s="119" t="s">
        <v>38</v>
      </c>
      <c r="C28" s="115"/>
      <c r="D28" s="115"/>
      <c r="E28" s="115"/>
      <c r="F28" s="115"/>
      <c r="G28" s="115"/>
      <c r="H28" s="116">
        <v>5.8823593976453736</v>
      </c>
      <c r="I28" s="115"/>
      <c r="J28" s="115"/>
      <c r="K28" s="117">
        <v>1.2228824554537294E-2</v>
      </c>
      <c r="L28" s="116"/>
      <c r="M28" s="120"/>
      <c r="N28" s="115"/>
      <c r="O28" s="116">
        <v>988.14990282500014</v>
      </c>
      <c r="P28" s="115"/>
      <c r="Q28" s="117">
        <v>0.59781385083994432</v>
      </c>
      <c r="R28" s="117">
        <f>O28/'סכום נכסי הקרן'!$C$42</f>
        <v>0.24820221950443205</v>
      </c>
    </row>
    <row r="29" spans="2:48" s="125" customFormat="1">
      <c r="B29" s="87" t="s">
        <v>23</v>
      </c>
      <c r="C29" s="84"/>
      <c r="D29" s="84"/>
      <c r="E29" s="84"/>
      <c r="F29" s="84"/>
      <c r="G29" s="84"/>
      <c r="H29" s="93">
        <v>5.8823593976453736</v>
      </c>
      <c r="I29" s="84"/>
      <c r="J29" s="84"/>
      <c r="K29" s="94">
        <v>1.2228824554537294E-2</v>
      </c>
      <c r="L29" s="93"/>
      <c r="M29" s="95"/>
      <c r="N29" s="84"/>
      <c r="O29" s="93">
        <v>988.14990282500014</v>
      </c>
      <c r="P29" s="84"/>
      <c r="Q29" s="94">
        <v>0.59781385083994432</v>
      </c>
      <c r="R29" s="94">
        <f>O29/'סכום נכסי הקרן'!$C$42</f>
        <v>0.24820221950443205</v>
      </c>
    </row>
    <row r="30" spans="2:48" s="125" customFormat="1">
      <c r="B30" s="88" t="s">
        <v>267</v>
      </c>
      <c r="C30" s="86" t="s">
        <v>268</v>
      </c>
      <c r="D30" s="99" t="s">
        <v>111</v>
      </c>
      <c r="E30" s="86" t="s">
        <v>244</v>
      </c>
      <c r="F30" s="86"/>
      <c r="G30" s="86"/>
      <c r="H30" s="96">
        <v>6.3500000000437824</v>
      </c>
      <c r="I30" s="99" t="s">
        <v>155</v>
      </c>
      <c r="J30" s="100">
        <v>6.25E-2</v>
      </c>
      <c r="K30" s="97">
        <v>1.5200000000028403E-2</v>
      </c>
      <c r="L30" s="96">
        <v>31005.677688000003</v>
      </c>
      <c r="M30" s="98">
        <v>136.28</v>
      </c>
      <c r="N30" s="86"/>
      <c r="O30" s="96">
        <v>42.254537469000006</v>
      </c>
      <c r="P30" s="97">
        <v>1.8279072705158479E-6</v>
      </c>
      <c r="Q30" s="97">
        <v>2.5563275053296419E-2</v>
      </c>
      <c r="R30" s="97">
        <f>O30/'סכום נכסי הקרן'!$C$42</f>
        <v>1.0613440282649442E-2</v>
      </c>
    </row>
    <row r="31" spans="2:48" s="125" customFormat="1">
      <c r="B31" s="88" t="s">
        <v>269</v>
      </c>
      <c r="C31" s="86" t="s">
        <v>270</v>
      </c>
      <c r="D31" s="99" t="s">
        <v>111</v>
      </c>
      <c r="E31" s="86" t="s">
        <v>244</v>
      </c>
      <c r="F31" s="86"/>
      <c r="G31" s="86"/>
      <c r="H31" s="96">
        <v>4.6800000000407653</v>
      </c>
      <c r="I31" s="99" t="s">
        <v>155</v>
      </c>
      <c r="J31" s="100">
        <v>3.7499999999999999E-2</v>
      </c>
      <c r="K31" s="97">
        <v>1.1100000000144827E-2</v>
      </c>
      <c r="L31" s="96">
        <v>33058.204881999998</v>
      </c>
      <c r="M31" s="98">
        <v>112.79</v>
      </c>
      <c r="N31" s="86"/>
      <c r="O31" s="96">
        <v>37.286349285999997</v>
      </c>
      <c r="P31" s="97">
        <v>2.037236297732678E-6</v>
      </c>
      <c r="Q31" s="97">
        <v>2.2557605872045958E-2</v>
      </c>
      <c r="R31" s="97">
        <f>O31/'סכום נכסי הקרן'!$C$42</f>
        <v>9.3655371756299829E-3</v>
      </c>
    </row>
    <row r="32" spans="2:48" s="125" customFormat="1">
      <c r="B32" s="88" t="s">
        <v>271</v>
      </c>
      <c r="C32" s="86" t="s">
        <v>272</v>
      </c>
      <c r="D32" s="99" t="s">
        <v>111</v>
      </c>
      <c r="E32" s="86" t="s">
        <v>244</v>
      </c>
      <c r="F32" s="86"/>
      <c r="G32" s="86"/>
      <c r="H32" s="96">
        <v>18.410000000072262</v>
      </c>
      <c r="I32" s="99" t="s">
        <v>155</v>
      </c>
      <c r="J32" s="100">
        <v>3.7499999999999999E-2</v>
      </c>
      <c r="K32" s="97">
        <v>3.1000000000181792E-2</v>
      </c>
      <c r="L32" s="96">
        <v>78513.181181000007</v>
      </c>
      <c r="M32" s="98">
        <v>112.1</v>
      </c>
      <c r="N32" s="86"/>
      <c r="O32" s="96">
        <v>88.013276103999999</v>
      </c>
      <c r="P32" s="97">
        <v>7.4384464064645457E-6</v>
      </c>
      <c r="Q32" s="97">
        <v>5.3246532092296954E-2</v>
      </c>
      <c r="R32" s="97">
        <f>O32/'סכום נכסי הקרן'!$C$42</f>
        <v>2.210706129952221E-2</v>
      </c>
    </row>
    <row r="33" spans="2:18" s="125" customFormat="1">
      <c r="B33" s="88" t="s">
        <v>273</v>
      </c>
      <c r="C33" s="86" t="s">
        <v>274</v>
      </c>
      <c r="D33" s="99" t="s">
        <v>111</v>
      </c>
      <c r="E33" s="86" t="s">
        <v>244</v>
      </c>
      <c r="F33" s="86"/>
      <c r="G33" s="86"/>
      <c r="H33" s="96">
        <v>0.16000000002956535</v>
      </c>
      <c r="I33" s="99" t="s">
        <v>155</v>
      </c>
      <c r="J33" s="100">
        <v>2.2499999999999999E-2</v>
      </c>
      <c r="K33" s="97">
        <v>2.3999999997043461E-3</v>
      </c>
      <c r="L33" s="96">
        <v>13236.808229</v>
      </c>
      <c r="M33" s="98">
        <v>102.21</v>
      </c>
      <c r="N33" s="86"/>
      <c r="O33" s="96">
        <v>13.529342035000001</v>
      </c>
      <c r="P33" s="97">
        <v>8.8874915198786547E-7</v>
      </c>
      <c r="Q33" s="97">
        <v>8.1850213597667639E-3</v>
      </c>
      <c r="R33" s="97">
        <f>O33/'סכום נכסי הקרן'!$C$42</f>
        <v>3.3982827017656537E-3</v>
      </c>
    </row>
    <row r="34" spans="2:18" s="125" customFormat="1">
      <c r="B34" s="88" t="s">
        <v>275</v>
      </c>
      <c r="C34" s="86" t="s">
        <v>276</v>
      </c>
      <c r="D34" s="99" t="s">
        <v>111</v>
      </c>
      <c r="E34" s="86" t="s">
        <v>244</v>
      </c>
      <c r="F34" s="86"/>
      <c r="G34" s="86"/>
      <c r="H34" s="96">
        <v>0.6600000000187245</v>
      </c>
      <c r="I34" s="99" t="s">
        <v>155</v>
      </c>
      <c r="J34" s="100">
        <v>0</v>
      </c>
      <c r="K34" s="97">
        <v>3.2000000000907852E-3</v>
      </c>
      <c r="L34" s="96">
        <v>35321.905250000003</v>
      </c>
      <c r="M34" s="98">
        <v>99.79</v>
      </c>
      <c r="N34" s="86"/>
      <c r="O34" s="96">
        <v>35.247729249000002</v>
      </c>
      <c r="P34" s="97">
        <v>3.0784970258198067E-5</v>
      </c>
      <c r="Q34" s="97">
        <v>2.1324275492480792E-2</v>
      </c>
      <c r="R34" s="97">
        <f>O34/'סכום נכסי הקרן'!$C$42</f>
        <v>8.8534792212011642E-3</v>
      </c>
    </row>
    <row r="35" spans="2:18" s="125" customFormat="1">
      <c r="B35" s="88" t="s">
        <v>277</v>
      </c>
      <c r="C35" s="86" t="s">
        <v>278</v>
      </c>
      <c r="D35" s="99" t="s">
        <v>111</v>
      </c>
      <c r="E35" s="86" t="s">
        <v>244</v>
      </c>
      <c r="F35" s="86"/>
      <c r="G35" s="86"/>
      <c r="H35" s="96">
        <v>3.5999999999531354</v>
      </c>
      <c r="I35" s="99" t="s">
        <v>155</v>
      </c>
      <c r="J35" s="100">
        <v>1.2500000000000001E-2</v>
      </c>
      <c r="K35" s="97">
        <v>8.6999999997598183E-3</v>
      </c>
      <c r="L35" s="96">
        <v>33547.091177000002</v>
      </c>
      <c r="M35" s="98">
        <v>101.77</v>
      </c>
      <c r="N35" s="86"/>
      <c r="O35" s="96">
        <v>34.140875886000003</v>
      </c>
      <c r="P35" s="97">
        <v>2.8874548527838456E-6</v>
      </c>
      <c r="Q35" s="97">
        <v>2.0654648071217609E-2</v>
      </c>
      <c r="R35" s="97">
        <f>O35/'סכום נכסי הקרן'!$C$42</f>
        <v>8.5754612195020861E-3</v>
      </c>
    </row>
    <row r="36" spans="2:18" s="125" customFormat="1">
      <c r="B36" s="88" t="s">
        <v>279</v>
      </c>
      <c r="C36" s="86" t="s">
        <v>280</v>
      </c>
      <c r="D36" s="99" t="s">
        <v>111</v>
      </c>
      <c r="E36" s="86" t="s">
        <v>244</v>
      </c>
      <c r="F36" s="86"/>
      <c r="G36" s="86"/>
      <c r="H36" s="96">
        <v>4.5200000001518372</v>
      </c>
      <c r="I36" s="99" t="s">
        <v>155</v>
      </c>
      <c r="J36" s="100">
        <v>1.4999999999999999E-2</v>
      </c>
      <c r="K36" s="97">
        <v>1.0799999999746939E-2</v>
      </c>
      <c r="L36" s="96">
        <v>6174.9770090000002</v>
      </c>
      <c r="M36" s="98">
        <v>102.39</v>
      </c>
      <c r="N36" s="86"/>
      <c r="O36" s="96">
        <v>6.3225589769999999</v>
      </c>
      <c r="P36" s="97">
        <v>8.6410314771209128E-7</v>
      </c>
      <c r="Q36" s="97">
        <v>3.8250404299967939E-3</v>
      </c>
      <c r="R36" s="97">
        <f>O36/'סכום נכסי הקרן'!$C$42</f>
        <v>1.5880922181469739E-3</v>
      </c>
    </row>
    <row r="37" spans="2:18" s="125" customFormat="1">
      <c r="B37" s="88" t="s">
        <v>281</v>
      </c>
      <c r="C37" s="86" t="s">
        <v>282</v>
      </c>
      <c r="D37" s="99" t="s">
        <v>111</v>
      </c>
      <c r="E37" s="86" t="s">
        <v>244</v>
      </c>
      <c r="F37" s="86"/>
      <c r="G37" s="86"/>
      <c r="H37" s="96">
        <v>1.8299999999979455</v>
      </c>
      <c r="I37" s="99" t="s">
        <v>155</v>
      </c>
      <c r="J37" s="100">
        <v>5.0000000000000001E-3</v>
      </c>
      <c r="K37" s="97">
        <v>4.8000000000580096E-3</v>
      </c>
      <c r="L37" s="96">
        <v>82645.660921000002</v>
      </c>
      <c r="M37" s="98">
        <v>100.12</v>
      </c>
      <c r="N37" s="86"/>
      <c r="O37" s="96">
        <v>82.744837299000011</v>
      </c>
      <c r="P37" s="97">
        <v>5.924187841595029E-6</v>
      </c>
      <c r="Q37" s="97">
        <v>5.0059216401704396E-2</v>
      </c>
      <c r="R37" s="97">
        <f>O37/'סכום נכסי הקרן'!$C$42</f>
        <v>2.0783741628097967E-2</v>
      </c>
    </row>
    <row r="38" spans="2:18" s="125" customFormat="1">
      <c r="B38" s="88" t="s">
        <v>283</v>
      </c>
      <c r="C38" s="86" t="s">
        <v>284</v>
      </c>
      <c r="D38" s="99" t="s">
        <v>111</v>
      </c>
      <c r="E38" s="86" t="s">
        <v>244</v>
      </c>
      <c r="F38" s="86"/>
      <c r="G38" s="86"/>
      <c r="H38" s="96">
        <v>2.7000000000023539</v>
      </c>
      <c r="I38" s="99" t="s">
        <v>155</v>
      </c>
      <c r="J38" s="100">
        <v>5.5E-2</v>
      </c>
      <c r="K38" s="97">
        <v>6.7999999999623405E-3</v>
      </c>
      <c r="L38" s="96">
        <v>74262.884730999998</v>
      </c>
      <c r="M38" s="98">
        <v>114.42</v>
      </c>
      <c r="N38" s="86"/>
      <c r="O38" s="96">
        <v>84.971593523999999</v>
      </c>
      <c r="P38" s="97">
        <v>4.1355252845936967E-6</v>
      </c>
      <c r="Q38" s="97">
        <v>5.1406365968731986E-2</v>
      </c>
      <c r="R38" s="97">
        <f>O38/'סכום נכסי הקרן'!$C$42</f>
        <v>2.1343055387842563E-2</v>
      </c>
    </row>
    <row r="39" spans="2:18" s="125" customFormat="1">
      <c r="B39" s="88" t="s">
        <v>285</v>
      </c>
      <c r="C39" s="86" t="s">
        <v>286</v>
      </c>
      <c r="D39" s="99" t="s">
        <v>111</v>
      </c>
      <c r="E39" s="86" t="s">
        <v>244</v>
      </c>
      <c r="F39" s="86"/>
      <c r="G39" s="86"/>
      <c r="H39" s="96">
        <v>15.099999999991217</v>
      </c>
      <c r="I39" s="99" t="s">
        <v>155</v>
      </c>
      <c r="J39" s="100">
        <v>5.5E-2</v>
      </c>
      <c r="K39" s="97">
        <v>2.7699999999960482E-2</v>
      </c>
      <c r="L39" s="96">
        <v>62144.125732000008</v>
      </c>
      <c r="M39" s="98">
        <v>146.6</v>
      </c>
      <c r="N39" s="86"/>
      <c r="O39" s="96">
        <v>91.103288068000012</v>
      </c>
      <c r="P39" s="97">
        <v>3.3988950404039115E-6</v>
      </c>
      <c r="Q39" s="97">
        <v>5.5115936669536986E-2</v>
      </c>
      <c r="R39" s="97">
        <f>O39/'סכום נכסי הקרן'!$C$42</f>
        <v>2.2883206523609607E-2</v>
      </c>
    </row>
    <row r="40" spans="2:18" s="125" customFormat="1">
      <c r="B40" s="88" t="s">
        <v>287</v>
      </c>
      <c r="C40" s="86" t="s">
        <v>288</v>
      </c>
      <c r="D40" s="99" t="s">
        <v>111</v>
      </c>
      <c r="E40" s="86" t="s">
        <v>244</v>
      </c>
      <c r="F40" s="86"/>
      <c r="G40" s="86"/>
      <c r="H40" s="96">
        <v>3.779999999978632</v>
      </c>
      <c r="I40" s="99" t="s">
        <v>155</v>
      </c>
      <c r="J40" s="100">
        <v>4.2500000000000003E-2</v>
      </c>
      <c r="K40" s="97">
        <v>9.3999999999821934E-3</v>
      </c>
      <c r="L40" s="96">
        <v>19887.102971</v>
      </c>
      <c r="M40" s="98">
        <v>112.96</v>
      </c>
      <c r="N40" s="86"/>
      <c r="O40" s="96">
        <v>22.464471516</v>
      </c>
      <c r="P40" s="97">
        <v>1.1100172783813308E-6</v>
      </c>
      <c r="Q40" s="97">
        <v>1.3590622420414849E-2</v>
      </c>
      <c r="R40" s="97">
        <f>O40/'סכום נכסי הקרן'!$C$42</f>
        <v>5.6425970131909701E-3</v>
      </c>
    </row>
    <row r="41" spans="2:18" s="125" customFormat="1">
      <c r="B41" s="88" t="s">
        <v>289</v>
      </c>
      <c r="C41" s="86" t="s">
        <v>290</v>
      </c>
      <c r="D41" s="99" t="s">
        <v>111</v>
      </c>
      <c r="E41" s="86" t="s">
        <v>244</v>
      </c>
      <c r="F41" s="86"/>
      <c r="G41" s="86"/>
      <c r="H41" s="96">
        <v>7.4800000000253632</v>
      </c>
      <c r="I41" s="99" t="s">
        <v>155</v>
      </c>
      <c r="J41" s="100">
        <v>0.02</v>
      </c>
      <c r="K41" s="97">
        <v>1.620000000006341E-2</v>
      </c>
      <c r="L41" s="96">
        <v>82833.924797</v>
      </c>
      <c r="M41" s="98">
        <v>102.81</v>
      </c>
      <c r="N41" s="86"/>
      <c r="O41" s="96">
        <v>85.161558083000003</v>
      </c>
      <c r="P41" s="97">
        <v>5.8070913785517316E-6</v>
      </c>
      <c r="Q41" s="97">
        <v>5.1521291289489742E-2</v>
      </c>
      <c r="R41" s="97">
        <f>O41/'סכום נכסי הקרן'!$C$42</f>
        <v>2.1390770441030531E-2</v>
      </c>
    </row>
    <row r="42" spans="2:18" s="125" customFormat="1">
      <c r="B42" s="88" t="s">
        <v>291</v>
      </c>
      <c r="C42" s="86" t="s">
        <v>292</v>
      </c>
      <c r="D42" s="99" t="s">
        <v>111</v>
      </c>
      <c r="E42" s="86" t="s">
        <v>244</v>
      </c>
      <c r="F42" s="86"/>
      <c r="G42" s="86"/>
      <c r="H42" s="96">
        <v>2.0499999999905314</v>
      </c>
      <c r="I42" s="99" t="s">
        <v>155</v>
      </c>
      <c r="J42" s="100">
        <v>0.01</v>
      </c>
      <c r="K42" s="97">
        <v>5.0999999999179358E-3</v>
      </c>
      <c r="L42" s="96">
        <v>62165.376032</v>
      </c>
      <c r="M42" s="98">
        <v>101.93</v>
      </c>
      <c r="N42" s="86"/>
      <c r="O42" s="96">
        <v>63.365170552000002</v>
      </c>
      <c r="P42" s="97">
        <v>4.2685437135302303E-6</v>
      </c>
      <c r="Q42" s="97">
        <v>3.8334848294297258E-2</v>
      </c>
      <c r="R42" s="97">
        <f>O42/'סכום נכסי הקרן'!$C$42</f>
        <v>1.5915981902463003E-2</v>
      </c>
    </row>
    <row r="43" spans="2:18" s="125" customFormat="1">
      <c r="B43" s="88" t="s">
        <v>293</v>
      </c>
      <c r="C43" s="86" t="s">
        <v>294</v>
      </c>
      <c r="D43" s="99" t="s">
        <v>111</v>
      </c>
      <c r="E43" s="86" t="s">
        <v>244</v>
      </c>
      <c r="F43" s="86"/>
      <c r="G43" s="86"/>
      <c r="H43" s="96">
        <v>0.40999999999296716</v>
      </c>
      <c r="I43" s="99" t="s">
        <v>155</v>
      </c>
      <c r="J43" s="100">
        <v>0</v>
      </c>
      <c r="K43" s="97">
        <v>2.9000000000703285E-3</v>
      </c>
      <c r="L43" s="96">
        <v>56944.3</v>
      </c>
      <c r="M43" s="98">
        <v>99.88</v>
      </c>
      <c r="N43" s="86"/>
      <c r="O43" s="96">
        <v>56.875966840000004</v>
      </c>
      <c r="P43" s="97">
        <v>2.6052963037690677E-5</v>
      </c>
      <c r="Q43" s="97">
        <v>3.4408990639638759E-2</v>
      </c>
      <c r="R43" s="97">
        <f>O43/'סכום נכסי הקרן'!$C$42</f>
        <v>1.4286032074476186E-2</v>
      </c>
    </row>
    <row r="44" spans="2:18" s="125" customFormat="1">
      <c r="B44" s="88" t="s">
        <v>295</v>
      </c>
      <c r="C44" s="86" t="s">
        <v>296</v>
      </c>
      <c r="D44" s="99" t="s">
        <v>111</v>
      </c>
      <c r="E44" s="86" t="s">
        <v>244</v>
      </c>
      <c r="F44" s="86"/>
      <c r="G44" s="86"/>
      <c r="H44" s="96">
        <v>6.0799999999544356</v>
      </c>
      <c r="I44" s="99" t="s">
        <v>155</v>
      </c>
      <c r="J44" s="100">
        <v>1.7500000000000002E-2</v>
      </c>
      <c r="K44" s="97">
        <v>1.3999999999931994E-2</v>
      </c>
      <c r="L44" s="96">
        <v>57021.389947000003</v>
      </c>
      <c r="M44" s="98">
        <v>103.15</v>
      </c>
      <c r="N44" s="86"/>
      <c r="O44" s="96">
        <v>58.817565370999993</v>
      </c>
      <c r="P44" s="97">
        <v>3.1014721215891032E-6</v>
      </c>
      <c r="Q44" s="97">
        <v>3.5583624661545701E-2</v>
      </c>
      <c r="R44" s="97">
        <f>O44/'סכום נכסי הקרן'!$C$42</f>
        <v>1.4773720292025996E-2</v>
      </c>
    </row>
    <row r="45" spans="2:18" s="125" customFormat="1">
      <c r="B45" s="88" t="s">
        <v>297</v>
      </c>
      <c r="C45" s="86" t="s">
        <v>298</v>
      </c>
      <c r="D45" s="99" t="s">
        <v>111</v>
      </c>
      <c r="E45" s="86" t="s">
        <v>244</v>
      </c>
      <c r="F45" s="86"/>
      <c r="G45" s="86"/>
      <c r="H45" s="96">
        <v>8.5899999999483008</v>
      </c>
      <c r="I45" s="99" t="s">
        <v>155</v>
      </c>
      <c r="J45" s="100">
        <v>2.2499999999999999E-2</v>
      </c>
      <c r="K45" s="97">
        <v>1.8299999999918368E-2</v>
      </c>
      <c r="L45" s="96">
        <v>52621.088744000001</v>
      </c>
      <c r="M45" s="98">
        <v>104.76</v>
      </c>
      <c r="N45" s="86"/>
      <c r="O45" s="96">
        <v>55.125851415</v>
      </c>
      <c r="P45" s="97">
        <v>5.6811315241106794E-6</v>
      </c>
      <c r="Q45" s="97">
        <v>3.3350200633544991E-2</v>
      </c>
      <c r="R45" s="97">
        <f>O45/'סכום נכסי הקרן'!$C$42</f>
        <v>1.3846440336793376E-2</v>
      </c>
    </row>
    <row r="46" spans="2:18" s="125" customFormat="1">
      <c r="B46" s="88" t="s">
        <v>299</v>
      </c>
      <c r="C46" s="86" t="s">
        <v>300</v>
      </c>
      <c r="D46" s="99" t="s">
        <v>111</v>
      </c>
      <c r="E46" s="86" t="s">
        <v>244</v>
      </c>
      <c r="F46" s="86"/>
      <c r="G46" s="86"/>
      <c r="H46" s="96">
        <v>0.84000000000122399</v>
      </c>
      <c r="I46" s="99" t="s">
        <v>155</v>
      </c>
      <c r="J46" s="100">
        <v>0.05</v>
      </c>
      <c r="K46" s="97">
        <v>2.9000000000160642E-3</v>
      </c>
      <c r="L46" s="96">
        <v>124797.07129000001</v>
      </c>
      <c r="M46" s="98">
        <v>104.75</v>
      </c>
      <c r="N46" s="86"/>
      <c r="O46" s="96">
        <v>130.72493115099999</v>
      </c>
      <c r="P46" s="97">
        <v>6.7424455710331692E-6</v>
      </c>
      <c r="Q46" s="97">
        <v>7.908635548993824E-2</v>
      </c>
      <c r="R46" s="97">
        <f>O46/'סכום נכסי הקרן'!$C$42</f>
        <v>3.2835319786484303E-2</v>
      </c>
    </row>
    <row r="47" spans="2:18" s="125" customFormat="1">
      <c r="B47" s="128"/>
    </row>
    <row r="48" spans="2:18" s="125" customFormat="1">
      <c r="B48" s="128"/>
    </row>
    <row r="49" spans="2:4">
      <c r="C49" s="1"/>
      <c r="D49" s="1"/>
    </row>
    <row r="50" spans="2:4">
      <c r="B50" s="101" t="s">
        <v>102</v>
      </c>
      <c r="C50" s="102"/>
      <c r="D50" s="102"/>
    </row>
    <row r="51" spans="2:4">
      <c r="B51" s="101" t="s">
        <v>221</v>
      </c>
      <c r="C51" s="102"/>
      <c r="D51" s="102"/>
    </row>
    <row r="52" spans="2:4">
      <c r="B52" s="141" t="s">
        <v>229</v>
      </c>
      <c r="C52" s="141"/>
      <c r="D52" s="14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2:D52"/>
  </mergeCells>
  <phoneticPr fontId="3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170</v>
      </c>
      <c r="C1" s="80" t="s" vm="1">
        <v>239</v>
      </c>
    </row>
    <row r="2" spans="2:67">
      <c r="B2" s="58" t="s">
        <v>169</v>
      </c>
      <c r="C2" s="80" t="s">
        <v>240</v>
      </c>
    </row>
    <row r="3" spans="2:67">
      <c r="B3" s="58" t="s">
        <v>171</v>
      </c>
      <c r="C3" s="80" t="s">
        <v>241</v>
      </c>
    </row>
    <row r="4" spans="2:67">
      <c r="B4" s="58" t="s">
        <v>172</v>
      </c>
      <c r="C4" s="80">
        <v>2148</v>
      </c>
    </row>
    <row r="6" spans="2:67" ht="26.25" customHeight="1">
      <c r="B6" s="138" t="s">
        <v>200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3"/>
      <c r="BO6" s="3"/>
    </row>
    <row r="7" spans="2:67" ht="26.25" customHeight="1">
      <c r="B7" s="138" t="s">
        <v>76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3"/>
      <c r="AZ7" s="45"/>
      <c r="BJ7" s="3"/>
      <c r="BO7" s="3"/>
    </row>
    <row r="8" spans="2:67" s="3" customFormat="1" ht="78.75">
      <c r="B8" s="39" t="s">
        <v>105</v>
      </c>
      <c r="C8" s="14" t="s">
        <v>37</v>
      </c>
      <c r="D8" s="14" t="s">
        <v>110</v>
      </c>
      <c r="E8" s="14" t="s">
        <v>216</v>
      </c>
      <c r="F8" s="14" t="s">
        <v>107</v>
      </c>
      <c r="G8" s="14" t="s">
        <v>52</v>
      </c>
      <c r="H8" s="14" t="s">
        <v>15</v>
      </c>
      <c r="I8" s="14" t="s">
        <v>53</v>
      </c>
      <c r="J8" s="14" t="s">
        <v>91</v>
      </c>
      <c r="K8" s="14" t="s">
        <v>18</v>
      </c>
      <c r="L8" s="14" t="s">
        <v>90</v>
      </c>
      <c r="M8" s="14" t="s">
        <v>17</v>
      </c>
      <c r="N8" s="14" t="s">
        <v>19</v>
      </c>
      <c r="O8" s="14" t="s">
        <v>223</v>
      </c>
      <c r="P8" s="14" t="s">
        <v>222</v>
      </c>
      <c r="Q8" s="14" t="s">
        <v>51</v>
      </c>
      <c r="R8" s="14" t="s">
        <v>50</v>
      </c>
      <c r="S8" s="14" t="s">
        <v>173</v>
      </c>
      <c r="T8" s="40" t="s">
        <v>175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230</v>
      </c>
      <c r="P9" s="17"/>
      <c r="Q9" s="17" t="s">
        <v>226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103</v>
      </c>
      <c r="R10" s="20" t="s">
        <v>104</v>
      </c>
      <c r="S10" s="47" t="s">
        <v>176</v>
      </c>
      <c r="T10" s="75" t="s">
        <v>217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238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102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221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229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0" zoomScaleNormal="80" workbookViewId="0">
      <selection activeCell="C31" sqref="C31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7109375" style="1" bestFit="1" customWidth="1"/>
    <col min="12" max="12" width="9" style="1" bestFit="1" customWidth="1"/>
    <col min="13" max="13" width="7.42578125" style="1" bestFit="1" customWidth="1"/>
    <col min="14" max="14" width="10" style="1" bestFit="1" customWidth="1"/>
    <col min="15" max="15" width="11.42578125" style="1" bestFit="1" customWidth="1"/>
    <col min="16" max="16" width="13" style="1" bestFit="1" customWidth="1"/>
    <col min="17" max="17" width="8.85546875" style="1" bestFit="1" customWidth="1"/>
    <col min="18" max="18" width="9.85546875" style="1" bestFit="1" customWidth="1"/>
    <col min="19" max="19" width="11.42578125" style="1" bestFit="1" customWidth="1"/>
    <col min="20" max="20" width="13" style="1" bestFit="1" customWidth="1"/>
    <col min="21" max="21" width="10.7109375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170</v>
      </c>
      <c r="C1" s="80" t="s" vm="1">
        <v>239</v>
      </c>
    </row>
    <row r="2" spans="2:66">
      <c r="B2" s="58" t="s">
        <v>169</v>
      </c>
      <c r="C2" s="80" t="s">
        <v>240</v>
      </c>
    </row>
    <row r="3" spans="2:66">
      <c r="B3" s="58" t="s">
        <v>171</v>
      </c>
      <c r="C3" s="80" t="s">
        <v>241</v>
      </c>
    </row>
    <row r="4" spans="2:66">
      <c r="B4" s="58" t="s">
        <v>172</v>
      </c>
      <c r="C4" s="80">
        <v>2148</v>
      </c>
    </row>
    <row r="6" spans="2:66" ht="26.25" customHeight="1">
      <c r="B6" s="144" t="s">
        <v>200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6"/>
    </row>
    <row r="7" spans="2:66" ht="26.25" customHeight="1">
      <c r="B7" s="144" t="s">
        <v>77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6"/>
      <c r="BN7" s="3"/>
    </row>
    <row r="8" spans="2:66" s="3" customFormat="1" ht="78.75">
      <c r="B8" s="23" t="s">
        <v>105</v>
      </c>
      <c r="C8" s="31" t="s">
        <v>37</v>
      </c>
      <c r="D8" s="31" t="s">
        <v>110</v>
      </c>
      <c r="E8" s="31" t="s">
        <v>216</v>
      </c>
      <c r="F8" s="31" t="s">
        <v>107</v>
      </c>
      <c r="G8" s="31" t="s">
        <v>52</v>
      </c>
      <c r="H8" s="31" t="s">
        <v>15</v>
      </c>
      <c r="I8" s="31" t="s">
        <v>53</v>
      </c>
      <c r="J8" s="31" t="s">
        <v>91</v>
      </c>
      <c r="K8" s="31" t="s">
        <v>18</v>
      </c>
      <c r="L8" s="31" t="s">
        <v>90</v>
      </c>
      <c r="M8" s="31" t="s">
        <v>17</v>
      </c>
      <c r="N8" s="31" t="s">
        <v>19</v>
      </c>
      <c r="O8" s="14" t="s">
        <v>223</v>
      </c>
      <c r="P8" s="31" t="s">
        <v>222</v>
      </c>
      <c r="Q8" s="31" t="s">
        <v>237</v>
      </c>
      <c r="R8" s="31" t="s">
        <v>51</v>
      </c>
      <c r="S8" s="14" t="s">
        <v>50</v>
      </c>
      <c r="T8" s="31" t="s">
        <v>173</v>
      </c>
      <c r="U8" s="15" t="s">
        <v>175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230</v>
      </c>
      <c r="P9" s="33"/>
      <c r="Q9" s="17" t="s">
        <v>226</v>
      </c>
      <c r="R9" s="33" t="s">
        <v>226</v>
      </c>
      <c r="S9" s="17" t="s">
        <v>20</v>
      </c>
      <c r="T9" s="33" t="s">
        <v>226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103</v>
      </c>
      <c r="R10" s="20" t="s">
        <v>104</v>
      </c>
      <c r="S10" s="20" t="s">
        <v>176</v>
      </c>
      <c r="T10" s="21" t="s">
        <v>217</v>
      </c>
      <c r="U10" s="21" t="s">
        <v>232</v>
      </c>
      <c r="V10" s="5"/>
      <c r="BI10" s="1"/>
      <c r="BJ10" s="3"/>
      <c r="BK10" s="1"/>
    </row>
    <row r="11" spans="2:66" s="123" customFormat="1" ht="18" customHeight="1">
      <c r="B11" s="81" t="s">
        <v>31</v>
      </c>
      <c r="C11" s="82"/>
      <c r="D11" s="82"/>
      <c r="E11" s="82"/>
      <c r="F11" s="82"/>
      <c r="G11" s="82"/>
      <c r="H11" s="82"/>
      <c r="I11" s="82"/>
      <c r="J11" s="82"/>
      <c r="K11" s="90">
        <v>4.373847517207448</v>
      </c>
      <c r="L11" s="82"/>
      <c r="M11" s="82"/>
      <c r="N11" s="105">
        <v>1.3605461886361834E-2</v>
      </c>
      <c r="O11" s="90"/>
      <c r="P11" s="92"/>
      <c r="Q11" s="90">
        <v>3.3500904980000001</v>
      </c>
      <c r="R11" s="90">
        <v>1561.8700448289987</v>
      </c>
      <c r="S11" s="82"/>
      <c r="T11" s="91">
        <v>1</v>
      </c>
      <c r="U11" s="91">
        <f>R11/'סכום נכסי הקרן'!$C$42</f>
        <v>0.39230850561819891</v>
      </c>
      <c r="V11" s="126"/>
      <c r="BI11" s="125"/>
      <c r="BJ11" s="127"/>
      <c r="BK11" s="125"/>
      <c r="BN11" s="125"/>
    </row>
    <row r="12" spans="2:66" s="125" customFormat="1">
      <c r="B12" s="83" t="s">
        <v>220</v>
      </c>
      <c r="C12" s="84"/>
      <c r="D12" s="84"/>
      <c r="E12" s="84"/>
      <c r="F12" s="84"/>
      <c r="G12" s="84"/>
      <c r="H12" s="84"/>
      <c r="I12" s="84"/>
      <c r="J12" s="84"/>
      <c r="K12" s="93">
        <v>4.373847517207448</v>
      </c>
      <c r="L12" s="84"/>
      <c r="M12" s="84"/>
      <c r="N12" s="106">
        <v>1.3605461886361834E-2</v>
      </c>
      <c r="O12" s="93"/>
      <c r="P12" s="95"/>
      <c r="Q12" s="93">
        <v>3.3500904980000001</v>
      </c>
      <c r="R12" s="93">
        <v>1561.8700448289992</v>
      </c>
      <c r="S12" s="84"/>
      <c r="T12" s="94">
        <v>1.0000000000000002</v>
      </c>
      <c r="U12" s="94">
        <f>R12/'סכום נכסי הקרן'!$C$42</f>
        <v>0.39230850561819902</v>
      </c>
      <c r="BJ12" s="127"/>
    </row>
    <row r="13" spans="2:66" s="125" customFormat="1" ht="20.25">
      <c r="B13" s="104" t="s">
        <v>30</v>
      </c>
      <c r="C13" s="84"/>
      <c r="D13" s="84"/>
      <c r="E13" s="84"/>
      <c r="F13" s="84"/>
      <c r="G13" s="84"/>
      <c r="H13" s="84"/>
      <c r="I13" s="84"/>
      <c r="J13" s="84"/>
      <c r="K13" s="93">
        <v>4.4575705181404555</v>
      </c>
      <c r="L13" s="84"/>
      <c r="M13" s="84"/>
      <c r="N13" s="106">
        <v>8.3374615097618742E-3</v>
      </c>
      <c r="O13" s="93"/>
      <c r="P13" s="95"/>
      <c r="Q13" s="93">
        <v>2.977938446</v>
      </c>
      <c r="R13" s="93">
        <v>1166.3485898629997</v>
      </c>
      <c r="S13" s="84"/>
      <c r="T13" s="94">
        <v>0.74676417140114704</v>
      </c>
      <c r="U13" s="94">
        <f>R13/'סכום נכסי הקרן'!$C$42</f>
        <v>0.29296193613159655</v>
      </c>
      <c r="BJ13" s="123"/>
    </row>
    <row r="14" spans="2:66" s="125" customFormat="1">
      <c r="B14" s="89" t="s">
        <v>301</v>
      </c>
      <c r="C14" s="86" t="s">
        <v>302</v>
      </c>
      <c r="D14" s="99" t="s">
        <v>111</v>
      </c>
      <c r="E14" s="99" t="s">
        <v>303</v>
      </c>
      <c r="F14" s="86" t="s">
        <v>304</v>
      </c>
      <c r="G14" s="99" t="s">
        <v>305</v>
      </c>
      <c r="H14" s="86" t="s">
        <v>306</v>
      </c>
      <c r="I14" s="86" t="s">
        <v>307</v>
      </c>
      <c r="J14" s="86"/>
      <c r="K14" s="96">
        <v>3.5500000001148222</v>
      </c>
      <c r="L14" s="99" t="s">
        <v>155</v>
      </c>
      <c r="M14" s="100">
        <v>6.1999999999999998E-3</v>
      </c>
      <c r="N14" s="100">
        <v>-6.9999999991539417E-4</v>
      </c>
      <c r="O14" s="96">
        <v>15963.077112000001</v>
      </c>
      <c r="P14" s="98">
        <v>103.66</v>
      </c>
      <c r="Q14" s="86"/>
      <c r="R14" s="96">
        <v>16.547324902</v>
      </c>
      <c r="S14" s="97">
        <v>3.3864777263209704E-6</v>
      </c>
      <c r="T14" s="97">
        <v>1.0594559359649978E-2</v>
      </c>
      <c r="U14" s="97">
        <f>R14/'סכום נכסי הקרן'!$C$42</f>
        <v>4.156335750067585E-3</v>
      </c>
    </row>
    <row r="15" spans="2:66" s="125" customFormat="1">
      <c r="B15" s="89" t="s">
        <v>308</v>
      </c>
      <c r="C15" s="86" t="s">
        <v>309</v>
      </c>
      <c r="D15" s="99" t="s">
        <v>111</v>
      </c>
      <c r="E15" s="99" t="s">
        <v>303</v>
      </c>
      <c r="F15" s="86" t="s">
        <v>310</v>
      </c>
      <c r="G15" s="99" t="s">
        <v>311</v>
      </c>
      <c r="H15" s="86" t="s">
        <v>306</v>
      </c>
      <c r="I15" s="86" t="s">
        <v>151</v>
      </c>
      <c r="J15" s="86"/>
      <c r="K15" s="96">
        <v>1.2399999999611862</v>
      </c>
      <c r="L15" s="99" t="s">
        <v>155</v>
      </c>
      <c r="M15" s="100">
        <v>5.8999999999999999E-3</v>
      </c>
      <c r="N15" s="100">
        <v>-9.8999999996118599E-3</v>
      </c>
      <c r="O15" s="96">
        <v>19134.773950999999</v>
      </c>
      <c r="P15" s="98">
        <v>102.33</v>
      </c>
      <c r="Q15" s="86"/>
      <c r="R15" s="96">
        <v>19.580613924000001</v>
      </c>
      <c r="S15" s="97">
        <v>3.5845321631029171E-6</v>
      </c>
      <c r="T15" s="97">
        <v>1.253664732787918E-2</v>
      </c>
      <c r="U15" s="97">
        <f>R15/'סכום נכסי הקרן'!$C$42</f>
        <v>4.9182333786626673E-3</v>
      </c>
    </row>
    <row r="16" spans="2:66" s="125" customFormat="1">
      <c r="B16" s="89" t="s">
        <v>312</v>
      </c>
      <c r="C16" s="86" t="s">
        <v>313</v>
      </c>
      <c r="D16" s="99" t="s">
        <v>111</v>
      </c>
      <c r="E16" s="99" t="s">
        <v>303</v>
      </c>
      <c r="F16" s="86" t="s">
        <v>310</v>
      </c>
      <c r="G16" s="99" t="s">
        <v>311</v>
      </c>
      <c r="H16" s="86" t="s">
        <v>306</v>
      </c>
      <c r="I16" s="86" t="s">
        <v>151</v>
      </c>
      <c r="J16" s="86"/>
      <c r="K16" s="96">
        <v>6.0799999997649286</v>
      </c>
      <c r="L16" s="99" t="s">
        <v>155</v>
      </c>
      <c r="M16" s="100">
        <v>8.3000000000000001E-3</v>
      </c>
      <c r="N16" s="100">
        <v>4.2999999999849305E-3</v>
      </c>
      <c r="O16" s="96">
        <v>6436.121185</v>
      </c>
      <c r="P16" s="98">
        <v>103.11</v>
      </c>
      <c r="Q16" s="86"/>
      <c r="R16" s="96">
        <v>6.6362845070000001</v>
      </c>
      <c r="S16" s="97">
        <v>5.0048766184281123E-6</v>
      </c>
      <c r="T16" s="97">
        <v>4.2489351332213902E-3</v>
      </c>
      <c r="U16" s="97">
        <f>R16/'סכום נכסי הקרן'!$C$42</f>
        <v>1.6668933925827463E-3</v>
      </c>
    </row>
    <row r="17" spans="2:61" s="125" customFormat="1" ht="20.25">
      <c r="B17" s="89" t="s">
        <v>314</v>
      </c>
      <c r="C17" s="86" t="s">
        <v>315</v>
      </c>
      <c r="D17" s="99" t="s">
        <v>111</v>
      </c>
      <c r="E17" s="99" t="s">
        <v>303</v>
      </c>
      <c r="F17" s="86" t="s">
        <v>316</v>
      </c>
      <c r="G17" s="99" t="s">
        <v>311</v>
      </c>
      <c r="H17" s="86" t="s">
        <v>306</v>
      </c>
      <c r="I17" s="86" t="s">
        <v>151</v>
      </c>
      <c r="J17" s="86"/>
      <c r="K17" s="96">
        <v>2.2299999999047242</v>
      </c>
      <c r="L17" s="99" t="s">
        <v>155</v>
      </c>
      <c r="M17" s="100">
        <v>0.04</v>
      </c>
      <c r="N17" s="100">
        <v>-4.6999999996943992E-3</v>
      </c>
      <c r="O17" s="96">
        <v>9682.8729750000002</v>
      </c>
      <c r="P17" s="98">
        <v>114.9</v>
      </c>
      <c r="Q17" s="86"/>
      <c r="R17" s="96">
        <v>11.125620922</v>
      </c>
      <c r="S17" s="97">
        <v>4.6738869867972912E-6</v>
      </c>
      <c r="T17" s="97">
        <v>7.1232692878862962E-3</v>
      </c>
      <c r="U17" s="97">
        <f>R17/'סכום נכסי הקרן'!$C$42</f>
        <v>2.7945191294466848E-3</v>
      </c>
      <c r="BI17" s="123"/>
    </row>
    <row r="18" spans="2:61" s="125" customFormat="1">
      <c r="B18" s="89" t="s">
        <v>317</v>
      </c>
      <c r="C18" s="86" t="s">
        <v>318</v>
      </c>
      <c r="D18" s="99" t="s">
        <v>111</v>
      </c>
      <c r="E18" s="99" t="s">
        <v>303</v>
      </c>
      <c r="F18" s="86" t="s">
        <v>316</v>
      </c>
      <c r="G18" s="99" t="s">
        <v>311</v>
      </c>
      <c r="H18" s="86" t="s">
        <v>306</v>
      </c>
      <c r="I18" s="86" t="s">
        <v>151</v>
      </c>
      <c r="J18" s="86"/>
      <c r="K18" s="96">
        <v>3.4300000000350614</v>
      </c>
      <c r="L18" s="99" t="s">
        <v>155</v>
      </c>
      <c r="M18" s="100">
        <v>9.8999999999999991E-3</v>
      </c>
      <c r="N18" s="100">
        <v>-2.2000000002834782E-3</v>
      </c>
      <c r="O18" s="96">
        <v>12682.03285</v>
      </c>
      <c r="P18" s="98">
        <v>105.7</v>
      </c>
      <c r="Q18" s="86"/>
      <c r="R18" s="96">
        <v>13.404909071000001</v>
      </c>
      <c r="S18" s="97">
        <v>4.2078842214372598E-6</v>
      </c>
      <c r="T18" s="97">
        <v>8.582602064352695E-3</v>
      </c>
      <c r="U18" s="97">
        <f>R18/'סכום נכסי הקרן'!$C$42</f>
        <v>3.3670277901818747E-3</v>
      </c>
    </row>
    <row r="19" spans="2:61" s="125" customFormat="1">
      <c r="B19" s="89" t="s">
        <v>319</v>
      </c>
      <c r="C19" s="86" t="s">
        <v>320</v>
      </c>
      <c r="D19" s="99" t="s">
        <v>111</v>
      </c>
      <c r="E19" s="99" t="s">
        <v>303</v>
      </c>
      <c r="F19" s="86" t="s">
        <v>316</v>
      </c>
      <c r="G19" s="99" t="s">
        <v>311</v>
      </c>
      <c r="H19" s="86" t="s">
        <v>306</v>
      </c>
      <c r="I19" s="86" t="s">
        <v>151</v>
      </c>
      <c r="J19" s="86"/>
      <c r="K19" s="96">
        <v>5.3799999999423971</v>
      </c>
      <c r="L19" s="99" t="s">
        <v>155</v>
      </c>
      <c r="M19" s="100">
        <v>8.6E-3</v>
      </c>
      <c r="N19" s="100">
        <v>3.6999999996759798E-3</v>
      </c>
      <c r="O19" s="96">
        <v>10667.687631000001</v>
      </c>
      <c r="P19" s="98">
        <v>104.15</v>
      </c>
      <c r="Q19" s="86"/>
      <c r="R19" s="96">
        <v>11.110396227999999</v>
      </c>
      <c r="S19" s="97">
        <v>4.2647703704917866E-6</v>
      </c>
      <c r="T19" s="97">
        <v>7.1135215537195479E-3</v>
      </c>
      <c r="U19" s="97">
        <f>R19/'סכום נכסי הקרן'!$C$42</f>
        <v>2.7906950104225644E-3</v>
      </c>
      <c r="BI19" s="127"/>
    </row>
    <row r="20" spans="2:61" s="125" customFormat="1">
      <c r="B20" s="89" t="s">
        <v>321</v>
      </c>
      <c r="C20" s="86" t="s">
        <v>322</v>
      </c>
      <c r="D20" s="99" t="s">
        <v>111</v>
      </c>
      <c r="E20" s="99" t="s">
        <v>303</v>
      </c>
      <c r="F20" s="86" t="s">
        <v>316</v>
      </c>
      <c r="G20" s="99" t="s">
        <v>311</v>
      </c>
      <c r="H20" s="86" t="s">
        <v>306</v>
      </c>
      <c r="I20" s="86" t="s">
        <v>151</v>
      </c>
      <c r="J20" s="86"/>
      <c r="K20" s="96">
        <v>8.0800000048429172</v>
      </c>
      <c r="L20" s="99" t="s">
        <v>155</v>
      </c>
      <c r="M20" s="100">
        <v>1.2199999999999999E-2</v>
      </c>
      <c r="N20" s="100">
        <v>8.9000000075967322E-3</v>
      </c>
      <c r="O20" s="96">
        <v>403.79</v>
      </c>
      <c r="P20" s="98">
        <v>104.32</v>
      </c>
      <c r="Q20" s="86"/>
      <c r="R20" s="96">
        <v>0.42123371200000004</v>
      </c>
      <c r="S20" s="97">
        <v>5.0372501272442391E-7</v>
      </c>
      <c r="T20" s="97">
        <v>2.6969831030091801E-4</v>
      </c>
      <c r="U20" s="97">
        <f>R20/'סכום נכסי הקרן'!$C$42</f>
        <v>1.0580494108190645E-4</v>
      </c>
    </row>
    <row r="21" spans="2:61" s="125" customFormat="1">
      <c r="B21" s="89" t="s">
        <v>323</v>
      </c>
      <c r="C21" s="86" t="s">
        <v>324</v>
      </c>
      <c r="D21" s="99" t="s">
        <v>111</v>
      </c>
      <c r="E21" s="99" t="s">
        <v>303</v>
      </c>
      <c r="F21" s="86" t="s">
        <v>316</v>
      </c>
      <c r="G21" s="99" t="s">
        <v>311</v>
      </c>
      <c r="H21" s="86" t="s">
        <v>306</v>
      </c>
      <c r="I21" s="86" t="s">
        <v>151</v>
      </c>
      <c r="J21" s="86"/>
      <c r="K21" s="96">
        <v>10.849999999941218</v>
      </c>
      <c r="L21" s="99" t="s">
        <v>155</v>
      </c>
      <c r="M21" s="100">
        <v>5.6000000000000008E-3</v>
      </c>
      <c r="N21" s="100">
        <v>4.5000000000839759E-3</v>
      </c>
      <c r="O21" s="96">
        <v>5827.6827000000003</v>
      </c>
      <c r="P21" s="98">
        <v>102.17</v>
      </c>
      <c r="Q21" s="86"/>
      <c r="R21" s="96">
        <v>5.9541433110000002</v>
      </c>
      <c r="S21" s="97">
        <v>8.3024056632669782E-6</v>
      </c>
      <c r="T21" s="97">
        <v>3.8121886841436217E-3</v>
      </c>
      <c r="U21" s="97">
        <f>R21/'סכום נכסי הקרן'!$C$42</f>
        <v>1.4955540458109922E-3</v>
      </c>
    </row>
    <row r="22" spans="2:61" s="125" customFormat="1">
      <c r="B22" s="89" t="s">
        <v>325</v>
      </c>
      <c r="C22" s="86" t="s">
        <v>326</v>
      </c>
      <c r="D22" s="99" t="s">
        <v>111</v>
      </c>
      <c r="E22" s="99" t="s">
        <v>303</v>
      </c>
      <c r="F22" s="86" t="s">
        <v>316</v>
      </c>
      <c r="G22" s="99" t="s">
        <v>311</v>
      </c>
      <c r="H22" s="86" t="s">
        <v>306</v>
      </c>
      <c r="I22" s="86" t="s">
        <v>151</v>
      </c>
      <c r="J22" s="86"/>
      <c r="K22" s="96">
        <v>1.44999999942431</v>
      </c>
      <c r="L22" s="99" t="s">
        <v>155</v>
      </c>
      <c r="M22" s="100">
        <v>4.0999999999999995E-3</v>
      </c>
      <c r="N22" s="100">
        <v>-8.8999999968462189E-3</v>
      </c>
      <c r="O22" s="96">
        <v>1961.703708</v>
      </c>
      <c r="P22" s="98">
        <v>101.83</v>
      </c>
      <c r="Q22" s="86"/>
      <c r="R22" s="96">
        <v>1.997602967</v>
      </c>
      <c r="S22" s="97">
        <v>1.5912108747297034E-6</v>
      </c>
      <c r="T22" s="97">
        <v>1.2789815475452745E-3</v>
      </c>
      <c r="U22" s="97">
        <f>R22/'סכום נכסי הקרן'!$C$42</f>
        <v>5.0175533963073803E-4</v>
      </c>
    </row>
    <row r="23" spans="2:61" s="125" customFormat="1">
      <c r="B23" s="89" t="s">
        <v>327</v>
      </c>
      <c r="C23" s="86" t="s">
        <v>328</v>
      </c>
      <c r="D23" s="99" t="s">
        <v>111</v>
      </c>
      <c r="E23" s="99" t="s">
        <v>303</v>
      </c>
      <c r="F23" s="86" t="s">
        <v>316</v>
      </c>
      <c r="G23" s="99" t="s">
        <v>311</v>
      </c>
      <c r="H23" s="86" t="s">
        <v>306</v>
      </c>
      <c r="I23" s="86" t="s">
        <v>151</v>
      </c>
      <c r="J23" s="86"/>
      <c r="K23" s="96">
        <v>0.83999999994488872</v>
      </c>
      <c r="L23" s="99" t="s">
        <v>155</v>
      </c>
      <c r="M23" s="100">
        <v>6.4000000000000003E-3</v>
      </c>
      <c r="N23" s="100">
        <v>-1.1400000000029008E-2</v>
      </c>
      <c r="O23" s="96">
        <v>13571.721810999999</v>
      </c>
      <c r="P23" s="98">
        <v>101.61</v>
      </c>
      <c r="Q23" s="86"/>
      <c r="R23" s="96">
        <v>13.790226113999998</v>
      </c>
      <c r="S23" s="97">
        <v>4.3083531801421856E-6</v>
      </c>
      <c r="T23" s="97">
        <v>8.8293044351905863E-3</v>
      </c>
      <c r="U23" s="97">
        <f>R23/'סכום נכסי הקרן'!$C$42</f>
        <v>3.4638112286177543E-3</v>
      </c>
    </row>
    <row r="24" spans="2:61" s="125" customFormat="1">
      <c r="B24" s="89" t="s">
        <v>329</v>
      </c>
      <c r="C24" s="86" t="s">
        <v>330</v>
      </c>
      <c r="D24" s="99" t="s">
        <v>111</v>
      </c>
      <c r="E24" s="99" t="s">
        <v>303</v>
      </c>
      <c r="F24" s="86" t="s">
        <v>331</v>
      </c>
      <c r="G24" s="99" t="s">
        <v>311</v>
      </c>
      <c r="H24" s="86" t="s">
        <v>306</v>
      </c>
      <c r="I24" s="86" t="s">
        <v>151</v>
      </c>
      <c r="J24" s="86"/>
      <c r="K24" s="96">
        <v>3.1499999999612323</v>
      </c>
      <c r="L24" s="99" t="s">
        <v>155</v>
      </c>
      <c r="M24" s="100">
        <v>0.05</v>
      </c>
      <c r="N24" s="100">
        <v>-3.0999999998449291E-3</v>
      </c>
      <c r="O24" s="96">
        <v>16838.612154999999</v>
      </c>
      <c r="P24" s="98">
        <v>122.55</v>
      </c>
      <c r="Q24" s="86"/>
      <c r="R24" s="96">
        <v>20.635719472000002</v>
      </c>
      <c r="S24" s="97">
        <v>5.3428654508636381E-6</v>
      </c>
      <c r="T24" s="97">
        <v>1.3212187236908883E-2</v>
      </c>
      <c r="U24" s="97">
        <f>R24/'סכום נכסי הקרן'!$C$42</f>
        <v>5.1832534308595638E-3</v>
      </c>
    </row>
    <row r="25" spans="2:61" s="125" customFormat="1">
      <c r="B25" s="89" t="s">
        <v>332</v>
      </c>
      <c r="C25" s="86" t="s">
        <v>333</v>
      </c>
      <c r="D25" s="99" t="s">
        <v>111</v>
      </c>
      <c r="E25" s="99" t="s">
        <v>303</v>
      </c>
      <c r="F25" s="86" t="s">
        <v>331</v>
      </c>
      <c r="G25" s="99" t="s">
        <v>311</v>
      </c>
      <c r="H25" s="86" t="s">
        <v>306</v>
      </c>
      <c r="I25" s="86" t="s">
        <v>151</v>
      </c>
      <c r="J25" s="86"/>
      <c r="K25" s="96">
        <v>0.96000000016802778</v>
      </c>
      <c r="L25" s="99" t="s">
        <v>155</v>
      </c>
      <c r="M25" s="100">
        <v>1.6E-2</v>
      </c>
      <c r="N25" s="100">
        <v>-1.0500000000525088E-2</v>
      </c>
      <c r="O25" s="96">
        <v>923.32305699999995</v>
      </c>
      <c r="P25" s="98">
        <v>103.13</v>
      </c>
      <c r="Q25" s="86"/>
      <c r="R25" s="96">
        <v>0.95222307900000003</v>
      </c>
      <c r="S25" s="97">
        <v>4.398431289992469E-7</v>
      </c>
      <c r="T25" s="97">
        <v>6.0966857143627087E-4</v>
      </c>
      <c r="U25" s="97">
        <f>R25/'סכום נכסי הקרן'!$C$42</f>
        <v>2.3917816618254558E-4</v>
      </c>
    </row>
    <row r="26" spans="2:61" s="125" customFormat="1">
      <c r="B26" s="89" t="s">
        <v>334</v>
      </c>
      <c r="C26" s="86" t="s">
        <v>335</v>
      </c>
      <c r="D26" s="99" t="s">
        <v>111</v>
      </c>
      <c r="E26" s="99" t="s">
        <v>303</v>
      </c>
      <c r="F26" s="86" t="s">
        <v>331</v>
      </c>
      <c r="G26" s="99" t="s">
        <v>311</v>
      </c>
      <c r="H26" s="86" t="s">
        <v>306</v>
      </c>
      <c r="I26" s="86" t="s">
        <v>151</v>
      </c>
      <c r="J26" s="86"/>
      <c r="K26" s="96">
        <v>2.4799999998531534</v>
      </c>
      <c r="L26" s="99" t="s">
        <v>155</v>
      </c>
      <c r="M26" s="100">
        <v>6.9999999999999993E-3</v>
      </c>
      <c r="N26" s="100">
        <v>-3.3000000002259178E-3</v>
      </c>
      <c r="O26" s="96">
        <v>6794.1501449999996</v>
      </c>
      <c r="P26" s="98">
        <v>104.24</v>
      </c>
      <c r="Q26" s="86"/>
      <c r="R26" s="96">
        <v>7.0822220479999993</v>
      </c>
      <c r="S26" s="97">
        <v>2.3894591491062981E-6</v>
      </c>
      <c r="T26" s="97">
        <v>4.5344502709733425E-3</v>
      </c>
      <c r="U26" s="97">
        <f>R26/'סכום נכסי הקרן'!$C$42</f>
        <v>1.7789034096055889E-3</v>
      </c>
    </row>
    <row r="27" spans="2:61" s="125" customFormat="1">
      <c r="B27" s="89" t="s">
        <v>336</v>
      </c>
      <c r="C27" s="86" t="s">
        <v>337</v>
      </c>
      <c r="D27" s="99" t="s">
        <v>111</v>
      </c>
      <c r="E27" s="99" t="s">
        <v>303</v>
      </c>
      <c r="F27" s="86" t="s">
        <v>331</v>
      </c>
      <c r="G27" s="99" t="s">
        <v>311</v>
      </c>
      <c r="H27" s="86" t="s">
        <v>306</v>
      </c>
      <c r="I27" s="86" t="s">
        <v>151</v>
      </c>
      <c r="J27" s="86"/>
      <c r="K27" s="96">
        <v>4.5299999996371101</v>
      </c>
      <c r="L27" s="99" t="s">
        <v>155</v>
      </c>
      <c r="M27" s="100">
        <v>6.0000000000000001E-3</v>
      </c>
      <c r="N27" s="100">
        <v>1.3999999990414232E-3</v>
      </c>
      <c r="O27" s="96">
        <v>1411.2460500000002</v>
      </c>
      <c r="P27" s="98">
        <v>103.49</v>
      </c>
      <c r="Q27" s="86"/>
      <c r="R27" s="96">
        <v>1.4604986010000001</v>
      </c>
      <c r="S27" s="97">
        <v>6.3451171124184807E-7</v>
      </c>
      <c r="T27" s="97">
        <v>9.3509610856254215E-4</v>
      </c>
      <c r="U27" s="97">
        <f>R27/'סכום נכסי הקרן'!$C$42</f>
        <v>3.6684615695956404E-4</v>
      </c>
    </row>
    <row r="28" spans="2:61" s="125" customFormat="1">
      <c r="B28" s="89" t="s">
        <v>338</v>
      </c>
      <c r="C28" s="86" t="s">
        <v>339</v>
      </c>
      <c r="D28" s="99" t="s">
        <v>111</v>
      </c>
      <c r="E28" s="99" t="s">
        <v>303</v>
      </c>
      <c r="F28" s="86" t="s">
        <v>331</v>
      </c>
      <c r="G28" s="99" t="s">
        <v>311</v>
      </c>
      <c r="H28" s="86" t="s">
        <v>306</v>
      </c>
      <c r="I28" s="86" t="s">
        <v>151</v>
      </c>
      <c r="J28" s="86"/>
      <c r="K28" s="96">
        <v>5.9299999998954362</v>
      </c>
      <c r="L28" s="99" t="s">
        <v>155</v>
      </c>
      <c r="M28" s="100">
        <v>1.7500000000000002E-2</v>
      </c>
      <c r="N28" s="100">
        <v>4.9000000000073126E-3</v>
      </c>
      <c r="O28" s="96">
        <v>12719.385</v>
      </c>
      <c r="P28" s="98">
        <v>107.52</v>
      </c>
      <c r="Q28" s="86"/>
      <c r="R28" s="96">
        <v>13.675883351</v>
      </c>
      <c r="S28" s="97">
        <v>6.3541421568260129E-6</v>
      </c>
      <c r="T28" s="97">
        <v>8.7560955511489444E-3</v>
      </c>
      <c r="U28" s="97">
        <f>R28/'סכום נכסי הקרן'!$C$42</f>
        <v>3.4350907607214026E-3</v>
      </c>
    </row>
    <row r="29" spans="2:61" s="125" customFormat="1">
      <c r="B29" s="89" t="s">
        <v>340</v>
      </c>
      <c r="C29" s="86" t="s">
        <v>341</v>
      </c>
      <c r="D29" s="99" t="s">
        <v>111</v>
      </c>
      <c r="E29" s="99" t="s">
        <v>303</v>
      </c>
      <c r="F29" s="86" t="s">
        <v>342</v>
      </c>
      <c r="G29" s="99" t="s">
        <v>311</v>
      </c>
      <c r="H29" s="86" t="s">
        <v>343</v>
      </c>
      <c r="I29" s="86" t="s">
        <v>151</v>
      </c>
      <c r="J29" s="86"/>
      <c r="K29" s="96">
        <v>1.4999999998726943</v>
      </c>
      <c r="L29" s="99" t="s">
        <v>155</v>
      </c>
      <c r="M29" s="100">
        <v>8.0000000000000002E-3</v>
      </c>
      <c r="N29" s="100">
        <v>-5.3999999990324791E-3</v>
      </c>
      <c r="O29" s="96">
        <v>3788.5194179999999</v>
      </c>
      <c r="P29" s="98">
        <v>103.67</v>
      </c>
      <c r="Q29" s="86"/>
      <c r="R29" s="96">
        <v>3.9275579970000001</v>
      </c>
      <c r="S29" s="97">
        <v>8.8167938188357431E-6</v>
      </c>
      <c r="T29" s="97">
        <v>2.5146509531975875E-3</v>
      </c>
      <c r="U29" s="97">
        <f>R29/'סכום נכסי הקרן'!$C$42</f>
        <v>9.865189576003248E-4</v>
      </c>
    </row>
    <row r="30" spans="2:61" s="125" customFormat="1">
      <c r="B30" s="89" t="s">
        <v>344</v>
      </c>
      <c r="C30" s="86" t="s">
        <v>345</v>
      </c>
      <c r="D30" s="99" t="s">
        <v>111</v>
      </c>
      <c r="E30" s="99" t="s">
        <v>303</v>
      </c>
      <c r="F30" s="86" t="s">
        <v>310</v>
      </c>
      <c r="G30" s="99" t="s">
        <v>311</v>
      </c>
      <c r="H30" s="86" t="s">
        <v>343</v>
      </c>
      <c r="I30" s="86" t="s">
        <v>151</v>
      </c>
      <c r="J30" s="86"/>
      <c r="K30" s="96">
        <v>1.5799999999644863</v>
      </c>
      <c r="L30" s="99" t="s">
        <v>155</v>
      </c>
      <c r="M30" s="100">
        <v>3.4000000000000002E-2</v>
      </c>
      <c r="N30" s="100">
        <v>-6.4000000003874178E-3</v>
      </c>
      <c r="O30" s="96">
        <v>5559.8967810000004</v>
      </c>
      <c r="P30" s="98">
        <v>111.42</v>
      </c>
      <c r="Q30" s="86"/>
      <c r="R30" s="96">
        <v>6.194837209000001</v>
      </c>
      <c r="S30" s="97">
        <v>2.972022793592927E-6</v>
      </c>
      <c r="T30" s="97">
        <v>3.966294910072523E-3</v>
      </c>
      <c r="U30" s="97">
        <f>R30/'סכום נכסי הקרן'!$C$42</f>
        <v>1.5560112290116202E-3</v>
      </c>
    </row>
    <row r="31" spans="2:61" s="125" customFormat="1">
      <c r="B31" s="89" t="s">
        <v>346</v>
      </c>
      <c r="C31" s="86" t="s">
        <v>347</v>
      </c>
      <c r="D31" s="99" t="s">
        <v>111</v>
      </c>
      <c r="E31" s="99" t="s">
        <v>303</v>
      </c>
      <c r="F31" s="86" t="s">
        <v>316</v>
      </c>
      <c r="G31" s="99" t="s">
        <v>311</v>
      </c>
      <c r="H31" s="86" t="s">
        <v>343</v>
      </c>
      <c r="I31" s="86" t="s">
        <v>151</v>
      </c>
      <c r="J31" s="86"/>
      <c r="K31" s="96">
        <v>0.46999999994734726</v>
      </c>
      <c r="L31" s="99" t="s">
        <v>155</v>
      </c>
      <c r="M31" s="100">
        <v>0.03</v>
      </c>
      <c r="N31" s="100">
        <v>-1.9499999999122455E-2</v>
      </c>
      <c r="O31" s="96">
        <v>4113.5004820000004</v>
      </c>
      <c r="P31" s="98">
        <v>110.81</v>
      </c>
      <c r="Q31" s="86"/>
      <c r="R31" s="96">
        <v>4.5581696920000008</v>
      </c>
      <c r="S31" s="97">
        <v>8.5697926708333334E-6</v>
      </c>
      <c r="T31" s="97">
        <v>2.9184052201340809E-3</v>
      </c>
      <c r="U31" s="97">
        <f>R31/'סכום נכסי הקרן'!$C$42</f>
        <v>1.144915190699152E-3</v>
      </c>
    </row>
    <row r="32" spans="2:61" s="125" customFormat="1">
      <c r="B32" s="89" t="s">
        <v>348</v>
      </c>
      <c r="C32" s="86" t="s">
        <v>349</v>
      </c>
      <c r="D32" s="99" t="s">
        <v>111</v>
      </c>
      <c r="E32" s="99" t="s">
        <v>303</v>
      </c>
      <c r="F32" s="86" t="s">
        <v>350</v>
      </c>
      <c r="G32" s="99" t="s">
        <v>351</v>
      </c>
      <c r="H32" s="86" t="s">
        <v>343</v>
      </c>
      <c r="I32" s="86" t="s">
        <v>151</v>
      </c>
      <c r="J32" s="86"/>
      <c r="K32" s="96">
        <v>6.2199999998967703</v>
      </c>
      <c r="L32" s="99" t="s">
        <v>155</v>
      </c>
      <c r="M32" s="100">
        <v>8.3000000000000001E-3</v>
      </c>
      <c r="N32" s="100">
        <v>4.7000000000512214E-3</v>
      </c>
      <c r="O32" s="96">
        <v>24545.77145</v>
      </c>
      <c r="P32" s="98">
        <v>103.4</v>
      </c>
      <c r="Q32" s="86"/>
      <c r="R32" s="96">
        <v>25.380326820999997</v>
      </c>
      <c r="S32" s="97">
        <v>1.6028091179309166E-5</v>
      </c>
      <c r="T32" s="97">
        <v>1.6249960683367072E-2</v>
      </c>
      <c r="U32" s="97">
        <f>R32/'סכום נכסי הקרן'!$C$42</f>
        <v>6.3749977920462223E-3</v>
      </c>
    </row>
    <row r="33" spans="2:21" s="125" customFormat="1">
      <c r="B33" s="89" t="s">
        <v>352</v>
      </c>
      <c r="C33" s="86" t="s">
        <v>353</v>
      </c>
      <c r="D33" s="99" t="s">
        <v>111</v>
      </c>
      <c r="E33" s="99" t="s">
        <v>303</v>
      </c>
      <c r="F33" s="86" t="s">
        <v>350</v>
      </c>
      <c r="G33" s="99" t="s">
        <v>351</v>
      </c>
      <c r="H33" s="86" t="s">
        <v>343</v>
      </c>
      <c r="I33" s="86" t="s">
        <v>151</v>
      </c>
      <c r="J33" s="86"/>
      <c r="K33" s="96">
        <v>9.8699999990421876</v>
      </c>
      <c r="L33" s="99" t="s">
        <v>155</v>
      </c>
      <c r="M33" s="100">
        <v>1.6500000000000001E-2</v>
      </c>
      <c r="N33" s="100">
        <v>1.3999999997923443E-2</v>
      </c>
      <c r="O33" s="96">
        <v>3708.9926719999999</v>
      </c>
      <c r="P33" s="98">
        <v>103.87</v>
      </c>
      <c r="Q33" s="86"/>
      <c r="R33" s="96">
        <v>3.8525306869999998</v>
      </c>
      <c r="S33" s="97">
        <v>8.7711034774691686E-6</v>
      </c>
      <c r="T33" s="97">
        <v>2.4666141077196945E-3</v>
      </c>
      <c r="U33" s="97">
        <f>R33/'סכום נכסי הקרן'!$C$42</f>
        <v>9.6767369453628043E-4</v>
      </c>
    </row>
    <row r="34" spans="2:21" s="125" customFormat="1">
      <c r="B34" s="89" t="s">
        <v>354</v>
      </c>
      <c r="C34" s="86" t="s">
        <v>355</v>
      </c>
      <c r="D34" s="99" t="s">
        <v>111</v>
      </c>
      <c r="E34" s="99" t="s">
        <v>303</v>
      </c>
      <c r="F34" s="86" t="s">
        <v>356</v>
      </c>
      <c r="G34" s="99" t="s">
        <v>357</v>
      </c>
      <c r="H34" s="86" t="s">
        <v>343</v>
      </c>
      <c r="I34" s="86" t="s">
        <v>151</v>
      </c>
      <c r="J34" s="86"/>
      <c r="K34" s="96">
        <v>9.5400000023076306</v>
      </c>
      <c r="L34" s="99" t="s">
        <v>155</v>
      </c>
      <c r="M34" s="100">
        <v>2.6499999999999999E-2</v>
      </c>
      <c r="N34" s="100">
        <v>1.4100000001894326E-2</v>
      </c>
      <c r="O34" s="96">
        <v>510.66891700000002</v>
      </c>
      <c r="P34" s="98">
        <v>113.71</v>
      </c>
      <c r="Q34" s="86"/>
      <c r="R34" s="96">
        <v>0.58068162900000009</v>
      </c>
      <c r="S34" s="97">
        <v>4.3478501820299491E-7</v>
      </c>
      <c r="T34" s="97">
        <v>3.7178613606330866E-4</v>
      </c>
      <c r="U34" s="97">
        <f>R34/'סכום נכסי הקרן'!$C$42</f>
        <v>1.4585486344856097E-4</v>
      </c>
    </row>
    <row r="35" spans="2:21" s="125" customFormat="1">
      <c r="B35" s="89" t="s">
        <v>358</v>
      </c>
      <c r="C35" s="86" t="s">
        <v>359</v>
      </c>
      <c r="D35" s="99" t="s">
        <v>111</v>
      </c>
      <c r="E35" s="99" t="s">
        <v>303</v>
      </c>
      <c r="F35" s="86" t="s">
        <v>360</v>
      </c>
      <c r="G35" s="99" t="s">
        <v>361</v>
      </c>
      <c r="H35" s="86" t="s">
        <v>343</v>
      </c>
      <c r="I35" s="86" t="s">
        <v>307</v>
      </c>
      <c r="J35" s="86"/>
      <c r="K35" s="96">
        <v>3.4800000001863522</v>
      </c>
      <c r="L35" s="99" t="s">
        <v>155</v>
      </c>
      <c r="M35" s="100">
        <v>6.5000000000000006E-3</v>
      </c>
      <c r="N35" s="97">
        <v>-1E-4</v>
      </c>
      <c r="O35" s="96">
        <v>8430.1393849999986</v>
      </c>
      <c r="P35" s="98">
        <v>102.25</v>
      </c>
      <c r="Q35" s="96">
        <v>1.4369874759999999</v>
      </c>
      <c r="R35" s="96">
        <v>10.088418019000001</v>
      </c>
      <c r="S35" s="97">
        <v>1.0858201718316516E-5</v>
      </c>
      <c r="T35" s="97">
        <v>6.4591916929327689E-3</v>
      </c>
      <c r="U35" s="97">
        <f>R35/'סכום נכסי הקרן'!$C$42</f>
        <v>2.5339958405559389E-3</v>
      </c>
    </row>
    <row r="36" spans="2:21" s="125" customFormat="1">
      <c r="B36" s="89" t="s">
        <v>362</v>
      </c>
      <c r="C36" s="86" t="s">
        <v>363</v>
      </c>
      <c r="D36" s="99" t="s">
        <v>111</v>
      </c>
      <c r="E36" s="99" t="s">
        <v>303</v>
      </c>
      <c r="F36" s="86" t="s">
        <v>360</v>
      </c>
      <c r="G36" s="99" t="s">
        <v>361</v>
      </c>
      <c r="H36" s="86" t="s">
        <v>343</v>
      </c>
      <c r="I36" s="86" t="s">
        <v>307</v>
      </c>
      <c r="J36" s="86"/>
      <c r="K36" s="96">
        <v>4.1499999999525254</v>
      </c>
      <c r="L36" s="99" t="s">
        <v>155</v>
      </c>
      <c r="M36" s="100">
        <v>1.6399999999999998E-2</v>
      </c>
      <c r="N36" s="100">
        <v>3.0000000001054977E-3</v>
      </c>
      <c r="O36" s="96">
        <v>17879.543719000001</v>
      </c>
      <c r="P36" s="98">
        <v>106.03</v>
      </c>
      <c r="Q36" s="86"/>
      <c r="R36" s="96">
        <v>18.957680205999999</v>
      </c>
      <c r="S36" s="97">
        <v>1.6776739825628175E-5</v>
      </c>
      <c r="T36" s="97">
        <v>1.2137808948167374E-2</v>
      </c>
      <c r="U36" s="97">
        <f>R36/'סכום נכסי הקרן'!$C$42</f>
        <v>4.761765689934745E-3</v>
      </c>
    </row>
    <row r="37" spans="2:21" s="125" customFormat="1">
      <c r="B37" s="89" t="s">
        <v>364</v>
      </c>
      <c r="C37" s="86" t="s">
        <v>365</v>
      </c>
      <c r="D37" s="99" t="s">
        <v>111</v>
      </c>
      <c r="E37" s="99" t="s">
        <v>303</v>
      </c>
      <c r="F37" s="86" t="s">
        <v>360</v>
      </c>
      <c r="G37" s="99" t="s">
        <v>361</v>
      </c>
      <c r="H37" s="86" t="s">
        <v>343</v>
      </c>
      <c r="I37" s="86" t="s">
        <v>151</v>
      </c>
      <c r="J37" s="86"/>
      <c r="K37" s="96">
        <v>5.5500000000199599</v>
      </c>
      <c r="L37" s="99" t="s">
        <v>155</v>
      </c>
      <c r="M37" s="100">
        <v>1.34E-2</v>
      </c>
      <c r="N37" s="100">
        <v>7.7000000000878267E-3</v>
      </c>
      <c r="O37" s="96">
        <v>59727.206381000004</v>
      </c>
      <c r="P37" s="98">
        <v>104.85</v>
      </c>
      <c r="Q37" s="86"/>
      <c r="R37" s="96">
        <v>62.623974284999996</v>
      </c>
      <c r="S37" s="97">
        <v>1.4284863545316403E-5</v>
      </c>
      <c r="T37" s="97">
        <v>4.0095508901226401E-2</v>
      </c>
      <c r="U37" s="97">
        <f>R37/'סכום נכסי הקרן'!$C$42</f>
        <v>1.5729809179041321E-2</v>
      </c>
    </row>
    <row r="38" spans="2:21" s="125" customFormat="1">
      <c r="B38" s="89" t="s">
        <v>366</v>
      </c>
      <c r="C38" s="86" t="s">
        <v>367</v>
      </c>
      <c r="D38" s="99" t="s">
        <v>111</v>
      </c>
      <c r="E38" s="99" t="s">
        <v>303</v>
      </c>
      <c r="F38" s="86" t="s">
        <v>360</v>
      </c>
      <c r="G38" s="99" t="s">
        <v>361</v>
      </c>
      <c r="H38" s="86" t="s">
        <v>343</v>
      </c>
      <c r="I38" s="86" t="s">
        <v>151</v>
      </c>
      <c r="J38" s="86"/>
      <c r="K38" s="96">
        <v>6.880000000233367</v>
      </c>
      <c r="L38" s="99" t="s">
        <v>155</v>
      </c>
      <c r="M38" s="100">
        <v>1.77E-2</v>
      </c>
      <c r="N38" s="100">
        <v>1.190000000066389E-2</v>
      </c>
      <c r="O38" s="96">
        <v>14284.954228000001</v>
      </c>
      <c r="P38" s="98">
        <v>104.39</v>
      </c>
      <c r="Q38" s="86"/>
      <c r="R38" s="96">
        <v>14.912063679000003</v>
      </c>
      <c r="S38" s="97">
        <v>1.1747891358179019E-5</v>
      </c>
      <c r="T38" s="97">
        <v>9.5475700608834268E-3</v>
      </c>
      <c r="U38" s="97">
        <f>R38/'סכום נכסי הקרן'!$C$42</f>
        <v>3.7455929428702331E-3</v>
      </c>
    </row>
    <row r="39" spans="2:21" s="125" customFormat="1">
      <c r="B39" s="89" t="s">
        <v>368</v>
      </c>
      <c r="C39" s="86" t="s">
        <v>369</v>
      </c>
      <c r="D39" s="99" t="s">
        <v>111</v>
      </c>
      <c r="E39" s="99" t="s">
        <v>303</v>
      </c>
      <c r="F39" s="86" t="s">
        <v>360</v>
      </c>
      <c r="G39" s="99" t="s">
        <v>361</v>
      </c>
      <c r="H39" s="86" t="s">
        <v>343</v>
      </c>
      <c r="I39" s="86" t="s">
        <v>151</v>
      </c>
      <c r="J39" s="86"/>
      <c r="K39" s="96">
        <v>10.039999996419045</v>
      </c>
      <c r="L39" s="99" t="s">
        <v>155</v>
      </c>
      <c r="M39" s="100">
        <v>2.4799999999999999E-2</v>
      </c>
      <c r="N39" s="100">
        <v>1.879999999443735E-2</v>
      </c>
      <c r="O39" s="96">
        <v>1078.3871830000001</v>
      </c>
      <c r="P39" s="98">
        <v>106.69</v>
      </c>
      <c r="Q39" s="86"/>
      <c r="R39" s="96">
        <v>1.150531253</v>
      </c>
      <c r="S39" s="97">
        <v>4.0943689721811963E-6</v>
      </c>
      <c r="T39" s="97">
        <v>7.3663699282097814E-4</v>
      </c>
      <c r="U39" s="97">
        <f>R39/'סכום נכסי הקרן'!$C$42</f>
        <v>2.8898895783668188E-4</v>
      </c>
    </row>
    <row r="40" spans="2:21" s="125" customFormat="1">
      <c r="B40" s="89" t="s">
        <v>370</v>
      </c>
      <c r="C40" s="86" t="s">
        <v>371</v>
      </c>
      <c r="D40" s="99" t="s">
        <v>111</v>
      </c>
      <c r="E40" s="99" t="s">
        <v>303</v>
      </c>
      <c r="F40" s="86" t="s">
        <v>331</v>
      </c>
      <c r="G40" s="99" t="s">
        <v>311</v>
      </c>
      <c r="H40" s="86" t="s">
        <v>343</v>
      </c>
      <c r="I40" s="86" t="s">
        <v>151</v>
      </c>
      <c r="J40" s="86"/>
      <c r="K40" s="96">
        <v>2.9600000003082267</v>
      </c>
      <c r="L40" s="99" t="s">
        <v>155</v>
      </c>
      <c r="M40" s="100">
        <v>4.2000000000000003E-2</v>
      </c>
      <c r="N40" s="100">
        <v>-3.2000000025383356E-3</v>
      </c>
      <c r="O40" s="96">
        <v>1834.5005850000002</v>
      </c>
      <c r="P40" s="98">
        <v>120.26</v>
      </c>
      <c r="Q40" s="86"/>
      <c r="R40" s="96">
        <v>2.2061703420000001</v>
      </c>
      <c r="S40" s="97">
        <v>1.8386670044320432E-6</v>
      </c>
      <c r="T40" s="97">
        <v>1.412518505815599E-3</v>
      </c>
      <c r="U40" s="97">
        <f>R40/'סכום נכסי הקרן'!$C$42</f>
        <v>5.5414302417456892E-4</v>
      </c>
    </row>
    <row r="41" spans="2:21" s="125" customFormat="1">
      <c r="B41" s="89" t="s">
        <v>372</v>
      </c>
      <c r="C41" s="86" t="s">
        <v>373</v>
      </c>
      <c r="D41" s="99" t="s">
        <v>111</v>
      </c>
      <c r="E41" s="99" t="s">
        <v>303</v>
      </c>
      <c r="F41" s="86" t="s">
        <v>331</v>
      </c>
      <c r="G41" s="99" t="s">
        <v>311</v>
      </c>
      <c r="H41" s="86" t="s">
        <v>343</v>
      </c>
      <c r="I41" s="86" t="s">
        <v>151</v>
      </c>
      <c r="J41" s="86"/>
      <c r="K41" s="96">
        <v>1.4900000000601104</v>
      </c>
      <c r="L41" s="99" t="s">
        <v>155</v>
      </c>
      <c r="M41" s="100">
        <v>4.0999999999999995E-2</v>
      </c>
      <c r="N41" s="100">
        <v>-4.4000000004665281E-3</v>
      </c>
      <c r="O41" s="96">
        <v>8597.1149640000003</v>
      </c>
      <c r="P41" s="98">
        <v>129.65</v>
      </c>
      <c r="Q41" s="86"/>
      <c r="R41" s="96">
        <v>11.146159417000002</v>
      </c>
      <c r="S41" s="97">
        <v>5.5172565592032152E-6</v>
      </c>
      <c r="T41" s="97">
        <v>7.1364192263642127E-3</v>
      </c>
      <c r="U41" s="97">
        <f>R41/'סכום נכסי הקרן'!$C$42</f>
        <v>2.7996779621599272E-3</v>
      </c>
    </row>
    <row r="42" spans="2:21" s="125" customFormat="1">
      <c r="B42" s="89" t="s">
        <v>374</v>
      </c>
      <c r="C42" s="86" t="s">
        <v>375</v>
      </c>
      <c r="D42" s="99" t="s">
        <v>111</v>
      </c>
      <c r="E42" s="99" t="s">
        <v>303</v>
      </c>
      <c r="F42" s="86" t="s">
        <v>331</v>
      </c>
      <c r="G42" s="99" t="s">
        <v>311</v>
      </c>
      <c r="H42" s="86" t="s">
        <v>343</v>
      </c>
      <c r="I42" s="86" t="s">
        <v>151</v>
      </c>
      <c r="J42" s="86"/>
      <c r="K42" s="96">
        <v>2.1200000000483596</v>
      </c>
      <c r="L42" s="99" t="s">
        <v>155</v>
      </c>
      <c r="M42" s="100">
        <v>0.04</v>
      </c>
      <c r="N42" s="100">
        <v>-4.6000000005715271E-3</v>
      </c>
      <c r="O42" s="96">
        <v>7726.8986020000002</v>
      </c>
      <c r="P42" s="98">
        <v>117.75</v>
      </c>
      <c r="Q42" s="86"/>
      <c r="R42" s="96">
        <v>9.0984231879999999</v>
      </c>
      <c r="S42" s="97">
        <v>2.6601685915587513E-6</v>
      </c>
      <c r="T42" s="97">
        <v>5.8253394500540154E-3</v>
      </c>
      <c r="U42" s="97">
        <f>R42/'סכום נכסי הקרן'!$C$42</f>
        <v>2.2853302143694314E-3</v>
      </c>
    </row>
    <row r="43" spans="2:21" s="125" customFormat="1">
      <c r="B43" s="89" t="s">
        <v>376</v>
      </c>
      <c r="C43" s="86" t="s">
        <v>377</v>
      </c>
      <c r="D43" s="99" t="s">
        <v>111</v>
      </c>
      <c r="E43" s="99" t="s">
        <v>303</v>
      </c>
      <c r="F43" s="86" t="s">
        <v>378</v>
      </c>
      <c r="G43" s="99" t="s">
        <v>361</v>
      </c>
      <c r="H43" s="86" t="s">
        <v>379</v>
      </c>
      <c r="I43" s="86" t="s">
        <v>307</v>
      </c>
      <c r="J43" s="86"/>
      <c r="K43" s="96">
        <v>0.88000000005039269</v>
      </c>
      <c r="L43" s="99" t="s">
        <v>155</v>
      </c>
      <c r="M43" s="100">
        <v>1.6399999999999998E-2</v>
      </c>
      <c r="N43" s="100">
        <v>-6.5999999997480375E-3</v>
      </c>
      <c r="O43" s="96">
        <v>3891.7802490000004</v>
      </c>
      <c r="P43" s="98">
        <v>101.98</v>
      </c>
      <c r="Q43" s="86"/>
      <c r="R43" s="96">
        <v>3.9688375849999997</v>
      </c>
      <c r="S43" s="97">
        <v>7.9010660209812974E-6</v>
      </c>
      <c r="T43" s="97">
        <v>2.5410805451707907E-3</v>
      </c>
      <c r="U43" s="97">
        <f>R43/'סכום נכסי הקרן'!$C$42</f>
        <v>9.9688751133143109E-4</v>
      </c>
    </row>
    <row r="44" spans="2:21" s="125" customFormat="1">
      <c r="B44" s="89" t="s">
        <v>380</v>
      </c>
      <c r="C44" s="86" t="s">
        <v>381</v>
      </c>
      <c r="D44" s="99" t="s">
        <v>111</v>
      </c>
      <c r="E44" s="99" t="s">
        <v>303</v>
      </c>
      <c r="F44" s="86" t="s">
        <v>378</v>
      </c>
      <c r="G44" s="99" t="s">
        <v>361</v>
      </c>
      <c r="H44" s="86" t="s">
        <v>379</v>
      </c>
      <c r="I44" s="86" t="s">
        <v>307</v>
      </c>
      <c r="J44" s="86"/>
      <c r="K44" s="96">
        <v>5.2499999999605036</v>
      </c>
      <c r="L44" s="99" t="s">
        <v>155</v>
      </c>
      <c r="M44" s="100">
        <v>2.3399999999999997E-2</v>
      </c>
      <c r="N44" s="100">
        <v>8.1000000000853115E-3</v>
      </c>
      <c r="O44" s="96">
        <v>29263.557311</v>
      </c>
      <c r="P44" s="98">
        <v>108.15</v>
      </c>
      <c r="Q44" s="86"/>
      <c r="R44" s="96">
        <v>31.648537433000001</v>
      </c>
      <c r="S44" s="97">
        <v>1.2323516630302449E-5</v>
      </c>
      <c r="T44" s="97">
        <v>2.0263233511508341E-2</v>
      </c>
      <c r="U44" s="97">
        <f>R44/'סכום נכסי הקרן'!$C$42</f>
        <v>7.949438857892446E-3</v>
      </c>
    </row>
    <row r="45" spans="2:21" s="125" customFormat="1">
      <c r="B45" s="89" t="s">
        <v>382</v>
      </c>
      <c r="C45" s="86" t="s">
        <v>383</v>
      </c>
      <c r="D45" s="99" t="s">
        <v>111</v>
      </c>
      <c r="E45" s="99" t="s">
        <v>303</v>
      </c>
      <c r="F45" s="86" t="s">
        <v>378</v>
      </c>
      <c r="G45" s="99" t="s">
        <v>361</v>
      </c>
      <c r="H45" s="86" t="s">
        <v>379</v>
      </c>
      <c r="I45" s="86" t="s">
        <v>307</v>
      </c>
      <c r="J45" s="86"/>
      <c r="K45" s="96">
        <v>2.079999999957761</v>
      </c>
      <c r="L45" s="99" t="s">
        <v>155</v>
      </c>
      <c r="M45" s="100">
        <v>0.03</v>
      </c>
      <c r="N45" s="100">
        <v>-4.2999999997696027E-3</v>
      </c>
      <c r="O45" s="96">
        <v>9556.711464</v>
      </c>
      <c r="P45" s="98">
        <v>109</v>
      </c>
      <c r="Q45" s="86"/>
      <c r="R45" s="96">
        <v>10.416815368</v>
      </c>
      <c r="S45" s="97">
        <v>1.9860465437960362E-5</v>
      </c>
      <c r="T45" s="97">
        <v>6.6694507667188693E-3</v>
      </c>
      <c r="U45" s="97">
        <f>R45/'סכום נכסי הקרן'!$C$42</f>
        <v>2.6164822635856306E-3</v>
      </c>
    </row>
    <row r="46" spans="2:21" s="125" customFormat="1">
      <c r="B46" s="89" t="s">
        <v>384</v>
      </c>
      <c r="C46" s="86" t="s">
        <v>385</v>
      </c>
      <c r="D46" s="99" t="s">
        <v>111</v>
      </c>
      <c r="E46" s="99" t="s">
        <v>303</v>
      </c>
      <c r="F46" s="86" t="s">
        <v>386</v>
      </c>
      <c r="G46" s="99" t="s">
        <v>361</v>
      </c>
      <c r="H46" s="86" t="s">
        <v>379</v>
      </c>
      <c r="I46" s="86" t="s">
        <v>151</v>
      </c>
      <c r="J46" s="86"/>
      <c r="K46" s="96">
        <v>0.26000000162799736</v>
      </c>
      <c r="L46" s="99" t="s">
        <v>155</v>
      </c>
      <c r="M46" s="100">
        <v>4.9500000000000002E-2</v>
      </c>
      <c r="N46" s="100">
        <v>-2.5800000038336716E-2</v>
      </c>
      <c r="O46" s="96">
        <v>302.97215999999997</v>
      </c>
      <c r="P46" s="98">
        <v>125.7</v>
      </c>
      <c r="Q46" s="86"/>
      <c r="R46" s="96">
        <v>0.38083601299999992</v>
      </c>
      <c r="S46" s="97">
        <v>2.3489059953543206E-6</v>
      </c>
      <c r="T46" s="97">
        <v>2.4383335493299364E-4</v>
      </c>
      <c r="U46" s="97">
        <f>R46/'סכום נכסי הקרן'!$C$42</f>
        <v>9.5657899093634622E-5</v>
      </c>
    </row>
    <row r="47" spans="2:21" s="125" customFormat="1">
      <c r="B47" s="89" t="s">
        <v>387</v>
      </c>
      <c r="C47" s="86" t="s">
        <v>388</v>
      </c>
      <c r="D47" s="99" t="s">
        <v>111</v>
      </c>
      <c r="E47" s="99" t="s">
        <v>303</v>
      </c>
      <c r="F47" s="86" t="s">
        <v>386</v>
      </c>
      <c r="G47" s="99" t="s">
        <v>361</v>
      </c>
      <c r="H47" s="86" t="s">
        <v>379</v>
      </c>
      <c r="I47" s="86" t="s">
        <v>151</v>
      </c>
      <c r="J47" s="86"/>
      <c r="K47" s="96">
        <v>1.96999999997053</v>
      </c>
      <c r="L47" s="99" t="s">
        <v>155</v>
      </c>
      <c r="M47" s="100">
        <v>4.8000000000000001E-2</v>
      </c>
      <c r="N47" s="100">
        <v>-4.6999999998572082E-3</v>
      </c>
      <c r="O47" s="96">
        <v>28185.591819000001</v>
      </c>
      <c r="P47" s="98">
        <v>116.78</v>
      </c>
      <c r="Q47" s="86"/>
      <c r="R47" s="96">
        <v>32.915133801000003</v>
      </c>
      <c r="S47" s="97">
        <v>2.0731620569660755E-5</v>
      </c>
      <c r="T47" s="97">
        <v>2.1074182138248073E-2</v>
      </c>
      <c r="U47" s="97">
        <f>R47/'סכום נכסי הקרן'!$C$42</f>
        <v>8.267580901781842E-3</v>
      </c>
    </row>
    <row r="48" spans="2:21" s="125" customFormat="1">
      <c r="B48" s="89" t="s">
        <v>389</v>
      </c>
      <c r="C48" s="86" t="s">
        <v>390</v>
      </c>
      <c r="D48" s="99" t="s">
        <v>111</v>
      </c>
      <c r="E48" s="99" t="s">
        <v>303</v>
      </c>
      <c r="F48" s="86" t="s">
        <v>386</v>
      </c>
      <c r="G48" s="99" t="s">
        <v>361</v>
      </c>
      <c r="H48" s="86" t="s">
        <v>379</v>
      </c>
      <c r="I48" s="86" t="s">
        <v>151</v>
      </c>
      <c r="J48" s="86"/>
      <c r="K48" s="96">
        <v>5.9499999999415083</v>
      </c>
      <c r="L48" s="99" t="s">
        <v>155</v>
      </c>
      <c r="M48" s="100">
        <v>3.2000000000000001E-2</v>
      </c>
      <c r="N48" s="100">
        <v>1.0200000000027527E-2</v>
      </c>
      <c r="O48" s="96">
        <v>25082.879674</v>
      </c>
      <c r="P48" s="98">
        <v>115.87</v>
      </c>
      <c r="Q48" s="86"/>
      <c r="R48" s="96">
        <v>29.063533845999999</v>
      </c>
      <c r="S48" s="97">
        <v>1.5205283941232384E-5</v>
      </c>
      <c r="T48" s="97">
        <v>1.8608163939261679E-2</v>
      </c>
      <c r="U48" s="97">
        <f>R48/'סכום נכסי הקרן'!$C$42</f>
        <v>7.3001409873102068E-3</v>
      </c>
    </row>
    <row r="49" spans="2:21" s="125" customFormat="1">
      <c r="B49" s="89" t="s">
        <v>391</v>
      </c>
      <c r="C49" s="86" t="s">
        <v>392</v>
      </c>
      <c r="D49" s="99" t="s">
        <v>111</v>
      </c>
      <c r="E49" s="99" t="s">
        <v>303</v>
      </c>
      <c r="F49" s="86" t="s">
        <v>386</v>
      </c>
      <c r="G49" s="99" t="s">
        <v>361</v>
      </c>
      <c r="H49" s="86" t="s">
        <v>379</v>
      </c>
      <c r="I49" s="86" t="s">
        <v>151</v>
      </c>
      <c r="J49" s="86"/>
      <c r="K49" s="96">
        <v>1.2400000001040574</v>
      </c>
      <c r="L49" s="99" t="s">
        <v>155</v>
      </c>
      <c r="M49" s="100">
        <v>4.9000000000000002E-2</v>
      </c>
      <c r="N49" s="100">
        <v>-1.0600000001560861E-2</v>
      </c>
      <c r="O49" s="96">
        <v>3262.6312760000001</v>
      </c>
      <c r="P49" s="98">
        <v>117.82</v>
      </c>
      <c r="Q49" s="86"/>
      <c r="R49" s="96">
        <v>3.8440320400000001</v>
      </c>
      <c r="S49" s="97">
        <v>1.646930748381863E-5</v>
      </c>
      <c r="T49" s="97">
        <v>2.4611727798524133E-3</v>
      </c>
      <c r="U49" s="97">
        <f>R49/'סכום נכסי הקרן'!$C$42</f>
        <v>9.6553901533208864E-4</v>
      </c>
    </row>
    <row r="50" spans="2:21" s="125" customFormat="1">
      <c r="B50" s="89" t="s">
        <v>393</v>
      </c>
      <c r="C50" s="86" t="s">
        <v>394</v>
      </c>
      <c r="D50" s="99" t="s">
        <v>111</v>
      </c>
      <c r="E50" s="99" t="s">
        <v>303</v>
      </c>
      <c r="F50" s="86" t="s">
        <v>395</v>
      </c>
      <c r="G50" s="99" t="s">
        <v>396</v>
      </c>
      <c r="H50" s="86" t="s">
        <v>379</v>
      </c>
      <c r="I50" s="86" t="s">
        <v>151</v>
      </c>
      <c r="J50" s="86"/>
      <c r="K50" s="96">
        <v>2.1099999999610874</v>
      </c>
      <c r="L50" s="99" t="s">
        <v>155</v>
      </c>
      <c r="M50" s="100">
        <v>3.7000000000000005E-2</v>
      </c>
      <c r="N50" s="100">
        <v>-4.000000000000001E-3</v>
      </c>
      <c r="O50" s="96">
        <v>19124.456478</v>
      </c>
      <c r="P50" s="98">
        <v>114.22</v>
      </c>
      <c r="Q50" s="86"/>
      <c r="R50" s="96">
        <v>21.843954735000001</v>
      </c>
      <c r="S50" s="97">
        <v>7.9685723831689472E-6</v>
      </c>
      <c r="T50" s="97">
        <v>1.3985769691480052E-2</v>
      </c>
      <c r="U50" s="97">
        <f>R50/'סכום נכסי הקרן'!$C$42</f>
        <v>5.4867364075848381E-3</v>
      </c>
    </row>
    <row r="51" spans="2:21" s="125" customFormat="1">
      <c r="B51" s="89" t="s">
        <v>397</v>
      </c>
      <c r="C51" s="86" t="s">
        <v>398</v>
      </c>
      <c r="D51" s="99" t="s">
        <v>111</v>
      </c>
      <c r="E51" s="99" t="s">
        <v>303</v>
      </c>
      <c r="F51" s="86" t="s">
        <v>395</v>
      </c>
      <c r="G51" s="99" t="s">
        <v>396</v>
      </c>
      <c r="H51" s="86" t="s">
        <v>379</v>
      </c>
      <c r="I51" s="86" t="s">
        <v>151</v>
      </c>
      <c r="J51" s="86"/>
      <c r="K51" s="96">
        <v>5.1599999999885497</v>
      </c>
      <c r="L51" s="99" t="s">
        <v>155</v>
      </c>
      <c r="M51" s="100">
        <v>2.2000000000000002E-2</v>
      </c>
      <c r="N51" s="100">
        <v>1.1100000000171749E-2</v>
      </c>
      <c r="O51" s="96">
        <v>16373.676650000001</v>
      </c>
      <c r="P51" s="98">
        <v>106.68</v>
      </c>
      <c r="Q51" s="86"/>
      <c r="R51" s="96">
        <v>17.467438170000001</v>
      </c>
      <c r="S51" s="97">
        <v>1.8570916808761447E-5</v>
      </c>
      <c r="T51" s="97">
        <v>1.1183669363421604E-2</v>
      </c>
      <c r="U51" s="97">
        <f>R51/'סכום נכסי הקרן'!$C$42</f>
        <v>4.3874486152919636E-3</v>
      </c>
    </row>
    <row r="52" spans="2:21" s="125" customFormat="1">
      <c r="B52" s="89" t="s">
        <v>399</v>
      </c>
      <c r="C52" s="86" t="s">
        <v>400</v>
      </c>
      <c r="D52" s="99" t="s">
        <v>111</v>
      </c>
      <c r="E52" s="99" t="s">
        <v>303</v>
      </c>
      <c r="F52" s="86" t="s">
        <v>401</v>
      </c>
      <c r="G52" s="99" t="s">
        <v>361</v>
      </c>
      <c r="H52" s="86" t="s">
        <v>379</v>
      </c>
      <c r="I52" s="86" t="s">
        <v>307</v>
      </c>
      <c r="J52" s="86"/>
      <c r="K52" s="96">
        <v>6.5399999996653619</v>
      </c>
      <c r="L52" s="99" t="s">
        <v>155</v>
      </c>
      <c r="M52" s="100">
        <v>1.8200000000000001E-2</v>
      </c>
      <c r="N52" s="100">
        <v>1.309999999920566E-2</v>
      </c>
      <c r="O52" s="96">
        <v>5683.2653920000002</v>
      </c>
      <c r="P52" s="98">
        <v>104.11</v>
      </c>
      <c r="Q52" s="86"/>
      <c r="R52" s="96">
        <v>5.9168475369999998</v>
      </c>
      <c r="S52" s="97">
        <v>2.1609374114068442E-5</v>
      </c>
      <c r="T52" s="97">
        <v>3.7883097614871061E-3</v>
      </c>
      <c r="U52" s="97">
        <f>R52/'סכום נכסי הקרן'!$C$42</f>
        <v>1.4861861413478421E-3</v>
      </c>
    </row>
    <row r="53" spans="2:21" s="125" customFormat="1">
      <c r="B53" s="89" t="s">
        <v>402</v>
      </c>
      <c r="C53" s="86" t="s">
        <v>403</v>
      </c>
      <c r="D53" s="99" t="s">
        <v>111</v>
      </c>
      <c r="E53" s="99" t="s">
        <v>303</v>
      </c>
      <c r="F53" s="86" t="s">
        <v>342</v>
      </c>
      <c r="G53" s="99" t="s">
        <v>311</v>
      </c>
      <c r="H53" s="86" t="s">
        <v>379</v>
      </c>
      <c r="I53" s="86" t="s">
        <v>151</v>
      </c>
      <c r="J53" s="86"/>
      <c r="K53" s="96">
        <v>1.3199999997469871</v>
      </c>
      <c r="L53" s="99" t="s">
        <v>155</v>
      </c>
      <c r="M53" s="100">
        <v>3.1E-2</v>
      </c>
      <c r="N53" s="100">
        <v>-9.2999999975884699E-3</v>
      </c>
      <c r="O53" s="96">
        <v>2254.4684590000002</v>
      </c>
      <c r="P53" s="98">
        <v>112.2</v>
      </c>
      <c r="Q53" s="86"/>
      <c r="R53" s="96">
        <v>2.5295134770000001</v>
      </c>
      <c r="S53" s="97">
        <v>6.553024458572215E-6</v>
      </c>
      <c r="T53" s="97">
        <v>1.6195415779786874E-3</v>
      </c>
      <c r="U53" s="97">
        <f>R53/'סכום נכסי הקרן'!$C$42</f>
        <v>6.3535993624335861E-4</v>
      </c>
    </row>
    <row r="54" spans="2:21" s="125" customFormat="1">
      <c r="B54" s="89" t="s">
        <v>404</v>
      </c>
      <c r="C54" s="86" t="s">
        <v>405</v>
      </c>
      <c r="D54" s="99" t="s">
        <v>111</v>
      </c>
      <c r="E54" s="99" t="s">
        <v>303</v>
      </c>
      <c r="F54" s="86" t="s">
        <v>342</v>
      </c>
      <c r="G54" s="99" t="s">
        <v>311</v>
      </c>
      <c r="H54" s="86" t="s">
        <v>379</v>
      </c>
      <c r="I54" s="86" t="s">
        <v>151</v>
      </c>
      <c r="J54" s="86"/>
      <c r="K54" s="96">
        <v>0.26999999996462565</v>
      </c>
      <c r="L54" s="99" t="s">
        <v>155</v>
      </c>
      <c r="M54" s="100">
        <v>2.7999999999999997E-2</v>
      </c>
      <c r="N54" s="100">
        <v>-2.3000000000221087E-2</v>
      </c>
      <c r="O54" s="96">
        <v>8572.8799139999992</v>
      </c>
      <c r="P54" s="98">
        <v>105.52</v>
      </c>
      <c r="Q54" s="86"/>
      <c r="R54" s="96">
        <v>9.0461024160000001</v>
      </c>
      <c r="S54" s="97">
        <v>8.7164130883254539E-6</v>
      </c>
      <c r="T54" s="97">
        <v>5.7918406502190213E-3</v>
      </c>
      <c r="U54" s="97">
        <f>R54/'סכום נכסי הקרן'!$C$42</f>
        <v>2.2721883502661616E-3</v>
      </c>
    </row>
    <row r="55" spans="2:21" s="125" customFormat="1">
      <c r="B55" s="89" t="s">
        <v>406</v>
      </c>
      <c r="C55" s="86" t="s">
        <v>407</v>
      </c>
      <c r="D55" s="99" t="s">
        <v>111</v>
      </c>
      <c r="E55" s="99" t="s">
        <v>303</v>
      </c>
      <c r="F55" s="86" t="s">
        <v>342</v>
      </c>
      <c r="G55" s="99" t="s">
        <v>311</v>
      </c>
      <c r="H55" s="86" t="s">
        <v>379</v>
      </c>
      <c r="I55" s="86" t="s">
        <v>151</v>
      </c>
      <c r="J55" s="86"/>
      <c r="K55" s="96">
        <v>1.4499999976347726</v>
      </c>
      <c r="L55" s="99" t="s">
        <v>155</v>
      </c>
      <c r="M55" s="100">
        <v>4.2000000000000003E-2</v>
      </c>
      <c r="N55" s="100">
        <v>-2.1999999976347728E-3</v>
      </c>
      <c r="O55" s="96">
        <v>130.69315399999999</v>
      </c>
      <c r="P55" s="98">
        <v>129.4</v>
      </c>
      <c r="Q55" s="86"/>
      <c r="R55" s="96">
        <v>0.169116932</v>
      </c>
      <c r="S55" s="97">
        <v>2.5053320937008776E-6</v>
      </c>
      <c r="T55" s="97">
        <v>1.0827849126110601E-4</v>
      </c>
      <c r="U55" s="97">
        <f>R55/'סכום נכסי הקרן'!$C$42</f>
        <v>4.2478573097237712E-5</v>
      </c>
    </row>
    <row r="56" spans="2:21" s="125" customFormat="1">
      <c r="B56" s="89" t="s">
        <v>408</v>
      </c>
      <c r="C56" s="86" t="s">
        <v>409</v>
      </c>
      <c r="D56" s="99" t="s">
        <v>111</v>
      </c>
      <c r="E56" s="99" t="s">
        <v>303</v>
      </c>
      <c r="F56" s="86" t="s">
        <v>310</v>
      </c>
      <c r="G56" s="99" t="s">
        <v>311</v>
      </c>
      <c r="H56" s="86" t="s">
        <v>379</v>
      </c>
      <c r="I56" s="86" t="s">
        <v>151</v>
      </c>
      <c r="J56" s="86"/>
      <c r="K56" s="96">
        <v>1.780000000021899</v>
      </c>
      <c r="L56" s="99" t="s">
        <v>155</v>
      </c>
      <c r="M56" s="100">
        <v>0.04</v>
      </c>
      <c r="N56" s="100">
        <v>-3.2000000002502709E-3</v>
      </c>
      <c r="O56" s="96">
        <v>10867.028007000001</v>
      </c>
      <c r="P56" s="98">
        <v>117.66</v>
      </c>
      <c r="Q56" s="86"/>
      <c r="R56" s="96">
        <v>12.786145024</v>
      </c>
      <c r="S56" s="97">
        <v>8.0496623009811871E-6</v>
      </c>
      <c r="T56" s="97">
        <v>8.1864333504135366E-3</v>
      </c>
      <c r="U56" s="97">
        <f>R56/'סכום נכסי הקרן'!$C$42</f>
        <v>3.2116074340437194E-3</v>
      </c>
    </row>
    <row r="57" spans="2:21" s="125" customFormat="1">
      <c r="B57" s="89" t="s">
        <v>410</v>
      </c>
      <c r="C57" s="86" t="s">
        <v>411</v>
      </c>
      <c r="D57" s="99" t="s">
        <v>111</v>
      </c>
      <c r="E57" s="99" t="s">
        <v>303</v>
      </c>
      <c r="F57" s="86" t="s">
        <v>412</v>
      </c>
      <c r="G57" s="99" t="s">
        <v>361</v>
      </c>
      <c r="H57" s="86" t="s">
        <v>379</v>
      </c>
      <c r="I57" s="86" t="s">
        <v>151</v>
      </c>
      <c r="J57" s="86"/>
      <c r="K57" s="96">
        <v>4.1899999999393431</v>
      </c>
      <c r="L57" s="99" t="s">
        <v>155</v>
      </c>
      <c r="M57" s="100">
        <v>4.7500000000000001E-2</v>
      </c>
      <c r="N57" s="100">
        <v>4.4999999999749355E-3</v>
      </c>
      <c r="O57" s="96">
        <v>27610.144569</v>
      </c>
      <c r="P57" s="98">
        <v>144.5</v>
      </c>
      <c r="Q57" s="86"/>
      <c r="R57" s="96">
        <v>39.896659018000001</v>
      </c>
      <c r="S57" s="97">
        <v>1.4629441301859799E-5</v>
      </c>
      <c r="T57" s="97">
        <v>2.5544160444134829E-2</v>
      </c>
      <c r="U57" s="97">
        <f>R57/'סכום נכסי הקרן'!$C$42</f>
        <v>1.0021191411110042E-2</v>
      </c>
    </row>
    <row r="58" spans="2:21" s="125" customFormat="1">
      <c r="B58" s="89" t="s">
        <v>413</v>
      </c>
      <c r="C58" s="86" t="s">
        <v>414</v>
      </c>
      <c r="D58" s="99" t="s">
        <v>111</v>
      </c>
      <c r="E58" s="99" t="s">
        <v>303</v>
      </c>
      <c r="F58" s="86" t="s">
        <v>415</v>
      </c>
      <c r="G58" s="99" t="s">
        <v>311</v>
      </c>
      <c r="H58" s="86" t="s">
        <v>379</v>
      </c>
      <c r="I58" s="86" t="s">
        <v>151</v>
      </c>
      <c r="J58" s="86"/>
      <c r="K58" s="96">
        <v>1.6699999998324899</v>
      </c>
      <c r="L58" s="99" t="s">
        <v>155</v>
      </c>
      <c r="M58" s="100">
        <v>3.85E-2</v>
      </c>
      <c r="N58" s="100">
        <v>-8.4999999992385906E-3</v>
      </c>
      <c r="O58" s="96">
        <v>1671.0776230000001</v>
      </c>
      <c r="P58" s="98">
        <v>117.89</v>
      </c>
      <c r="Q58" s="86"/>
      <c r="R58" s="96">
        <v>1.9700334990000001</v>
      </c>
      <c r="S58" s="97">
        <v>3.9233344751404567E-6</v>
      </c>
      <c r="T58" s="97">
        <v>1.2613299714162129E-3</v>
      </c>
      <c r="U58" s="97">
        <f>R58/'סכום נכסי הקרן'!$C$42</f>
        <v>4.9483047617774006E-4</v>
      </c>
    </row>
    <row r="59" spans="2:21" s="125" customFormat="1">
      <c r="B59" s="89" t="s">
        <v>416</v>
      </c>
      <c r="C59" s="86" t="s">
        <v>417</v>
      </c>
      <c r="D59" s="99" t="s">
        <v>111</v>
      </c>
      <c r="E59" s="99" t="s">
        <v>303</v>
      </c>
      <c r="F59" s="86" t="s">
        <v>415</v>
      </c>
      <c r="G59" s="99" t="s">
        <v>311</v>
      </c>
      <c r="H59" s="86" t="s">
        <v>379</v>
      </c>
      <c r="I59" s="86" t="s">
        <v>151</v>
      </c>
      <c r="J59" s="86"/>
      <c r="K59" s="96">
        <v>2.0400000001081899</v>
      </c>
      <c r="L59" s="99" t="s">
        <v>155</v>
      </c>
      <c r="M59" s="100">
        <v>4.7500000000000001E-2</v>
      </c>
      <c r="N59" s="100">
        <v>-7.6000000002704746E-3</v>
      </c>
      <c r="O59" s="96">
        <v>1101.991456</v>
      </c>
      <c r="P59" s="98">
        <v>134.19999999999999</v>
      </c>
      <c r="Q59" s="86"/>
      <c r="R59" s="96">
        <v>1.4788725210000002</v>
      </c>
      <c r="S59" s="97">
        <v>3.7968440332581309E-6</v>
      </c>
      <c r="T59" s="97">
        <v>9.4686016029068188E-4</v>
      </c>
      <c r="U59" s="97">
        <f>R59/'סכום נכסי הקרן'!$C$42</f>
        <v>3.7146129451304569E-4</v>
      </c>
    </row>
    <row r="60" spans="2:21" s="125" customFormat="1">
      <c r="B60" s="89" t="s">
        <v>418</v>
      </c>
      <c r="C60" s="86" t="s">
        <v>419</v>
      </c>
      <c r="D60" s="99" t="s">
        <v>111</v>
      </c>
      <c r="E60" s="99" t="s">
        <v>303</v>
      </c>
      <c r="F60" s="86" t="s">
        <v>420</v>
      </c>
      <c r="G60" s="99" t="s">
        <v>311</v>
      </c>
      <c r="H60" s="86" t="s">
        <v>379</v>
      </c>
      <c r="I60" s="86" t="s">
        <v>307</v>
      </c>
      <c r="J60" s="86"/>
      <c r="K60" s="96">
        <v>2.2799999999162828</v>
      </c>
      <c r="L60" s="99" t="s">
        <v>155</v>
      </c>
      <c r="M60" s="100">
        <v>3.5499999999999997E-2</v>
      </c>
      <c r="N60" s="100">
        <v>-4.7999999991628316E-3</v>
      </c>
      <c r="O60" s="96">
        <v>1979.129232</v>
      </c>
      <c r="P60" s="98">
        <v>120.71</v>
      </c>
      <c r="Q60" s="86"/>
      <c r="R60" s="96">
        <v>2.3890068150000001</v>
      </c>
      <c r="S60" s="97">
        <v>5.5536284959144985E-6</v>
      </c>
      <c r="T60" s="97">
        <v>1.529581044792725E-3</v>
      </c>
      <c r="U60" s="97">
        <f>R60/'סכום נכסי הקרן'!$C$42</f>
        <v>6.0006765390455726E-4</v>
      </c>
    </row>
    <row r="61" spans="2:21" s="125" customFormat="1">
      <c r="B61" s="89" t="s">
        <v>421</v>
      </c>
      <c r="C61" s="86" t="s">
        <v>422</v>
      </c>
      <c r="D61" s="99" t="s">
        <v>111</v>
      </c>
      <c r="E61" s="99" t="s">
        <v>303</v>
      </c>
      <c r="F61" s="86" t="s">
        <v>420</v>
      </c>
      <c r="G61" s="99" t="s">
        <v>311</v>
      </c>
      <c r="H61" s="86" t="s">
        <v>379</v>
      </c>
      <c r="I61" s="86" t="s">
        <v>307</v>
      </c>
      <c r="J61" s="86"/>
      <c r="K61" s="96">
        <v>1.1799999994747861</v>
      </c>
      <c r="L61" s="99" t="s">
        <v>155</v>
      </c>
      <c r="M61" s="100">
        <v>4.6500000000000007E-2</v>
      </c>
      <c r="N61" s="100">
        <v>-1.0899999997373932E-2</v>
      </c>
      <c r="O61" s="96">
        <v>1022.0002019999999</v>
      </c>
      <c r="P61" s="98">
        <v>130.41</v>
      </c>
      <c r="Q61" s="86"/>
      <c r="R61" s="96">
        <v>1.3327904149999998</v>
      </c>
      <c r="S61" s="97">
        <v>4.6721449429638874E-6</v>
      </c>
      <c r="T61" s="97">
        <v>8.5332990373467358E-4</v>
      </c>
      <c r="U61" s="97">
        <f>R61/'סכום נכסי הקרן'!$C$42</f>
        <v>3.3476857933347132E-4</v>
      </c>
    </row>
    <row r="62" spans="2:21" s="125" customFormat="1">
      <c r="B62" s="89" t="s">
        <v>423</v>
      </c>
      <c r="C62" s="86" t="s">
        <v>424</v>
      </c>
      <c r="D62" s="99" t="s">
        <v>111</v>
      </c>
      <c r="E62" s="99" t="s">
        <v>303</v>
      </c>
      <c r="F62" s="86" t="s">
        <v>420</v>
      </c>
      <c r="G62" s="99" t="s">
        <v>311</v>
      </c>
      <c r="H62" s="86" t="s">
        <v>379</v>
      </c>
      <c r="I62" s="86" t="s">
        <v>307</v>
      </c>
      <c r="J62" s="86"/>
      <c r="K62" s="96">
        <v>5.6600000003656055</v>
      </c>
      <c r="L62" s="99" t="s">
        <v>155</v>
      </c>
      <c r="M62" s="100">
        <v>1.4999999999999999E-2</v>
      </c>
      <c r="N62" s="100">
        <v>5.0000000000000001E-3</v>
      </c>
      <c r="O62" s="96">
        <v>4751.0250409999999</v>
      </c>
      <c r="P62" s="98">
        <v>105.93</v>
      </c>
      <c r="Q62" s="86"/>
      <c r="R62" s="96">
        <v>5.0327608259999996</v>
      </c>
      <c r="S62" s="97">
        <v>9.2943011124220137E-6</v>
      </c>
      <c r="T62" s="97">
        <v>3.2222660538643029E-3</v>
      </c>
      <c r="U62" s="97">
        <f>R62/'סכום נכסי הקרן'!$C$42</f>
        <v>1.2641223802957555E-3</v>
      </c>
    </row>
    <row r="63" spans="2:21" s="125" customFormat="1">
      <c r="B63" s="89" t="s">
        <v>425</v>
      </c>
      <c r="C63" s="86" t="s">
        <v>426</v>
      </c>
      <c r="D63" s="99" t="s">
        <v>111</v>
      </c>
      <c r="E63" s="99" t="s">
        <v>303</v>
      </c>
      <c r="F63" s="86" t="s">
        <v>427</v>
      </c>
      <c r="G63" s="99" t="s">
        <v>428</v>
      </c>
      <c r="H63" s="86" t="s">
        <v>379</v>
      </c>
      <c r="I63" s="86" t="s">
        <v>307</v>
      </c>
      <c r="J63" s="86"/>
      <c r="K63" s="96">
        <v>1.7300000033772163</v>
      </c>
      <c r="L63" s="99" t="s">
        <v>155</v>
      </c>
      <c r="M63" s="100">
        <v>4.6500000000000007E-2</v>
      </c>
      <c r="N63" s="100">
        <v>-6.1000000487820118E-3</v>
      </c>
      <c r="O63" s="96">
        <v>60.025153000000003</v>
      </c>
      <c r="P63" s="98">
        <v>133.19</v>
      </c>
      <c r="Q63" s="86"/>
      <c r="R63" s="96">
        <v>7.9947501000000004E-2</v>
      </c>
      <c r="S63" s="97">
        <v>7.898234134353246E-7</v>
      </c>
      <c r="T63" s="97">
        <v>5.1187037785050198E-5</v>
      </c>
      <c r="U63" s="97">
        <f>R63/'סכום נכסי הקרן'!$C$42</f>
        <v>2.0081110300475323E-5</v>
      </c>
    </row>
    <row r="64" spans="2:21" s="125" customFormat="1">
      <c r="B64" s="89" t="s">
        <v>429</v>
      </c>
      <c r="C64" s="86" t="s">
        <v>430</v>
      </c>
      <c r="D64" s="99" t="s">
        <v>111</v>
      </c>
      <c r="E64" s="99" t="s">
        <v>303</v>
      </c>
      <c r="F64" s="86" t="s">
        <v>431</v>
      </c>
      <c r="G64" s="99" t="s">
        <v>361</v>
      </c>
      <c r="H64" s="86" t="s">
        <v>379</v>
      </c>
      <c r="I64" s="86" t="s">
        <v>307</v>
      </c>
      <c r="J64" s="86"/>
      <c r="K64" s="96">
        <v>1.8999999998528188</v>
      </c>
      <c r="L64" s="99" t="s">
        <v>155</v>
      </c>
      <c r="M64" s="100">
        <v>3.6400000000000002E-2</v>
      </c>
      <c r="N64" s="100">
        <v>-2.5000000036795211E-3</v>
      </c>
      <c r="O64" s="96">
        <v>578.04682300000002</v>
      </c>
      <c r="P64" s="98">
        <v>117.54</v>
      </c>
      <c r="Q64" s="86"/>
      <c r="R64" s="96">
        <v>0.67943619900000007</v>
      </c>
      <c r="S64" s="97">
        <v>7.8645826258503406E-6</v>
      </c>
      <c r="T64" s="97">
        <v>4.3501455274685681E-4</v>
      </c>
      <c r="U64" s="97">
        <f>R64/'סכום נכסי הקרן'!$C$42</f>
        <v>1.7065990911028855E-4</v>
      </c>
    </row>
    <row r="65" spans="2:21" s="125" customFormat="1">
      <c r="B65" s="89" t="s">
        <v>432</v>
      </c>
      <c r="C65" s="86" t="s">
        <v>433</v>
      </c>
      <c r="D65" s="99" t="s">
        <v>111</v>
      </c>
      <c r="E65" s="99" t="s">
        <v>303</v>
      </c>
      <c r="F65" s="86" t="s">
        <v>434</v>
      </c>
      <c r="G65" s="99" t="s">
        <v>435</v>
      </c>
      <c r="H65" s="86" t="s">
        <v>379</v>
      </c>
      <c r="I65" s="86" t="s">
        <v>151</v>
      </c>
      <c r="J65" s="86"/>
      <c r="K65" s="96">
        <v>7.7399999998693136</v>
      </c>
      <c r="L65" s="99" t="s">
        <v>155</v>
      </c>
      <c r="M65" s="100">
        <v>3.85E-2</v>
      </c>
      <c r="N65" s="100">
        <v>1.18E-2</v>
      </c>
      <c r="O65" s="96">
        <v>18187.516489999998</v>
      </c>
      <c r="P65" s="98">
        <v>122.99</v>
      </c>
      <c r="Q65" s="96">
        <v>0.54496979699999992</v>
      </c>
      <c r="R65" s="96">
        <v>22.955604449999999</v>
      </c>
      <c r="S65" s="97">
        <v>6.7518407327353273E-6</v>
      </c>
      <c r="T65" s="97">
        <v>1.4697512463345368E-2</v>
      </c>
      <c r="U65" s="97">
        <f>R65/'סכום נכסי הקרן'!$C$42</f>
        <v>5.7659591507998754E-3</v>
      </c>
    </row>
    <row r="66" spans="2:21" s="125" customFormat="1">
      <c r="B66" s="89" t="s">
        <v>436</v>
      </c>
      <c r="C66" s="86" t="s">
        <v>437</v>
      </c>
      <c r="D66" s="99" t="s">
        <v>111</v>
      </c>
      <c r="E66" s="99" t="s">
        <v>303</v>
      </c>
      <c r="F66" s="86" t="s">
        <v>434</v>
      </c>
      <c r="G66" s="99" t="s">
        <v>435</v>
      </c>
      <c r="H66" s="86" t="s">
        <v>379</v>
      </c>
      <c r="I66" s="86" t="s">
        <v>151</v>
      </c>
      <c r="J66" s="86"/>
      <c r="K66" s="96">
        <v>5.719999999969378</v>
      </c>
      <c r="L66" s="99" t="s">
        <v>155</v>
      </c>
      <c r="M66" s="100">
        <v>4.4999999999999998E-2</v>
      </c>
      <c r="N66" s="100">
        <v>7.4999999999583941E-3</v>
      </c>
      <c r="O66" s="96">
        <v>47840.977252999997</v>
      </c>
      <c r="P66" s="98">
        <v>125.6</v>
      </c>
      <c r="Q66" s="86"/>
      <c r="R66" s="96">
        <v>60.088265347000004</v>
      </c>
      <c r="S66" s="97">
        <v>1.6264231677955753E-5</v>
      </c>
      <c r="T66" s="97">
        <v>3.8472000628950384E-2</v>
      </c>
      <c r="U66" s="97">
        <f>R66/'סכום נכסי הקרן'!$C$42</f>
        <v>1.5092893074885934E-2</v>
      </c>
    </row>
    <row r="67" spans="2:21" s="125" customFormat="1">
      <c r="B67" s="89" t="s">
        <v>438</v>
      </c>
      <c r="C67" s="86" t="s">
        <v>439</v>
      </c>
      <c r="D67" s="99" t="s">
        <v>111</v>
      </c>
      <c r="E67" s="99" t="s">
        <v>303</v>
      </c>
      <c r="F67" s="86" t="s">
        <v>434</v>
      </c>
      <c r="G67" s="99" t="s">
        <v>435</v>
      </c>
      <c r="H67" s="86" t="s">
        <v>379</v>
      </c>
      <c r="I67" s="86" t="s">
        <v>151</v>
      </c>
      <c r="J67" s="86"/>
      <c r="K67" s="96">
        <v>10.32999999976955</v>
      </c>
      <c r="L67" s="99" t="s">
        <v>155</v>
      </c>
      <c r="M67" s="100">
        <v>2.3900000000000001E-2</v>
      </c>
      <c r="N67" s="100">
        <v>1.9599999999396562E-2</v>
      </c>
      <c r="O67" s="96">
        <v>18427.135999999999</v>
      </c>
      <c r="P67" s="98">
        <v>104.32</v>
      </c>
      <c r="Q67" s="86"/>
      <c r="R67" s="96">
        <v>19.223188070999999</v>
      </c>
      <c r="S67" s="97">
        <v>1.4870319216842628E-5</v>
      </c>
      <c r="T67" s="97">
        <v>1.2307802518297641E-2</v>
      </c>
      <c r="U67" s="97">
        <f>R67/'סכום נכסי הקרן'!$C$42</f>
        <v>4.8284556133972529E-3</v>
      </c>
    </row>
    <row r="68" spans="2:21" s="125" customFormat="1">
      <c r="B68" s="89" t="s">
        <v>440</v>
      </c>
      <c r="C68" s="86" t="s">
        <v>441</v>
      </c>
      <c r="D68" s="99" t="s">
        <v>111</v>
      </c>
      <c r="E68" s="99" t="s">
        <v>303</v>
      </c>
      <c r="F68" s="86" t="s">
        <v>442</v>
      </c>
      <c r="G68" s="99" t="s">
        <v>428</v>
      </c>
      <c r="H68" s="86" t="s">
        <v>379</v>
      </c>
      <c r="I68" s="86" t="s">
        <v>151</v>
      </c>
      <c r="J68" s="86"/>
      <c r="K68" s="96">
        <v>1.1400000000000001</v>
      </c>
      <c r="L68" s="99" t="s">
        <v>155</v>
      </c>
      <c r="M68" s="100">
        <v>4.8899999999999999E-2</v>
      </c>
      <c r="N68" s="100">
        <v>-7.1999999999999998E-3</v>
      </c>
      <c r="O68" s="96">
        <v>118.857726</v>
      </c>
      <c r="P68" s="98">
        <v>131.68</v>
      </c>
      <c r="Q68" s="86"/>
      <c r="R68" s="96">
        <v>0.15651185000000001</v>
      </c>
      <c r="S68" s="97">
        <v>2.1295397703460805E-6</v>
      </c>
      <c r="T68" s="97">
        <v>1.0020798498452264E-4</v>
      </c>
      <c r="U68" s="97">
        <f>R68/'סכום נכסי הקרן'!$C$42</f>
        <v>3.9312444840288993E-5</v>
      </c>
    </row>
    <row r="69" spans="2:21" s="125" customFormat="1">
      <c r="B69" s="89" t="s">
        <v>443</v>
      </c>
      <c r="C69" s="86" t="s">
        <v>444</v>
      </c>
      <c r="D69" s="99" t="s">
        <v>111</v>
      </c>
      <c r="E69" s="99" t="s">
        <v>303</v>
      </c>
      <c r="F69" s="86" t="s">
        <v>310</v>
      </c>
      <c r="G69" s="99" t="s">
        <v>311</v>
      </c>
      <c r="H69" s="86" t="s">
        <v>379</v>
      </c>
      <c r="I69" s="86" t="s">
        <v>307</v>
      </c>
      <c r="J69" s="86"/>
      <c r="K69" s="96">
        <v>4.1800000001036333</v>
      </c>
      <c r="L69" s="99" t="s">
        <v>155</v>
      </c>
      <c r="M69" s="100">
        <v>1.6399999999999998E-2</v>
      </c>
      <c r="N69" s="100">
        <v>1.2300000000364637E-2</v>
      </c>
      <c r="O69" s="96">
        <f>5107.9435/50000</f>
        <v>0.10215887000000001</v>
      </c>
      <c r="P69" s="98">
        <v>5100544</v>
      </c>
      <c r="Q69" s="86"/>
      <c r="R69" s="96">
        <v>5.2106580469999999</v>
      </c>
      <c r="S69" s="97">
        <f>41.6091845878136%/50000</f>
        <v>8.3218369175627201E-6</v>
      </c>
      <c r="T69" s="97">
        <v>3.3361661965739847E-3</v>
      </c>
      <c r="U69" s="97">
        <f>R69/'סכום נכסי הקרן'!$C$42</f>
        <v>1.3088063750718905E-3</v>
      </c>
    </row>
    <row r="70" spans="2:21" s="125" customFormat="1">
      <c r="B70" s="89" t="s">
        <v>445</v>
      </c>
      <c r="C70" s="86" t="s">
        <v>446</v>
      </c>
      <c r="D70" s="99" t="s">
        <v>111</v>
      </c>
      <c r="E70" s="99" t="s">
        <v>303</v>
      </c>
      <c r="F70" s="86" t="s">
        <v>310</v>
      </c>
      <c r="G70" s="99" t="s">
        <v>311</v>
      </c>
      <c r="H70" s="86" t="s">
        <v>379</v>
      </c>
      <c r="I70" s="86" t="s">
        <v>307</v>
      </c>
      <c r="J70" s="86"/>
      <c r="K70" s="96">
        <v>8.2300000014135808</v>
      </c>
      <c r="L70" s="99" t="s">
        <v>155</v>
      </c>
      <c r="M70" s="100">
        <v>2.7799999999999998E-2</v>
      </c>
      <c r="N70" s="100">
        <v>2.7200000002837291E-2</v>
      </c>
      <c r="O70" s="96">
        <f>1950.3057/50000</f>
        <v>3.9006113999999995E-2</v>
      </c>
      <c r="P70" s="98">
        <v>5060000</v>
      </c>
      <c r="Q70" s="86"/>
      <c r="R70" s="96">
        <v>1.9737094270000002</v>
      </c>
      <c r="S70" s="97">
        <f>46.6357173601148%/50000</f>
        <v>9.3271434720229607E-6</v>
      </c>
      <c r="T70" s="97">
        <v>1.2636835142171459E-3</v>
      </c>
      <c r="U70" s="97">
        <f>R70/'סכום נכסי הקרן'!$C$42</f>
        <v>4.9575379103688252E-4</v>
      </c>
    </row>
    <row r="71" spans="2:21" s="125" customFormat="1">
      <c r="B71" s="89" t="s">
        <v>447</v>
      </c>
      <c r="C71" s="86" t="s">
        <v>448</v>
      </c>
      <c r="D71" s="99" t="s">
        <v>111</v>
      </c>
      <c r="E71" s="99" t="s">
        <v>303</v>
      </c>
      <c r="F71" s="86" t="s">
        <v>310</v>
      </c>
      <c r="G71" s="99" t="s">
        <v>311</v>
      </c>
      <c r="H71" s="86" t="s">
        <v>379</v>
      </c>
      <c r="I71" s="86" t="s">
        <v>307</v>
      </c>
      <c r="J71" s="86"/>
      <c r="K71" s="96">
        <v>5.5699999997727394</v>
      </c>
      <c r="L71" s="99" t="s">
        <v>155</v>
      </c>
      <c r="M71" s="100">
        <v>2.4199999999999999E-2</v>
      </c>
      <c r="N71" s="100">
        <v>1.9800000000000005E-2</v>
      </c>
      <c r="O71" s="96">
        <f>2140.087/50000</f>
        <v>4.2801739999999998E-2</v>
      </c>
      <c r="P71" s="98">
        <v>5140250</v>
      </c>
      <c r="Q71" s="86"/>
      <c r="R71" s="96">
        <v>2.2001163499999996</v>
      </c>
      <c r="S71" s="97">
        <f>7.4249280088818%/50000</f>
        <v>1.4849856017763598E-6</v>
      </c>
      <c r="T71" s="97">
        <v>1.4086423881961825E-3</v>
      </c>
      <c r="U71" s="97">
        <f>R71/'סכום נכסי הקרן'!$C$42</f>
        <v>5.5262239026369528E-4</v>
      </c>
    </row>
    <row r="72" spans="2:21" s="125" customFormat="1">
      <c r="B72" s="89" t="s">
        <v>449</v>
      </c>
      <c r="C72" s="86" t="s">
        <v>450</v>
      </c>
      <c r="D72" s="99" t="s">
        <v>111</v>
      </c>
      <c r="E72" s="99" t="s">
        <v>303</v>
      </c>
      <c r="F72" s="86" t="s">
        <v>310</v>
      </c>
      <c r="G72" s="99" t="s">
        <v>311</v>
      </c>
      <c r="H72" s="86" t="s">
        <v>379</v>
      </c>
      <c r="I72" s="86" t="s">
        <v>151</v>
      </c>
      <c r="J72" s="86"/>
      <c r="K72" s="96">
        <v>1.3200000000099064</v>
      </c>
      <c r="L72" s="99" t="s">
        <v>155</v>
      </c>
      <c r="M72" s="100">
        <v>0.05</v>
      </c>
      <c r="N72" s="100">
        <v>-6.9000000001362147E-3</v>
      </c>
      <c r="O72" s="96">
        <v>6754.9143789999998</v>
      </c>
      <c r="P72" s="98">
        <v>119.55</v>
      </c>
      <c r="Q72" s="86"/>
      <c r="R72" s="96">
        <v>8.0755003809999995</v>
      </c>
      <c r="S72" s="97">
        <v>6.7549211339211337E-6</v>
      </c>
      <c r="T72" s="97">
        <v>5.1704048027146491E-3</v>
      </c>
      <c r="U72" s="97">
        <f>R72/'סכום נכסי הקרן'!$C$42</f>
        <v>2.0283937815941426E-3</v>
      </c>
    </row>
    <row r="73" spans="2:21" s="125" customFormat="1">
      <c r="B73" s="89" t="s">
        <v>451</v>
      </c>
      <c r="C73" s="86" t="s">
        <v>452</v>
      </c>
      <c r="D73" s="99" t="s">
        <v>111</v>
      </c>
      <c r="E73" s="99" t="s">
        <v>303</v>
      </c>
      <c r="F73" s="86" t="s">
        <v>453</v>
      </c>
      <c r="G73" s="99" t="s">
        <v>361</v>
      </c>
      <c r="H73" s="86" t="s">
        <v>379</v>
      </c>
      <c r="I73" s="86" t="s">
        <v>307</v>
      </c>
      <c r="J73" s="86"/>
      <c r="K73" s="96">
        <v>1.2199999999931208</v>
      </c>
      <c r="L73" s="99" t="s">
        <v>155</v>
      </c>
      <c r="M73" s="100">
        <v>5.0999999999999997E-2</v>
      </c>
      <c r="N73" s="100">
        <v>-1.1500000000343947E-2</v>
      </c>
      <c r="O73" s="96">
        <v>4794.9586490000002</v>
      </c>
      <c r="P73" s="98">
        <v>121.27</v>
      </c>
      <c r="Q73" s="86"/>
      <c r="R73" s="96">
        <v>5.8148464320000004</v>
      </c>
      <c r="S73" s="97">
        <v>1.0526918549701103E-5</v>
      </c>
      <c r="T73" s="97">
        <v>3.7230027243634334E-3</v>
      </c>
      <c r="U73" s="97">
        <f>R73/'סכום נכסי הקרן'!$C$42</f>
        <v>1.4605656352075019E-3</v>
      </c>
    </row>
    <row r="74" spans="2:21" s="125" customFormat="1">
      <c r="B74" s="89" t="s">
        <v>454</v>
      </c>
      <c r="C74" s="86" t="s">
        <v>455</v>
      </c>
      <c r="D74" s="99" t="s">
        <v>111</v>
      </c>
      <c r="E74" s="99" t="s">
        <v>303</v>
      </c>
      <c r="F74" s="86" t="s">
        <v>453</v>
      </c>
      <c r="G74" s="99" t="s">
        <v>361</v>
      </c>
      <c r="H74" s="86" t="s">
        <v>379</v>
      </c>
      <c r="I74" s="86" t="s">
        <v>307</v>
      </c>
      <c r="J74" s="86"/>
      <c r="K74" s="96">
        <v>2.5899999999606584</v>
      </c>
      <c r="L74" s="99" t="s">
        <v>155</v>
      </c>
      <c r="M74" s="100">
        <v>2.5499999999999998E-2</v>
      </c>
      <c r="N74" s="100">
        <v>-4.0000000001077845E-3</v>
      </c>
      <c r="O74" s="96">
        <v>16893.136843</v>
      </c>
      <c r="P74" s="98">
        <v>109.84</v>
      </c>
      <c r="Q74" s="86"/>
      <c r="R74" s="96">
        <v>18.555421847000002</v>
      </c>
      <c r="S74" s="97">
        <v>1.9479223621237E-5</v>
      </c>
      <c r="T74" s="97">
        <v>1.188025976196473E-2</v>
      </c>
      <c r="U74" s="97">
        <f>R74/'סכום נכסי הקרן'!$C$42</f>
        <v>4.660726953572402E-3</v>
      </c>
    </row>
    <row r="75" spans="2:21" s="125" customFormat="1">
      <c r="B75" s="89" t="s">
        <v>456</v>
      </c>
      <c r="C75" s="86" t="s">
        <v>457</v>
      </c>
      <c r="D75" s="99" t="s">
        <v>111</v>
      </c>
      <c r="E75" s="99" t="s">
        <v>303</v>
      </c>
      <c r="F75" s="86" t="s">
        <v>453</v>
      </c>
      <c r="G75" s="99" t="s">
        <v>361</v>
      </c>
      <c r="H75" s="86" t="s">
        <v>379</v>
      </c>
      <c r="I75" s="86" t="s">
        <v>307</v>
      </c>
      <c r="J75" s="86"/>
      <c r="K75" s="96">
        <v>6.829999999997332</v>
      </c>
      <c r="L75" s="99" t="s">
        <v>155</v>
      </c>
      <c r="M75" s="100">
        <v>2.35E-2</v>
      </c>
      <c r="N75" s="100">
        <v>1.3400000000053361E-2</v>
      </c>
      <c r="O75" s="96">
        <v>13541.760635000001</v>
      </c>
      <c r="P75" s="98">
        <v>108.37</v>
      </c>
      <c r="Q75" s="96">
        <v>0.30698167500000001</v>
      </c>
      <c r="R75" s="96">
        <v>14.992405187999999</v>
      </c>
      <c r="S75" s="97">
        <v>1.7068298144676126E-5</v>
      </c>
      <c r="T75" s="97">
        <v>9.5990093654952213E-3</v>
      </c>
      <c r="U75" s="97">
        <f>R75/'סכום נכסי הקרן'!$C$42</f>
        <v>3.7657730195925256E-3</v>
      </c>
    </row>
    <row r="76" spans="2:21" s="125" customFormat="1">
      <c r="B76" s="89" t="s">
        <v>458</v>
      </c>
      <c r="C76" s="86" t="s">
        <v>459</v>
      </c>
      <c r="D76" s="99" t="s">
        <v>111</v>
      </c>
      <c r="E76" s="99" t="s">
        <v>303</v>
      </c>
      <c r="F76" s="86" t="s">
        <v>453</v>
      </c>
      <c r="G76" s="99" t="s">
        <v>361</v>
      </c>
      <c r="H76" s="86" t="s">
        <v>379</v>
      </c>
      <c r="I76" s="86" t="s">
        <v>307</v>
      </c>
      <c r="J76" s="86"/>
      <c r="K76" s="96">
        <v>5.5799999999854712</v>
      </c>
      <c r="L76" s="99" t="s">
        <v>155</v>
      </c>
      <c r="M76" s="100">
        <v>1.7600000000000001E-2</v>
      </c>
      <c r="N76" s="100">
        <v>1.0199999999963677E-2</v>
      </c>
      <c r="O76" s="96">
        <v>20719.829785000002</v>
      </c>
      <c r="P76" s="98">
        <v>106.3</v>
      </c>
      <c r="Q76" s="86"/>
      <c r="R76" s="96">
        <v>22.025178554</v>
      </c>
      <c r="S76" s="97">
        <v>1.5865398902813201E-5</v>
      </c>
      <c r="T76" s="97">
        <v>1.4101799715616817E-2</v>
      </c>
      <c r="U76" s="97">
        <f>R76/'סכום נכסי הקרן'!$C$42</f>
        <v>5.532255972960776E-3</v>
      </c>
    </row>
    <row r="77" spans="2:21" s="125" customFormat="1">
      <c r="B77" s="89" t="s">
        <v>460</v>
      </c>
      <c r="C77" s="86" t="s">
        <v>461</v>
      </c>
      <c r="D77" s="99" t="s">
        <v>111</v>
      </c>
      <c r="E77" s="99" t="s">
        <v>303</v>
      </c>
      <c r="F77" s="86" t="s">
        <v>453</v>
      </c>
      <c r="G77" s="99" t="s">
        <v>361</v>
      </c>
      <c r="H77" s="86" t="s">
        <v>379</v>
      </c>
      <c r="I77" s="86" t="s">
        <v>307</v>
      </c>
      <c r="J77" s="86"/>
      <c r="K77" s="96">
        <v>6.0900000001641832</v>
      </c>
      <c r="L77" s="99" t="s">
        <v>155</v>
      </c>
      <c r="M77" s="100">
        <v>2.1499999999999998E-2</v>
      </c>
      <c r="N77" s="100">
        <v>1.0800000000098019E-2</v>
      </c>
      <c r="O77" s="96">
        <v>14896.155940000001</v>
      </c>
      <c r="P77" s="98">
        <v>109.58</v>
      </c>
      <c r="Q77" s="86"/>
      <c r="R77" s="96">
        <v>16.323207447999998</v>
      </c>
      <c r="S77" s="97">
        <v>1.8799192754757923E-5</v>
      </c>
      <c r="T77" s="97">
        <v>1.0451066336820067E-2</v>
      </c>
      <c r="U77" s="97">
        <f>R77/'סכום נכסי הקרן'!$C$42</f>
        <v>4.1000422167145447E-3</v>
      </c>
    </row>
    <row r="78" spans="2:21" s="125" customFormat="1">
      <c r="B78" s="89" t="s">
        <v>462</v>
      </c>
      <c r="C78" s="86" t="s">
        <v>463</v>
      </c>
      <c r="D78" s="99" t="s">
        <v>111</v>
      </c>
      <c r="E78" s="99" t="s">
        <v>303</v>
      </c>
      <c r="F78" s="86" t="s">
        <v>464</v>
      </c>
      <c r="G78" s="99" t="s">
        <v>428</v>
      </c>
      <c r="H78" s="86" t="s">
        <v>379</v>
      </c>
      <c r="I78" s="86" t="s">
        <v>151</v>
      </c>
      <c r="J78" s="86"/>
      <c r="K78" s="96">
        <v>0.28000000008111847</v>
      </c>
      <c r="L78" s="99" t="s">
        <v>155</v>
      </c>
      <c r="M78" s="100">
        <v>4.2800000000000005E-2</v>
      </c>
      <c r="N78" s="100">
        <v>-8.1999999951328957E-3</v>
      </c>
      <c r="O78" s="96">
        <v>391.54058499999996</v>
      </c>
      <c r="P78" s="98">
        <v>125.94</v>
      </c>
      <c r="Q78" s="86"/>
      <c r="R78" s="96">
        <v>0.49310623199999992</v>
      </c>
      <c r="S78" s="97">
        <v>5.4739212096528536E-6</v>
      </c>
      <c r="T78" s="97">
        <v>3.1571527582116321E-4</v>
      </c>
      <c r="U78" s="97">
        <f>R78/'סכום נכסי הקרן'!$C$42</f>
        <v>1.2385778805823803E-4</v>
      </c>
    </row>
    <row r="79" spans="2:21" s="125" customFormat="1">
      <c r="B79" s="89" t="s">
        <v>465</v>
      </c>
      <c r="C79" s="86" t="s">
        <v>466</v>
      </c>
      <c r="D79" s="99" t="s">
        <v>111</v>
      </c>
      <c r="E79" s="99" t="s">
        <v>303</v>
      </c>
      <c r="F79" s="86" t="s">
        <v>415</v>
      </c>
      <c r="G79" s="99" t="s">
        <v>311</v>
      </c>
      <c r="H79" s="86" t="s">
        <v>379</v>
      </c>
      <c r="I79" s="86" t="s">
        <v>151</v>
      </c>
      <c r="J79" s="86"/>
      <c r="K79" s="96">
        <v>0.67000000014274186</v>
      </c>
      <c r="L79" s="99" t="s">
        <v>155</v>
      </c>
      <c r="M79" s="100">
        <v>5.2499999999999998E-2</v>
      </c>
      <c r="N79" s="100">
        <v>-1.2600000007526389E-2</v>
      </c>
      <c r="O79" s="96">
        <v>587.49854100000005</v>
      </c>
      <c r="P79" s="98">
        <v>131.16999999999999</v>
      </c>
      <c r="Q79" s="86"/>
      <c r="R79" s="96">
        <v>0.7706218669999999</v>
      </c>
      <c r="S79" s="97">
        <v>4.895821175E-6</v>
      </c>
      <c r="T79" s="97">
        <v>4.9339691836164986E-4</v>
      </c>
      <c r="U79" s="97">
        <f>R79/'סכום נכסי הקרן'!$C$42</f>
        <v>1.9356380771908335E-4</v>
      </c>
    </row>
    <row r="80" spans="2:21" s="125" customFormat="1">
      <c r="B80" s="89" t="s">
        <v>467</v>
      </c>
      <c r="C80" s="86" t="s">
        <v>468</v>
      </c>
      <c r="D80" s="99" t="s">
        <v>111</v>
      </c>
      <c r="E80" s="99" t="s">
        <v>303</v>
      </c>
      <c r="F80" s="86" t="s">
        <v>331</v>
      </c>
      <c r="G80" s="99" t="s">
        <v>311</v>
      </c>
      <c r="H80" s="86" t="s">
        <v>379</v>
      </c>
      <c r="I80" s="86" t="s">
        <v>307</v>
      </c>
      <c r="J80" s="86"/>
      <c r="K80" s="96">
        <v>1.2100000000071296</v>
      </c>
      <c r="L80" s="99" t="s">
        <v>155</v>
      </c>
      <c r="M80" s="100">
        <v>6.5000000000000002E-2</v>
      </c>
      <c r="N80" s="100">
        <v>-8.3999999996910487E-3</v>
      </c>
      <c r="O80" s="96">
        <v>13656.452289000001</v>
      </c>
      <c r="P80" s="98">
        <v>121.44</v>
      </c>
      <c r="Q80" s="96">
        <v>0.24670848000000001</v>
      </c>
      <c r="R80" s="96">
        <v>16.831105128000001</v>
      </c>
      <c r="S80" s="97">
        <v>8.670763358095239E-6</v>
      </c>
      <c r="T80" s="97">
        <v>1.0776251957532583E-2</v>
      </c>
      <c r="U80" s="97">
        <f>R80/'סכום נכסי הקרן'!$C$42</f>
        <v>4.2276153016247986E-3</v>
      </c>
    </row>
    <row r="81" spans="2:21" s="125" customFormat="1">
      <c r="B81" s="89" t="s">
        <v>469</v>
      </c>
      <c r="C81" s="86" t="s">
        <v>470</v>
      </c>
      <c r="D81" s="99" t="s">
        <v>111</v>
      </c>
      <c r="E81" s="99" t="s">
        <v>303</v>
      </c>
      <c r="F81" s="86" t="s">
        <v>471</v>
      </c>
      <c r="G81" s="99" t="s">
        <v>361</v>
      </c>
      <c r="H81" s="86" t="s">
        <v>379</v>
      </c>
      <c r="I81" s="86" t="s">
        <v>307</v>
      </c>
      <c r="J81" s="86"/>
      <c r="K81" s="96">
        <v>7.8299999994153993</v>
      </c>
      <c r="L81" s="99" t="s">
        <v>155</v>
      </c>
      <c r="M81" s="100">
        <v>3.5000000000000003E-2</v>
      </c>
      <c r="N81" s="100">
        <v>1.4799999999129317E-2</v>
      </c>
      <c r="O81" s="96">
        <v>2708.3292759999999</v>
      </c>
      <c r="P81" s="98">
        <v>118.74</v>
      </c>
      <c r="Q81" s="86"/>
      <c r="R81" s="96">
        <v>3.2158704360000003</v>
      </c>
      <c r="S81" s="97">
        <v>9.9991001756275354E-6</v>
      </c>
      <c r="T81" s="97">
        <v>2.0589872036070002E-3</v>
      </c>
      <c r="U81" s="97">
        <f>R81/'סכום נכסי הקרן'!$C$42</f>
        <v>8.0775819293405654E-4</v>
      </c>
    </row>
    <row r="82" spans="2:21" s="125" customFormat="1">
      <c r="B82" s="89" t="s">
        <v>472</v>
      </c>
      <c r="C82" s="86" t="s">
        <v>473</v>
      </c>
      <c r="D82" s="99" t="s">
        <v>111</v>
      </c>
      <c r="E82" s="99" t="s">
        <v>303</v>
      </c>
      <c r="F82" s="86" t="s">
        <v>471</v>
      </c>
      <c r="G82" s="99" t="s">
        <v>361</v>
      </c>
      <c r="H82" s="86" t="s">
        <v>379</v>
      </c>
      <c r="I82" s="86" t="s">
        <v>307</v>
      </c>
      <c r="J82" s="86"/>
      <c r="K82" s="96">
        <v>3.6800000000535174</v>
      </c>
      <c r="L82" s="99" t="s">
        <v>155</v>
      </c>
      <c r="M82" s="100">
        <v>0.04</v>
      </c>
      <c r="N82" s="100">
        <v>1.4000000008409931E-3</v>
      </c>
      <c r="O82" s="96">
        <v>4557.4135910000005</v>
      </c>
      <c r="P82" s="98">
        <v>114.8</v>
      </c>
      <c r="Q82" s="86"/>
      <c r="R82" s="96">
        <v>5.2319109040000003</v>
      </c>
      <c r="S82" s="97">
        <v>6.6644707899970867E-6</v>
      </c>
      <c r="T82" s="97">
        <v>3.3497735111328135E-3</v>
      </c>
      <c r="U82" s="97">
        <f>R82/'סכום נכסי הקרן'!$C$42</f>
        <v>1.3141446403119412E-3</v>
      </c>
    </row>
    <row r="83" spans="2:21" s="125" customFormat="1">
      <c r="B83" s="89" t="s">
        <v>474</v>
      </c>
      <c r="C83" s="86" t="s">
        <v>475</v>
      </c>
      <c r="D83" s="99" t="s">
        <v>111</v>
      </c>
      <c r="E83" s="99" t="s">
        <v>303</v>
      </c>
      <c r="F83" s="86" t="s">
        <v>471</v>
      </c>
      <c r="G83" s="99" t="s">
        <v>361</v>
      </c>
      <c r="H83" s="86" t="s">
        <v>379</v>
      </c>
      <c r="I83" s="86" t="s">
        <v>307</v>
      </c>
      <c r="J83" s="86"/>
      <c r="K83" s="96">
        <v>6.4300000000719555</v>
      </c>
      <c r="L83" s="99" t="s">
        <v>155</v>
      </c>
      <c r="M83" s="100">
        <v>0.04</v>
      </c>
      <c r="N83" s="100">
        <v>1.1000000000167338E-2</v>
      </c>
      <c r="O83" s="96">
        <v>14843.388096000001</v>
      </c>
      <c r="P83" s="98">
        <v>120.78</v>
      </c>
      <c r="Q83" s="86"/>
      <c r="R83" s="96">
        <v>17.927843997</v>
      </c>
      <c r="S83" s="97">
        <v>1.475189715439021E-5</v>
      </c>
      <c r="T83" s="97">
        <v>1.1478447938965901E-2</v>
      </c>
      <c r="U83" s="97">
        <f>R83/'סכום נכסי הקרן'!$C$42</f>
        <v>4.503092757752008E-3</v>
      </c>
    </row>
    <row r="84" spans="2:21" s="125" customFormat="1">
      <c r="B84" s="89" t="s">
        <v>476</v>
      </c>
      <c r="C84" s="86" t="s">
        <v>477</v>
      </c>
      <c r="D84" s="99" t="s">
        <v>111</v>
      </c>
      <c r="E84" s="99" t="s">
        <v>303</v>
      </c>
      <c r="F84" s="86" t="s">
        <v>478</v>
      </c>
      <c r="G84" s="99" t="s">
        <v>479</v>
      </c>
      <c r="H84" s="86" t="s">
        <v>480</v>
      </c>
      <c r="I84" s="86" t="s">
        <v>307</v>
      </c>
      <c r="J84" s="86"/>
      <c r="K84" s="96">
        <v>7.9200000000685922</v>
      </c>
      <c r="L84" s="99" t="s">
        <v>155</v>
      </c>
      <c r="M84" s="100">
        <v>5.1500000000000004E-2</v>
      </c>
      <c r="N84" s="100">
        <v>2.2300000000171481E-2</v>
      </c>
      <c r="O84" s="96">
        <v>33650.603815000002</v>
      </c>
      <c r="P84" s="98">
        <v>152.5</v>
      </c>
      <c r="Q84" s="86"/>
      <c r="R84" s="96">
        <v>51.317169044000003</v>
      </c>
      <c r="S84" s="97">
        <v>9.4763152171403049E-6</v>
      </c>
      <c r="T84" s="97">
        <v>3.2856234879399628E-2</v>
      </c>
      <c r="U84" s="97">
        <f>R84/'סכום נכסי הקרן'!$C$42</f>
        <v>1.2889780405777811E-2</v>
      </c>
    </row>
    <row r="85" spans="2:21" s="125" customFormat="1">
      <c r="B85" s="89" t="s">
        <v>481</v>
      </c>
      <c r="C85" s="86" t="s">
        <v>482</v>
      </c>
      <c r="D85" s="99" t="s">
        <v>111</v>
      </c>
      <c r="E85" s="99" t="s">
        <v>303</v>
      </c>
      <c r="F85" s="86" t="s">
        <v>401</v>
      </c>
      <c r="G85" s="99" t="s">
        <v>361</v>
      </c>
      <c r="H85" s="86" t="s">
        <v>480</v>
      </c>
      <c r="I85" s="86" t="s">
        <v>151</v>
      </c>
      <c r="J85" s="86"/>
      <c r="K85" s="96">
        <v>2.5200000001179501</v>
      </c>
      <c r="L85" s="99" t="s">
        <v>155</v>
      </c>
      <c r="M85" s="100">
        <v>2.8500000000000001E-2</v>
      </c>
      <c r="N85" s="100">
        <v>-4.9999999978937509E-4</v>
      </c>
      <c r="O85" s="96">
        <v>4352.5633930000004</v>
      </c>
      <c r="P85" s="98">
        <v>109.08</v>
      </c>
      <c r="Q85" s="86"/>
      <c r="R85" s="96">
        <v>4.7477761220000003</v>
      </c>
      <c r="S85" s="97">
        <v>9.4893069625878065E-6</v>
      </c>
      <c r="T85" s="97">
        <v>3.0398022791453243E-3</v>
      </c>
      <c r="U85" s="97">
        <f>R85/'סכום נכסי הקרן'!$C$42</f>
        <v>1.1925402895062974E-3</v>
      </c>
    </row>
    <row r="86" spans="2:21" s="125" customFormat="1">
      <c r="B86" s="89" t="s">
        <v>483</v>
      </c>
      <c r="C86" s="86" t="s">
        <v>484</v>
      </c>
      <c r="D86" s="99" t="s">
        <v>111</v>
      </c>
      <c r="E86" s="99" t="s">
        <v>303</v>
      </c>
      <c r="F86" s="86" t="s">
        <v>401</v>
      </c>
      <c r="G86" s="99" t="s">
        <v>361</v>
      </c>
      <c r="H86" s="86" t="s">
        <v>480</v>
      </c>
      <c r="I86" s="86" t="s">
        <v>151</v>
      </c>
      <c r="J86" s="86"/>
      <c r="K86" s="96">
        <v>0.77000000010522818</v>
      </c>
      <c r="L86" s="99" t="s">
        <v>155</v>
      </c>
      <c r="M86" s="100">
        <v>3.7699999999999997E-2</v>
      </c>
      <c r="N86" s="100">
        <v>-1.5099999999064638E-2</v>
      </c>
      <c r="O86" s="96">
        <v>2988.1517560000002</v>
      </c>
      <c r="P86" s="98">
        <v>114.49</v>
      </c>
      <c r="Q86" s="86"/>
      <c r="R86" s="96">
        <v>3.421135032</v>
      </c>
      <c r="S86" s="97">
        <v>8.7532061522505225E-6</v>
      </c>
      <c r="T86" s="97">
        <v>2.1904095307587277E-3</v>
      </c>
      <c r="U86" s="97">
        <f>R86/'סכום נכסי הקרן'!$C$42</f>
        <v>8.5931628970381676E-4</v>
      </c>
    </row>
    <row r="87" spans="2:21" s="125" customFormat="1">
      <c r="B87" s="89" t="s">
        <v>485</v>
      </c>
      <c r="C87" s="86" t="s">
        <v>486</v>
      </c>
      <c r="D87" s="99" t="s">
        <v>111</v>
      </c>
      <c r="E87" s="99" t="s">
        <v>303</v>
      </c>
      <c r="F87" s="86" t="s">
        <v>401</v>
      </c>
      <c r="G87" s="99" t="s">
        <v>361</v>
      </c>
      <c r="H87" s="86" t="s">
        <v>480</v>
      </c>
      <c r="I87" s="86" t="s">
        <v>151</v>
      </c>
      <c r="J87" s="86"/>
      <c r="K87" s="96">
        <v>4.39000000020713</v>
      </c>
      <c r="L87" s="99" t="s">
        <v>155</v>
      </c>
      <c r="M87" s="100">
        <v>2.5000000000000001E-2</v>
      </c>
      <c r="N87" s="100">
        <v>9.6999999994701342E-3</v>
      </c>
      <c r="O87" s="96">
        <v>3839.804427</v>
      </c>
      <c r="P87" s="98">
        <v>108.13</v>
      </c>
      <c r="Q87" s="86"/>
      <c r="R87" s="96">
        <v>4.1519804259999997</v>
      </c>
      <c r="S87" s="97">
        <v>8.2038750789831452E-6</v>
      </c>
      <c r="T87" s="97">
        <v>2.6583392387518252E-3</v>
      </c>
      <c r="U87" s="97">
        <f>R87/'סכום נכסי הקרן'!$C$42</f>
        <v>1.042889094180949E-3</v>
      </c>
    </row>
    <row r="88" spans="2:21" s="125" customFormat="1">
      <c r="B88" s="89" t="s">
        <v>487</v>
      </c>
      <c r="C88" s="86" t="s">
        <v>488</v>
      </c>
      <c r="D88" s="99" t="s">
        <v>111</v>
      </c>
      <c r="E88" s="99" t="s">
        <v>303</v>
      </c>
      <c r="F88" s="86" t="s">
        <v>401</v>
      </c>
      <c r="G88" s="99" t="s">
        <v>361</v>
      </c>
      <c r="H88" s="86" t="s">
        <v>480</v>
      </c>
      <c r="I88" s="86" t="s">
        <v>151</v>
      </c>
      <c r="J88" s="86"/>
      <c r="K88" s="96">
        <v>5.2600000000353404</v>
      </c>
      <c r="L88" s="99" t="s">
        <v>155</v>
      </c>
      <c r="M88" s="100">
        <v>1.34E-2</v>
      </c>
      <c r="N88" s="100">
        <v>8.8000000008077797E-3</v>
      </c>
      <c r="O88" s="96">
        <v>3805.4503420000001</v>
      </c>
      <c r="P88" s="98">
        <v>104.1</v>
      </c>
      <c r="Q88" s="86"/>
      <c r="R88" s="96">
        <v>3.9614735110000003</v>
      </c>
      <c r="S88" s="97">
        <v>1.1115201319061994E-5</v>
      </c>
      <c r="T88" s="97">
        <v>2.536365636895048E-3</v>
      </c>
      <c r="U88" s="97">
        <f>R88/'סכום נכסי הקרן'!$C$42</f>
        <v>9.9503781271164759E-4</v>
      </c>
    </row>
    <row r="89" spans="2:21" s="125" customFormat="1">
      <c r="B89" s="89" t="s">
        <v>489</v>
      </c>
      <c r="C89" s="86" t="s">
        <v>490</v>
      </c>
      <c r="D89" s="99" t="s">
        <v>111</v>
      </c>
      <c r="E89" s="99" t="s">
        <v>303</v>
      </c>
      <c r="F89" s="86" t="s">
        <v>401</v>
      </c>
      <c r="G89" s="99" t="s">
        <v>361</v>
      </c>
      <c r="H89" s="86" t="s">
        <v>480</v>
      </c>
      <c r="I89" s="86" t="s">
        <v>151</v>
      </c>
      <c r="J89" s="86"/>
      <c r="K89" s="96">
        <v>5.4599999998060396</v>
      </c>
      <c r="L89" s="99" t="s">
        <v>155</v>
      </c>
      <c r="M89" s="100">
        <v>1.95E-2</v>
      </c>
      <c r="N89" s="100">
        <v>1.4999999999999998E-2</v>
      </c>
      <c r="O89" s="96">
        <v>6545.6861120000003</v>
      </c>
      <c r="P89" s="98">
        <v>103.97</v>
      </c>
      <c r="Q89" s="86"/>
      <c r="R89" s="96">
        <v>6.8055500920000016</v>
      </c>
      <c r="S89" s="97">
        <v>9.5852277908437561E-6</v>
      </c>
      <c r="T89" s="97">
        <v>4.3573088007748473E-3</v>
      </c>
      <c r="U89" s="97">
        <f>R89/'סכום נכסי הקרן'!$C$42</f>
        <v>1.7094093041490068E-3</v>
      </c>
    </row>
    <row r="90" spans="2:21" s="125" customFormat="1">
      <c r="B90" s="89" t="s">
        <v>491</v>
      </c>
      <c r="C90" s="86" t="s">
        <v>492</v>
      </c>
      <c r="D90" s="99" t="s">
        <v>111</v>
      </c>
      <c r="E90" s="99" t="s">
        <v>303</v>
      </c>
      <c r="F90" s="86" t="s">
        <v>401</v>
      </c>
      <c r="G90" s="99" t="s">
        <v>361</v>
      </c>
      <c r="H90" s="86" t="s">
        <v>480</v>
      </c>
      <c r="I90" s="86" t="s">
        <v>151</v>
      </c>
      <c r="J90" s="86"/>
      <c r="K90" s="96">
        <v>6.5300000002923513</v>
      </c>
      <c r="L90" s="99" t="s">
        <v>155</v>
      </c>
      <c r="M90" s="100">
        <v>3.3500000000000002E-2</v>
      </c>
      <c r="N90" s="100">
        <v>2.1100000000521243E-2</v>
      </c>
      <c r="O90" s="96">
        <v>4072.8190199999999</v>
      </c>
      <c r="P90" s="98">
        <v>108.34</v>
      </c>
      <c r="Q90" s="86"/>
      <c r="R90" s="96">
        <v>4.4124923070000008</v>
      </c>
      <c r="S90" s="97">
        <v>1.5084514888888888E-5</v>
      </c>
      <c r="T90" s="97">
        <v>2.825134089490206E-3</v>
      </c>
      <c r="U90" s="97">
        <f>R90/'סכום נכסי הקרן'!$C$42</f>
        <v>1.1083241328189337E-3</v>
      </c>
    </row>
    <row r="91" spans="2:21" s="125" customFormat="1">
      <c r="B91" s="89" t="s">
        <v>493</v>
      </c>
      <c r="C91" s="86" t="s">
        <v>494</v>
      </c>
      <c r="D91" s="99" t="s">
        <v>111</v>
      </c>
      <c r="E91" s="99" t="s">
        <v>303</v>
      </c>
      <c r="F91" s="86" t="s">
        <v>495</v>
      </c>
      <c r="G91" s="99" t="s">
        <v>361</v>
      </c>
      <c r="H91" s="86" t="s">
        <v>480</v>
      </c>
      <c r="I91" s="86" t="s">
        <v>151</v>
      </c>
      <c r="J91" s="86"/>
      <c r="K91" s="96">
        <v>0.5</v>
      </c>
      <c r="L91" s="99" t="s">
        <v>155</v>
      </c>
      <c r="M91" s="100">
        <v>6.5000000000000002E-2</v>
      </c>
      <c r="N91" s="100">
        <v>-2.9299999984934759E-2</v>
      </c>
      <c r="O91" s="96">
        <v>436.54987199999994</v>
      </c>
      <c r="P91" s="98">
        <v>118.6</v>
      </c>
      <c r="Q91" s="86"/>
      <c r="R91" s="96">
        <v>0.51774814599999996</v>
      </c>
      <c r="S91" s="97">
        <v>2.3693398358393005E-6</v>
      </c>
      <c r="T91" s="97">
        <v>3.3149246168984924E-4</v>
      </c>
      <c r="U91" s="97">
        <f>R91/'סכום נכסי הקרן'!$C$42</f>
        <v>1.300473122692428E-4</v>
      </c>
    </row>
    <row r="92" spans="2:21" s="125" customFormat="1">
      <c r="B92" s="89" t="s">
        <v>496</v>
      </c>
      <c r="C92" s="86" t="s">
        <v>497</v>
      </c>
      <c r="D92" s="99" t="s">
        <v>111</v>
      </c>
      <c r="E92" s="99" t="s">
        <v>303</v>
      </c>
      <c r="F92" s="86" t="s">
        <v>495</v>
      </c>
      <c r="G92" s="99" t="s">
        <v>361</v>
      </c>
      <c r="H92" s="86" t="s">
        <v>480</v>
      </c>
      <c r="I92" s="86" t="s">
        <v>151</v>
      </c>
      <c r="J92" s="86"/>
      <c r="K92" s="96">
        <v>6.0099999998979516</v>
      </c>
      <c r="L92" s="99" t="s">
        <v>155</v>
      </c>
      <c r="M92" s="100">
        <v>0.04</v>
      </c>
      <c r="N92" s="100">
        <v>2.3000000000443683E-2</v>
      </c>
      <c r="O92" s="96">
        <v>4044.963569</v>
      </c>
      <c r="P92" s="98">
        <v>111.44</v>
      </c>
      <c r="Q92" s="86"/>
      <c r="R92" s="96">
        <v>4.5077074460000004</v>
      </c>
      <c r="S92" s="97">
        <v>1.3675577123004557E-6</v>
      </c>
      <c r="T92" s="97">
        <v>2.8860963566872981E-3</v>
      </c>
      <c r="U92" s="97">
        <f>R92/'סכום נכסי הקרן'!$C$42</f>
        <v>1.1322401487621223E-3</v>
      </c>
    </row>
    <row r="93" spans="2:21" s="125" customFormat="1">
      <c r="B93" s="89" t="s">
        <v>498</v>
      </c>
      <c r="C93" s="86" t="s">
        <v>499</v>
      </c>
      <c r="D93" s="99" t="s">
        <v>111</v>
      </c>
      <c r="E93" s="99" t="s">
        <v>303</v>
      </c>
      <c r="F93" s="86" t="s">
        <v>495</v>
      </c>
      <c r="G93" s="99" t="s">
        <v>361</v>
      </c>
      <c r="H93" s="86" t="s">
        <v>480</v>
      </c>
      <c r="I93" s="86" t="s">
        <v>151</v>
      </c>
      <c r="J93" s="86"/>
      <c r="K93" s="96">
        <v>6.289999999945473</v>
      </c>
      <c r="L93" s="99" t="s">
        <v>155</v>
      </c>
      <c r="M93" s="100">
        <v>2.7799999999999998E-2</v>
      </c>
      <c r="N93" s="100">
        <v>2.4599999999636486E-2</v>
      </c>
      <c r="O93" s="96">
        <v>10566.28607</v>
      </c>
      <c r="P93" s="98">
        <v>104.14</v>
      </c>
      <c r="Q93" s="86"/>
      <c r="R93" s="96">
        <v>11.003730540000001</v>
      </c>
      <c r="S93" s="97">
        <v>5.866541227354243E-6</v>
      </c>
      <c r="T93" s="97">
        <v>7.0452279793897605E-3</v>
      </c>
      <c r="U93" s="97">
        <f>R93/'סכום נכסי הקרן'!$C$42</f>
        <v>2.7639028603339199E-3</v>
      </c>
    </row>
    <row r="94" spans="2:21" s="125" customFormat="1">
      <c r="B94" s="89" t="s">
        <v>500</v>
      </c>
      <c r="C94" s="86" t="s">
        <v>501</v>
      </c>
      <c r="D94" s="99" t="s">
        <v>111</v>
      </c>
      <c r="E94" s="99" t="s">
        <v>303</v>
      </c>
      <c r="F94" s="86" t="s">
        <v>495</v>
      </c>
      <c r="G94" s="99" t="s">
        <v>361</v>
      </c>
      <c r="H94" s="86" t="s">
        <v>480</v>
      </c>
      <c r="I94" s="86" t="s">
        <v>151</v>
      </c>
      <c r="J94" s="86"/>
      <c r="K94" s="96">
        <v>1.5599999993005453</v>
      </c>
      <c r="L94" s="99" t="s">
        <v>155</v>
      </c>
      <c r="M94" s="100">
        <v>5.0999999999999997E-2</v>
      </c>
      <c r="N94" s="100">
        <v>-9.999999721513492E-5</v>
      </c>
      <c r="O94" s="96">
        <v>1203.7580459999999</v>
      </c>
      <c r="P94" s="98">
        <v>128.27000000000001</v>
      </c>
      <c r="Q94" s="86"/>
      <c r="R94" s="96">
        <v>1.544060443</v>
      </c>
      <c r="S94" s="97">
        <v>1.0155385341945623E-6</v>
      </c>
      <c r="T94" s="97">
        <v>9.8859725757084434E-4</v>
      </c>
      <c r="U94" s="97">
        <f>R94/'סכום נכסי הקרן'!$C$42</f>
        <v>3.8783511277586764E-4</v>
      </c>
    </row>
    <row r="95" spans="2:21" s="125" customFormat="1">
      <c r="B95" s="89" t="s">
        <v>502</v>
      </c>
      <c r="C95" s="86" t="s">
        <v>503</v>
      </c>
      <c r="D95" s="99" t="s">
        <v>111</v>
      </c>
      <c r="E95" s="99" t="s">
        <v>303</v>
      </c>
      <c r="F95" s="86" t="s">
        <v>415</v>
      </c>
      <c r="G95" s="99" t="s">
        <v>311</v>
      </c>
      <c r="H95" s="86" t="s">
        <v>480</v>
      </c>
      <c r="I95" s="86" t="s">
        <v>307</v>
      </c>
      <c r="J95" s="86"/>
      <c r="K95" s="96">
        <v>1.0200000000149148</v>
      </c>
      <c r="L95" s="99" t="s">
        <v>155</v>
      </c>
      <c r="M95" s="100">
        <v>6.4000000000000001E-2</v>
      </c>
      <c r="N95" s="100">
        <v>-9.2999999998169564E-3</v>
      </c>
      <c r="O95" s="96">
        <v>11943.742487</v>
      </c>
      <c r="P95" s="98">
        <v>123.5</v>
      </c>
      <c r="Q95" s="86"/>
      <c r="R95" s="96">
        <v>14.750522539</v>
      </c>
      <c r="S95" s="97">
        <v>9.5398790053039958E-6</v>
      </c>
      <c r="T95" s="97">
        <v>9.4441420320696152E-3</v>
      </c>
      <c r="U95" s="97">
        <f>R95/'סכום נכסי הקרן'!$C$42</f>
        <v>3.7050172474472507E-3</v>
      </c>
    </row>
    <row r="96" spans="2:21" s="125" customFormat="1">
      <c r="B96" s="89" t="s">
        <v>504</v>
      </c>
      <c r="C96" s="86" t="s">
        <v>505</v>
      </c>
      <c r="D96" s="99" t="s">
        <v>111</v>
      </c>
      <c r="E96" s="99" t="s">
        <v>303</v>
      </c>
      <c r="F96" s="86" t="s">
        <v>427</v>
      </c>
      <c r="G96" s="99" t="s">
        <v>428</v>
      </c>
      <c r="H96" s="86" t="s">
        <v>480</v>
      </c>
      <c r="I96" s="86" t="s">
        <v>307</v>
      </c>
      <c r="J96" s="86"/>
      <c r="K96" s="96">
        <v>3.8700000004358617</v>
      </c>
      <c r="L96" s="99" t="s">
        <v>155</v>
      </c>
      <c r="M96" s="100">
        <v>3.85E-2</v>
      </c>
      <c r="N96" s="100">
        <v>-1.5000000009358987E-3</v>
      </c>
      <c r="O96" s="96">
        <v>3068.8672779999997</v>
      </c>
      <c r="P96" s="98">
        <v>121.86</v>
      </c>
      <c r="Q96" s="86"/>
      <c r="R96" s="96">
        <v>3.739721651</v>
      </c>
      <c r="S96" s="97">
        <v>1.2811134413439239E-5</v>
      </c>
      <c r="T96" s="97">
        <v>2.3943872048646938E-3</v>
      </c>
      <c r="U96" s="97">
        <f>R96/'סכום נכסי הקרן'!$C$42</f>
        <v>9.3933846621180425E-4</v>
      </c>
    </row>
    <row r="97" spans="2:21" s="125" customFormat="1">
      <c r="B97" s="89" t="s">
        <v>506</v>
      </c>
      <c r="C97" s="86" t="s">
        <v>507</v>
      </c>
      <c r="D97" s="99" t="s">
        <v>111</v>
      </c>
      <c r="E97" s="99" t="s">
        <v>303</v>
      </c>
      <c r="F97" s="86" t="s">
        <v>427</v>
      </c>
      <c r="G97" s="99" t="s">
        <v>428</v>
      </c>
      <c r="H97" s="86" t="s">
        <v>480</v>
      </c>
      <c r="I97" s="86" t="s">
        <v>307</v>
      </c>
      <c r="J97" s="86"/>
      <c r="K97" s="96">
        <v>1.139999999932432</v>
      </c>
      <c r="L97" s="99" t="s">
        <v>155</v>
      </c>
      <c r="M97" s="100">
        <v>3.9E-2</v>
      </c>
      <c r="N97" s="100">
        <v>-9.6999999992398618E-3</v>
      </c>
      <c r="O97" s="96">
        <v>2042.6020840000001</v>
      </c>
      <c r="P97" s="98">
        <v>115.93</v>
      </c>
      <c r="Q97" s="86"/>
      <c r="R97" s="96">
        <v>2.367988494</v>
      </c>
      <c r="S97" s="97">
        <v>1.0262656018489444E-5</v>
      </c>
      <c r="T97" s="97">
        <v>1.516123893815544E-3</v>
      </c>
      <c r="U97" s="97">
        <f>R97/'סכום נכסי הקרן'!$C$42</f>
        <v>5.9478829911482098E-4</v>
      </c>
    </row>
    <row r="98" spans="2:21" s="125" customFormat="1">
      <c r="B98" s="89" t="s">
        <v>508</v>
      </c>
      <c r="C98" s="86" t="s">
        <v>509</v>
      </c>
      <c r="D98" s="99" t="s">
        <v>111</v>
      </c>
      <c r="E98" s="99" t="s">
        <v>303</v>
      </c>
      <c r="F98" s="86" t="s">
        <v>427</v>
      </c>
      <c r="G98" s="99" t="s">
        <v>428</v>
      </c>
      <c r="H98" s="86" t="s">
        <v>480</v>
      </c>
      <c r="I98" s="86" t="s">
        <v>307</v>
      </c>
      <c r="J98" s="86"/>
      <c r="K98" s="96">
        <v>2.0799999998579657</v>
      </c>
      <c r="L98" s="99" t="s">
        <v>155</v>
      </c>
      <c r="M98" s="100">
        <v>3.9E-2</v>
      </c>
      <c r="N98" s="100">
        <v>-2.8000000001014531E-3</v>
      </c>
      <c r="O98" s="96">
        <v>3297.1305710000001</v>
      </c>
      <c r="P98" s="98">
        <v>119.58</v>
      </c>
      <c r="Q98" s="86"/>
      <c r="R98" s="96">
        <v>3.942708557</v>
      </c>
      <c r="S98" s="97">
        <v>8.2628121042772209E-6</v>
      </c>
      <c r="T98" s="97">
        <v>2.5243512224678508E-3</v>
      </c>
      <c r="U98" s="97">
        <f>R98/'סכום נכסי הקרן'!$C$42</f>
        <v>9.9032445574183609E-4</v>
      </c>
    </row>
    <row r="99" spans="2:21" s="125" customFormat="1">
      <c r="B99" s="89" t="s">
        <v>510</v>
      </c>
      <c r="C99" s="86" t="s">
        <v>511</v>
      </c>
      <c r="D99" s="99" t="s">
        <v>111</v>
      </c>
      <c r="E99" s="99" t="s">
        <v>303</v>
      </c>
      <c r="F99" s="86" t="s">
        <v>427</v>
      </c>
      <c r="G99" s="99" t="s">
        <v>428</v>
      </c>
      <c r="H99" s="86" t="s">
        <v>480</v>
      </c>
      <c r="I99" s="86" t="s">
        <v>307</v>
      </c>
      <c r="J99" s="86"/>
      <c r="K99" s="96">
        <v>4.7300000006706924</v>
      </c>
      <c r="L99" s="99" t="s">
        <v>155</v>
      </c>
      <c r="M99" s="100">
        <v>3.85E-2</v>
      </c>
      <c r="N99" s="100">
        <v>3.2999999993712265E-3</v>
      </c>
      <c r="O99" s="96">
        <v>3098.4279940000001</v>
      </c>
      <c r="P99" s="98">
        <v>123.19</v>
      </c>
      <c r="Q99" s="86"/>
      <c r="R99" s="96">
        <v>3.8169534279999997</v>
      </c>
      <c r="S99" s="97">
        <v>1.2393711976E-5</v>
      </c>
      <c r="T99" s="97">
        <v>2.4438354782698318E-3</v>
      </c>
      <c r="U99" s="97">
        <f>R99/'סכום נכסי הקרן'!$C$42</f>
        <v>9.587374444567741E-4</v>
      </c>
    </row>
    <row r="100" spans="2:21" s="125" customFormat="1">
      <c r="B100" s="89" t="s">
        <v>512</v>
      </c>
      <c r="C100" s="86" t="s">
        <v>513</v>
      </c>
      <c r="D100" s="99" t="s">
        <v>111</v>
      </c>
      <c r="E100" s="99" t="s">
        <v>303</v>
      </c>
      <c r="F100" s="86" t="s">
        <v>514</v>
      </c>
      <c r="G100" s="99" t="s">
        <v>361</v>
      </c>
      <c r="H100" s="86" t="s">
        <v>480</v>
      </c>
      <c r="I100" s="86" t="s">
        <v>151</v>
      </c>
      <c r="J100" s="86"/>
      <c r="K100" s="96">
        <v>5.8300000002304095</v>
      </c>
      <c r="L100" s="99" t="s">
        <v>155</v>
      </c>
      <c r="M100" s="100">
        <v>1.5800000000000002E-2</v>
      </c>
      <c r="N100" s="100">
        <v>9.3999999999713792E-3</v>
      </c>
      <c r="O100" s="96">
        <v>6628.9700059999996</v>
      </c>
      <c r="P100" s="98">
        <v>105.41</v>
      </c>
      <c r="Q100" s="86"/>
      <c r="R100" s="96">
        <v>6.987596932999999</v>
      </c>
      <c r="S100" s="97">
        <v>1.3832139799350643E-5</v>
      </c>
      <c r="T100" s="97">
        <v>4.473865771441334E-3</v>
      </c>
      <c r="U100" s="97">
        <f>R100/'סכום נכסי הקרן'!$C$42</f>
        <v>1.7551355951305602E-3</v>
      </c>
    </row>
    <row r="101" spans="2:21" s="125" customFormat="1">
      <c r="B101" s="89" t="s">
        <v>515</v>
      </c>
      <c r="C101" s="86" t="s">
        <v>516</v>
      </c>
      <c r="D101" s="99" t="s">
        <v>111</v>
      </c>
      <c r="E101" s="99" t="s">
        <v>303</v>
      </c>
      <c r="F101" s="86" t="s">
        <v>514</v>
      </c>
      <c r="G101" s="99" t="s">
        <v>361</v>
      </c>
      <c r="H101" s="86" t="s">
        <v>480</v>
      </c>
      <c r="I101" s="86" t="s">
        <v>151</v>
      </c>
      <c r="J101" s="86"/>
      <c r="K101" s="96">
        <v>7.0699999998792196</v>
      </c>
      <c r="L101" s="99" t="s">
        <v>155</v>
      </c>
      <c r="M101" s="100">
        <v>2.4E-2</v>
      </c>
      <c r="N101" s="100">
        <v>1.9899999999561772E-2</v>
      </c>
      <c r="O101" s="96">
        <v>8967.4948800000002</v>
      </c>
      <c r="P101" s="98">
        <v>104.33</v>
      </c>
      <c r="Q101" s="86"/>
      <c r="R101" s="96">
        <v>9.3557871590000001</v>
      </c>
      <c r="S101" s="97">
        <v>1.6475885928275579E-5</v>
      </c>
      <c r="T101" s="97">
        <v>5.990118825810708E-3</v>
      </c>
      <c r="U101" s="97">
        <f>R101/'סכום נכסי הקרן'!$C$42</f>
        <v>2.349974565029239E-3</v>
      </c>
    </row>
    <row r="102" spans="2:21" s="125" customFormat="1">
      <c r="B102" s="89" t="s">
        <v>517</v>
      </c>
      <c r="C102" s="86" t="s">
        <v>518</v>
      </c>
      <c r="D102" s="99" t="s">
        <v>111</v>
      </c>
      <c r="E102" s="99" t="s">
        <v>303</v>
      </c>
      <c r="F102" s="86" t="s">
        <v>514</v>
      </c>
      <c r="G102" s="99" t="s">
        <v>361</v>
      </c>
      <c r="H102" s="86" t="s">
        <v>480</v>
      </c>
      <c r="I102" s="86" t="s">
        <v>151</v>
      </c>
      <c r="J102" s="86"/>
      <c r="K102" s="96">
        <v>3.0600000046816511</v>
      </c>
      <c r="L102" s="99" t="s">
        <v>155</v>
      </c>
      <c r="M102" s="100">
        <v>3.4799999999999998E-2</v>
      </c>
      <c r="N102" s="100">
        <v>2.8000000104036688E-3</v>
      </c>
      <c r="O102" s="96">
        <v>174.01999199999997</v>
      </c>
      <c r="P102" s="98">
        <v>110.47</v>
      </c>
      <c r="Q102" s="86"/>
      <c r="R102" s="96">
        <v>0.192239885</v>
      </c>
      <c r="S102" s="97">
        <v>3.7419691568919914E-7</v>
      </c>
      <c r="T102" s="97">
        <v>1.2308314999475348E-4</v>
      </c>
      <c r="U102" s="97">
        <f>R102/'סכום נכסי הקרן'!$C$42</f>
        <v>4.8286566641222366E-5</v>
      </c>
    </row>
    <row r="103" spans="2:21" s="125" customFormat="1">
      <c r="B103" s="89" t="s">
        <v>519</v>
      </c>
      <c r="C103" s="86" t="s">
        <v>520</v>
      </c>
      <c r="D103" s="99" t="s">
        <v>111</v>
      </c>
      <c r="E103" s="99" t="s">
        <v>303</v>
      </c>
      <c r="F103" s="86" t="s">
        <v>442</v>
      </c>
      <c r="G103" s="99" t="s">
        <v>428</v>
      </c>
      <c r="H103" s="86" t="s">
        <v>480</v>
      </c>
      <c r="I103" s="86" t="s">
        <v>151</v>
      </c>
      <c r="J103" s="86"/>
      <c r="K103" s="96">
        <v>2.2499999999588494</v>
      </c>
      <c r="L103" s="99" t="s">
        <v>155</v>
      </c>
      <c r="M103" s="100">
        <v>3.7499999999999999E-2</v>
      </c>
      <c r="N103" s="100">
        <v>-3.900000000378588E-3</v>
      </c>
      <c r="O103" s="96">
        <v>10234.515762999999</v>
      </c>
      <c r="P103" s="98">
        <v>118.72</v>
      </c>
      <c r="Q103" s="86"/>
      <c r="R103" s="96">
        <v>12.150416485999999</v>
      </c>
      <c r="S103" s="97">
        <v>1.3210918449401604E-5</v>
      </c>
      <c r="T103" s="97">
        <v>7.779402983127375E-3</v>
      </c>
      <c r="U103" s="97">
        <f>R103/'סכום נכסי הקרן'!$C$42</f>
        <v>3.051925958912459E-3</v>
      </c>
    </row>
    <row r="104" spans="2:21" s="125" customFormat="1">
      <c r="B104" s="89" t="s">
        <v>521</v>
      </c>
      <c r="C104" s="86" t="s">
        <v>522</v>
      </c>
      <c r="D104" s="99" t="s">
        <v>111</v>
      </c>
      <c r="E104" s="99" t="s">
        <v>303</v>
      </c>
      <c r="F104" s="86" t="s">
        <v>442</v>
      </c>
      <c r="G104" s="99" t="s">
        <v>428</v>
      </c>
      <c r="H104" s="86" t="s">
        <v>480</v>
      </c>
      <c r="I104" s="86" t="s">
        <v>151</v>
      </c>
      <c r="J104" s="86"/>
      <c r="K104" s="96">
        <v>5.9099999999679609</v>
      </c>
      <c r="L104" s="99" t="s">
        <v>155</v>
      </c>
      <c r="M104" s="100">
        <v>2.4799999999999999E-2</v>
      </c>
      <c r="N104" s="100">
        <v>9.6000000006070414E-3</v>
      </c>
      <c r="O104" s="96">
        <v>5395.1898110000002</v>
      </c>
      <c r="P104" s="98">
        <v>109.92</v>
      </c>
      <c r="Q104" s="86"/>
      <c r="R104" s="96">
        <v>5.930392909</v>
      </c>
      <c r="S104" s="97">
        <v>1.2739942106403082E-5</v>
      </c>
      <c r="T104" s="97">
        <v>3.7969822960842356E-3</v>
      </c>
      <c r="U104" s="97">
        <f>R104/'סכום נכסי הקרן'!$C$42</f>
        <v>1.4895884504355643E-3</v>
      </c>
    </row>
    <row r="105" spans="2:21" s="125" customFormat="1">
      <c r="B105" s="89" t="s">
        <v>523</v>
      </c>
      <c r="C105" s="86" t="s">
        <v>524</v>
      </c>
      <c r="D105" s="99" t="s">
        <v>111</v>
      </c>
      <c r="E105" s="99" t="s">
        <v>303</v>
      </c>
      <c r="F105" s="86" t="s">
        <v>525</v>
      </c>
      <c r="G105" s="99" t="s">
        <v>361</v>
      </c>
      <c r="H105" s="86" t="s">
        <v>480</v>
      </c>
      <c r="I105" s="86" t="s">
        <v>307</v>
      </c>
      <c r="J105" s="86"/>
      <c r="K105" s="96">
        <v>4.4599999999045714</v>
      </c>
      <c r="L105" s="99" t="s">
        <v>155</v>
      </c>
      <c r="M105" s="100">
        <v>2.8500000000000001E-2</v>
      </c>
      <c r="N105" s="100">
        <v>6.0999999995615473E-3</v>
      </c>
      <c r="O105" s="96">
        <v>13614.010778000002</v>
      </c>
      <c r="P105" s="98">
        <v>113.92</v>
      </c>
      <c r="Q105" s="86"/>
      <c r="R105" s="96">
        <v>15.509081788</v>
      </c>
      <c r="S105" s="97">
        <v>1.9932665853587119E-5</v>
      </c>
      <c r="T105" s="97">
        <v>9.9298157611429263E-3</v>
      </c>
      <c r="U105" s="97">
        <f>R105/'סכום נכסי הקרן'!$C$42</f>
        <v>3.8955511823180193E-3</v>
      </c>
    </row>
    <row r="106" spans="2:21" s="125" customFormat="1">
      <c r="B106" s="89" t="s">
        <v>526</v>
      </c>
      <c r="C106" s="86" t="s">
        <v>527</v>
      </c>
      <c r="D106" s="99" t="s">
        <v>111</v>
      </c>
      <c r="E106" s="99" t="s">
        <v>303</v>
      </c>
      <c r="F106" s="86" t="s">
        <v>528</v>
      </c>
      <c r="G106" s="99" t="s">
        <v>361</v>
      </c>
      <c r="H106" s="86" t="s">
        <v>480</v>
      </c>
      <c r="I106" s="86" t="s">
        <v>307</v>
      </c>
      <c r="J106" s="86"/>
      <c r="K106" s="96">
        <v>6.5100000003619654</v>
      </c>
      <c r="L106" s="99" t="s">
        <v>155</v>
      </c>
      <c r="M106" s="100">
        <v>1.3999999999999999E-2</v>
      </c>
      <c r="N106" s="100">
        <v>1.3499999999813422E-2</v>
      </c>
      <c r="O106" s="96">
        <v>5315.52</v>
      </c>
      <c r="P106" s="98">
        <v>100.83</v>
      </c>
      <c r="Q106" s="86"/>
      <c r="R106" s="96">
        <v>5.3596388059999995</v>
      </c>
      <c r="S106" s="97">
        <v>2.0960252365930602E-5</v>
      </c>
      <c r="T106" s="97">
        <v>3.4315523392900458E-3</v>
      </c>
      <c r="U106" s="97">
        <f>R106/'סכום נכסי הקרן'!$C$42</f>
        <v>1.3462271701775125E-3</v>
      </c>
    </row>
    <row r="107" spans="2:21" s="125" customFormat="1">
      <c r="B107" s="89" t="s">
        <v>529</v>
      </c>
      <c r="C107" s="86" t="s">
        <v>530</v>
      </c>
      <c r="D107" s="99" t="s">
        <v>111</v>
      </c>
      <c r="E107" s="99" t="s">
        <v>303</v>
      </c>
      <c r="F107" s="86" t="s">
        <v>316</v>
      </c>
      <c r="G107" s="99" t="s">
        <v>311</v>
      </c>
      <c r="H107" s="86" t="s">
        <v>480</v>
      </c>
      <c r="I107" s="86" t="s">
        <v>151</v>
      </c>
      <c r="J107" s="86"/>
      <c r="K107" s="96">
        <v>4.3899999996847718</v>
      </c>
      <c r="L107" s="99" t="s">
        <v>155</v>
      </c>
      <c r="M107" s="100">
        <v>1.8200000000000001E-2</v>
      </c>
      <c r="N107" s="100">
        <v>1.5099999997681374E-2</v>
      </c>
      <c r="O107" s="96">
        <f>3769.37965/50000</f>
        <v>7.5387593000000003E-2</v>
      </c>
      <c r="P107" s="98">
        <v>5091667</v>
      </c>
      <c r="Q107" s="86"/>
      <c r="R107" s="96">
        <v>3.838485339</v>
      </c>
      <c r="S107" s="97">
        <f>26.5243800577018%/50000</f>
        <v>5.3048760115403606E-6</v>
      </c>
      <c r="T107" s="97">
        <v>2.4576214594219051E-3</v>
      </c>
      <c r="U107" s="97">
        <f>R107/'סכום נכסי הקרן'!$C$42</f>
        <v>9.6414580212102457E-4</v>
      </c>
    </row>
    <row r="108" spans="2:21" s="125" customFormat="1">
      <c r="B108" s="89" t="s">
        <v>531</v>
      </c>
      <c r="C108" s="86" t="s">
        <v>532</v>
      </c>
      <c r="D108" s="99" t="s">
        <v>111</v>
      </c>
      <c r="E108" s="99" t="s">
        <v>303</v>
      </c>
      <c r="F108" s="86" t="s">
        <v>316</v>
      </c>
      <c r="G108" s="99" t="s">
        <v>311</v>
      </c>
      <c r="H108" s="86" t="s">
        <v>480</v>
      </c>
      <c r="I108" s="86" t="s">
        <v>151</v>
      </c>
      <c r="J108" s="86"/>
      <c r="K108" s="96">
        <v>3.6500000001788715</v>
      </c>
      <c r="L108" s="99" t="s">
        <v>155</v>
      </c>
      <c r="M108" s="100">
        <v>1.06E-2</v>
      </c>
      <c r="N108" s="100">
        <v>1.3299999999936869E-2</v>
      </c>
      <c r="O108" s="96">
        <f>4742.51355/50000</f>
        <v>9.4850271E-2</v>
      </c>
      <c r="P108" s="98">
        <v>5010002</v>
      </c>
      <c r="Q108" s="86"/>
      <c r="R108" s="96">
        <v>4.7520006910000001</v>
      </c>
      <c r="S108" s="97">
        <f>34.9253520141395%/50000</f>
        <v>6.9850704028278996E-6</v>
      </c>
      <c r="T108" s="97">
        <v>3.0425070938089938E-3</v>
      </c>
      <c r="U108" s="97">
        <f>R108/'סכום נכסי הקרן'!$C$42</f>
        <v>1.1936014113049756E-3</v>
      </c>
    </row>
    <row r="109" spans="2:21" s="125" customFormat="1">
      <c r="B109" s="89" t="s">
        <v>533</v>
      </c>
      <c r="C109" s="86" t="s">
        <v>534</v>
      </c>
      <c r="D109" s="99" t="s">
        <v>111</v>
      </c>
      <c r="E109" s="99" t="s">
        <v>303</v>
      </c>
      <c r="F109" s="86" t="s">
        <v>453</v>
      </c>
      <c r="G109" s="99" t="s">
        <v>361</v>
      </c>
      <c r="H109" s="86" t="s">
        <v>480</v>
      </c>
      <c r="I109" s="86" t="s">
        <v>307</v>
      </c>
      <c r="J109" s="86"/>
      <c r="K109" s="96">
        <v>2.4600000000358668</v>
      </c>
      <c r="L109" s="99" t="s">
        <v>155</v>
      </c>
      <c r="M109" s="100">
        <v>4.9000000000000002E-2</v>
      </c>
      <c r="N109" s="100">
        <v>-9.9999999462004047E-5</v>
      </c>
      <c r="O109" s="96">
        <v>7073.1548109999994</v>
      </c>
      <c r="P109" s="98">
        <v>115.73</v>
      </c>
      <c r="Q109" s="96">
        <v>0.17861296500000001</v>
      </c>
      <c r="R109" s="96">
        <v>8.3643749449999998</v>
      </c>
      <c r="S109" s="97">
        <v>1.0636110637724572E-5</v>
      </c>
      <c r="T109" s="97">
        <v>5.3553590919376221E-3</v>
      </c>
      <c r="U109" s="97">
        <f>R109/'סכום נכסי הקרן'!$C$42</f>
        <v>2.1009529224068832E-3</v>
      </c>
    </row>
    <row r="110" spans="2:21" s="125" customFormat="1">
      <c r="B110" s="89" t="s">
        <v>535</v>
      </c>
      <c r="C110" s="86" t="s">
        <v>536</v>
      </c>
      <c r="D110" s="99" t="s">
        <v>111</v>
      </c>
      <c r="E110" s="99" t="s">
        <v>303</v>
      </c>
      <c r="F110" s="86" t="s">
        <v>453</v>
      </c>
      <c r="G110" s="99" t="s">
        <v>361</v>
      </c>
      <c r="H110" s="86" t="s">
        <v>480</v>
      </c>
      <c r="I110" s="86" t="s">
        <v>307</v>
      </c>
      <c r="J110" s="86"/>
      <c r="K110" s="96">
        <v>2.0900000001431991</v>
      </c>
      <c r="L110" s="99" t="s">
        <v>155</v>
      </c>
      <c r="M110" s="100">
        <v>5.8499999999999996E-2</v>
      </c>
      <c r="N110" s="100">
        <v>-1.799999999572048E-3</v>
      </c>
      <c r="O110" s="96">
        <v>4873.614705</v>
      </c>
      <c r="P110" s="98">
        <v>124.66</v>
      </c>
      <c r="Q110" s="86"/>
      <c r="R110" s="96">
        <v>6.0754482569999997</v>
      </c>
      <c r="S110" s="97">
        <v>4.5969815660784213E-6</v>
      </c>
      <c r="T110" s="97">
        <v>3.8898551624793917E-3</v>
      </c>
      <c r="U110" s="97">
        <f>R110/'סכום נכסי הקרן'!$C$42</f>
        <v>1.5260232658635263E-3</v>
      </c>
    </row>
    <row r="111" spans="2:21" s="125" customFormat="1">
      <c r="B111" s="89" t="s">
        <v>537</v>
      </c>
      <c r="C111" s="86" t="s">
        <v>538</v>
      </c>
      <c r="D111" s="99" t="s">
        <v>111</v>
      </c>
      <c r="E111" s="99" t="s">
        <v>303</v>
      </c>
      <c r="F111" s="86" t="s">
        <v>453</v>
      </c>
      <c r="G111" s="99" t="s">
        <v>361</v>
      </c>
      <c r="H111" s="86" t="s">
        <v>480</v>
      </c>
      <c r="I111" s="86" t="s">
        <v>307</v>
      </c>
      <c r="J111" s="86"/>
      <c r="K111" s="96">
        <v>7.0000000004789493</v>
      </c>
      <c r="L111" s="99" t="s">
        <v>155</v>
      </c>
      <c r="M111" s="100">
        <v>2.2499999999999999E-2</v>
      </c>
      <c r="N111" s="100">
        <v>1.9900000000862107E-2</v>
      </c>
      <c r="O111" s="96">
        <v>4024.4878309999999</v>
      </c>
      <c r="P111" s="98">
        <v>103.76</v>
      </c>
      <c r="Q111" s="86"/>
      <c r="R111" s="96">
        <v>4.1758086360000002</v>
      </c>
      <c r="S111" s="97">
        <v>2.1729028668987548E-5</v>
      </c>
      <c r="T111" s="97">
        <v>2.6735954440160791E-3</v>
      </c>
      <c r="U111" s="97">
        <f>R111/'סכום נכסי הקרן'!$C$42</f>
        <v>1.0488742332695729E-3</v>
      </c>
    </row>
    <row r="112" spans="2:21" s="125" customFormat="1">
      <c r="B112" s="89" t="s">
        <v>539</v>
      </c>
      <c r="C112" s="86" t="s">
        <v>540</v>
      </c>
      <c r="D112" s="99" t="s">
        <v>111</v>
      </c>
      <c r="E112" s="99" t="s">
        <v>303</v>
      </c>
      <c r="F112" s="86" t="s">
        <v>464</v>
      </c>
      <c r="G112" s="99" t="s">
        <v>428</v>
      </c>
      <c r="H112" s="86" t="s">
        <v>480</v>
      </c>
      <c r="I112" s="86" t="s">
        <v>151</v>
      </c>
      <c r="J112" s="86"/>
      <c r="K112" s="96">
        <v>1.7200000002310791</v>
      </c>
      <c r="L112" s="99" t="s">
        <v>155</v>
      </c>
      <c r="M112" s="100">
        <v>4.0500000000000001E-2</v>
      </c>
      <c r="N112" s="100">
        <v>-1.0700000000625841E-2</v>
      </c>
      <c r="O112" s="96">
        <v>1536.8547410000001</v>
      </c>
      <c r="P112" s="98">
        <v>135.16</v>
      </c>
      <c r="Q112" s="86"/>
      <c r="R112" s="96">
        <v>2.077212941</v>
      </c>
      <c r="S112" s="97">
        <v>1.0565857854123755E-5</v>
      </c>
      <c r="T112" s="97">
        <v>1.3299524809232278E-3</v>
      </c>
      <c r="U112" s="97">
        <f>R112/'סכום נכסי הקרן'!$C$42</f>
        <v>5.2175167033420772E-4</v>
      </c>
    </row>
    <row r="113" spans="2:21" s="125" customFormat="1">
      <c r="B113" s="89" t="s">
        <v>541</v>
      </c>
      <c r="C113" s="86" t="s">
        <v>542</v>
      </c>
      <c r="D113" s="99" t="s">
        <v>111</v>
      </c>
      <c r="E113" s="99" t="s">
        <v>303</v>
      </c>
      <c r="F113" s="86" t="s">
        <v>543</v>
      </c>
      <c r="G113" s="99" t="s">
        <v>361</v>
      </c>
      <c r="H113" s="86" t="s">
        <v>480</v>
      </c>
      <c r="I113" s="86" t="s">
        <v>151</v>
      </c>
      <c r="J113" s="86"/>
      <c r="K113" s="96">
        <v>6.5200000004185492</v>
      </c>
      <c r="L113" s="99" t="s">
        <v>155</v>
      </c>
      <c r="M113" s="100">
        <v>1.9599999999999999E-2</v>
      </c>
      <c r="N113" s="100">
        <v>1.4400000001263548E-2</v>
      </c>
      <c r="O113" s="96">
        <v>4823.9114399999999</v>
      </c>
      <c r="P113" s="98">
        <v>105</v>
      </c>
      <c r="Q113" s="86"/>
      <c r="R113" s="96">
        <v>5.065107169</v>
      </c>
      <c r="S113" s="97">
        <v>7.4894688124036823E-6</v>
      </c>
      <c r="T113" s="97">
        <v>3.2429760630658315E-3</v>
      </c>
      <c r="U113" s="97">
        <f>R113/'סכום נכסי הקרן'!$C$42</f>
        <v>1.2722470930569463E-3</v>
      </c>
    </row>
    <row r="114" spans="2:21" s="125" customFormat="1">
      <c r="B114" s="89" t="s">
        <v>544</v>
      </c>
      <c r="C114" s="86" t="s">
        <v>545</v>
      </c>
      <c r="D114" s="99" t="s">
        <v>111</v>
      </c>
      <c r="E114" s="99" t="s">
        <v>303</v>
      </c>
      <c r="F114" s="86" t="s">
        <v>543</v>
      </c>
      <c r="G114" s="99" t="s">
        <v>361</v>
      </c>
      <c r="H114" s="86" t="s">
        <v>480</v>
      </c>
      <c r="I114" s="86" t="s">
        <v>151</v>
      </c>
      <c r="J114" s="86"/>
      <c r="K114" s="96">
        <v>3.7500000004799876</v>
      </c>
      <c r="L114" s="99" t="s">
        <v>155</v>
      </c>
      <c r="M114" s="100">
        <v>2.75E-2</v>
      </c>
      <c r="N114" s="100">
        <v>4.5999999982720445E-3</v>
      </c>
      <c r="O114" s="96">
        <v>1886.954309</v>
      </c>
      <c r="P114" s="98">
        <v>110.41</v>
      </c>
      <c r="Q114" s="86"/>
      <c r="R114" s="96">
        <v>2.0833863159999999</v>
      </c>
      <c r="S114" s="97">
        <v>4.1553682485120654E-6</v>
      </c>
      <c r="T114" s="97">
        <v>1.3339050344794207E-3</v>
      </c>
      <c r="U114" s="97">
        <f>R114/'סכום נכסי הקרן'!$C$42</f>
        <v>5.2330229071321361E-4</v>
      </c>
    </row>
    <row r="115" spans="2:21" s="125" customFormat="1">
      <c r="B115" s="89" t="s">
        <v>546</v>
      </c>
      <c r="C115" s="86" t="s">
        <v>547</v>
      </c>
      <c r="D115" s="99" t="s">
        <v>111</v>
      </c>
      <c r="E115" s="99" t="s">
        <v>303</v>
      </c>
      <c r="F115" s="86" t="s">
        <v>331</v>
      </c>
      <c r="G115" s="99" t="s">
        <v>311</v>
      </c>
      <c r="H115" s="86" t="s">
        <v>480</v>
      </c>
      <c r="I115" s="86" t="s">
        <v>151</v>
      </c>
      <c r="J115" s="86"/>
      <c r="K115" s="96">
        <v>3.9500000000666029</v>
      </c>
      <c r="L115" s="99" t="s">
        <v>155</v>
      </c>
      <c r="M115" s="100">
        <v>1.4199999999999999E-2</v>
      </c>
      <c r="N115" s="100">
        <v>1.5700000000133208E-2</v>
      </c>
      <c r="O115" s="96">
        <f>7403.48965/50000</f>
        <v>0.14806979300000001</v>
      </c>
      <c r="P115" s="98">
        <v>5070000</v>
      </c>
      <c r="Q115" s="86"/>
      <c r="R115" s="96">
        <v>7.50713907</v>
      </c>
      <c r="S115" s="97">
        <f>34.9336556881989%/50000</f>
        <v>6.9867311376397785E-6</v>
      </c>
      <c r="T115" s="97">
        <v>4.8065068504607369E-3</v>
      </c>
      <c r="U115" s="97">
        <f>R115/'סכום נכסי הקרן'!$C$42</f>
        <v>1.8856335197478874E-3</v>
      </c>
    </row>
    <row r="116" spans="2:21" s="125" customFormat="1">
      <c r="B116" s="89" t="s">
        <v>548</v>
      </c>
      <c r="C116" s="86" t="s">
        <v>549</v>
      </c>
      <c r="D116" s="99" t="s">
        <v>111</v>
      </c>
      <c r="E116" s="99" t="s">
        <v>303</v>
      </c>
      <c r="F116" s="86" t="s">
        <v>331</v>
      </c>
      <c r="G116" s="99" t="s">
        <v>311</v>
      </c>
      <c r="H116" s="86" t="s">
        <v>480</v>
      </c>
      <c r="I116" s="86" t="s">
        <v>151</v>
      </c>
      <c r="J116" s="86"/>
      <c r="K116" s="96">
        <v>4.5999999999648855</v>
      </c>
      <c r="L116" s="99" t="s">
        <v>155</v>
      </c>
      <c r="M116" s="100">
        <v>1.5900000000000001E-2</v>
      </c>
      <c r="N116" s="100">
        <v>1.6799999999719074E-2</v>
      </c>
      <c r="O116" s="96">
        <f>5695.45795/50000</f>
        <v>0.113909159</v>
      </c>
      <c r="P116" s="98">
        <v>5000000</v>
      </c>
      <c r="Q116" s="86"/>
      <c r="R116" s="96">
        <v>5.6954580619999993</v>
      </c>
      <c r="S116" s="97">
        <f>38.0458112892452%/50000</f>
        <v>7.6091622578490401E-6</v>
      </c>
      <c r="T116" s="97">
        <v>3.6465633494005361E-3</v>
      </c>
      <c r="U116" s="97">
        <f>R116/'סכום נכסי הקרן'!$C$42</f>
        <v>1.4305778182454184E-3</v>
      </c>
    </row>
    <row r="117" spans="2:21" s="125" customFormat="1">
      <c r="B117" s="89" t="s">
        <v>550</v>
      </c>
      <c r="C117" s="86" t="s">
        <v>551</v>
      </c>
      <c r="D117" s="99" t="s">
        <v>111</v>
      </c>
      <c r="E117" s="99" t="s">
        <v>303</v>
      </c>
      <c r="F117" s="86" t="s">
        <v>552</v>
      </c>
      <c r="G117" s="99" t="s">
        <v>553</v>
      </c>
      <c r="H117" s="86" t="s">
        <v>480</v>
      </c>
      <c r="I117" s="86" t="s">
        <v>307</v>
      </c>
      <c r="J117" s="86"/>
      <c r="K117" s="96">
        <v>4.9499999999480355</v>
      </c>
      <c r="L117" s="99" t="s">
        <v>155</v>
      </c>
      <c r="M117" s="100">
        <v>1.9400000000000001E-2</v>
      </c>
      <c r="N117" s="100">
        <v>6.9000000004157134E-3</v>
      </c>
      <c r="O117" s="96">
        <v>7141.3044220000002</v>
      </c>
      <c r="P117" s="98">
        <v>107.79</v>
      </c>
      <c r="Q117" s="86"/>
      <c r="R117" s="96">
        <v>7.6976116719999998</v>
      </c>
      <c r="S117" s="97">
        <v>1.1858334308353728E-5</v>
      </c>
      <c r="T117" s="97">
        <v>4.9284584831401721E-3</v>
      </c>
      <c r="U117" s="97">
        <f>R117/'סכום נכסי הקרן'!$C$42</f>
        <v>1.9334761825220562E-3</v>
      </c>
    </row>
    <row r="118" spans="2:21" s="125" customFormat="1">
      <c r="B118" s="89" t="s">
        <v>554</v>
      </c>
      <c r="C118" s="86" t="s">
        <v>555</v>
      </c>
      <c r="D118" s="99" t="s">
        <v>111</v>
      </c>
      <c r="E118" s="99" t="s">
        <v>303</v>
      </c>
      <c r="F118" s="86" t="s">
        <v>552</v>
      </c>
      <c r="G118" s="99" t="s">
        <v>553</v>
      </c>
      <c r="H118" s="86" t="s">
        <v>480</v>
      </c>
      <c r="I118" s="86" t="s">
        <v>307</v>
      </c>
      <c r="J118" s="86"/>
      <c r="K118" s="96">
        <v>6.3999999998589168</v>
      </c>
      <c r="L118" s="99" t="s">
        <v>155</v>
      </c>
      <c r="M118" s="100">
        <v>1.23E-2</v>
      </c>
      <c r="N118" s="100">
        <v>1.1299999999576751E-2</v>
      </c>
      <c r="O118" s="96">
        <v>13944.582080999999</v>
      </c>
      <c r="P118" s="98">
        <v>101.66</v>
      </c>
      <c r="Q118" s="86"/>
      <c r="R118" s="96">
        <v>14.17606262</v>
      </c>
      <c r="S118" s="97">
        <v>1.3160468223760146E-5</v>
      </c>
      <c r="T118" s="97">
        <v>9.076339396439391E-3</v>
      </c>
      <c r="U118" s="97">
        <f>R118/'סכום נכסי הקרן'!$C$42</f>
        <v>3.5607251451007229E-3</v>
      </c>
    </row>
    <row r="119" spans="2:21" s="125" customFormat="1">
      <c r="B119" s="89" t="s">
        <v>556</v>
      </c>
      <c r="C119" s="86" t="s">
        <v>557</v>
      </c>
      <c r="D119" s="99" t="s">
        <v>111</v>
      </c>
      <c r="E119" s="99" t="s">
        <v>303</v>
      </c>
      <c r="F119" s="86" t="s">
        <v>558</v>
      </c>
      <c r="G119" s="99" t="s">
        <v>428</v>
      </c>
      <c r="H119" s="86" t="s">
        <v>480</v>
      </c>
      <c r="I119" s="86" t="s">
        <v>151</v>
      </c>
      <c r="J119" s="86"/>
      <c r="K119" s="96">
        <v>0.5</v>
      </c>
      <c r="L119" s="99" t="s">
        <v>155</v>
      </c>
      <c r="M119" s="100">
        <v>3.6000000000000004E-2</v>
      </c>
      <c r="N119" s="100">
        <v>-1.7800000000915684E-2</v>
      </c>
      <c r="O119" s="96">
        <v>7579.7280609999989</v>
      </c>
      <c r="P119" s="98">
        <v>109.5</v>
      </c>
      <c r="Q119" s="86"/>
      <c r="R119" s="96">
        <v>8.2998022079999991</v>
      </c>
      <c r="S119" s="97">
        <v>1.8321267115771355E-5</v>
      </c>
      <c r="T119" s="97">
        <v>5.3140158718574457E-3</v>
      </c>
      <c r="U119" s="97">
        <f>R119/'סכום נכסי הקרן'!$C$42</f>
        <v>2.0847336255197849E-3</v>
      </c>
    </row>
    <row r="120" spans="2:21" s="125" customFormat="1">
      <c r="B120" s="89" t="s">
        <v>559</v>
      </c>
      <c r="C120" s="86" t="s">
        <v>560</v>
      </c>
      <c r="D120" s="99" t="s">
        <v>111</v>
      </c>
      <c r="E120" s="99" t="s">
        <v>303</v>
      </c>
      <c r="F120" s="86" t="s">
        <v>558</v>
      </c>
      <c r="G120" s="99" t="s">
        <v>428</v>
      </c>
      <c r="H120" s="86" t="s">
        <v>480</v>
      </c>
      <c r="I120" s="86" t="s">
        <v>151</v>
      </c>
      <c r="J120" s="86"/>
      <c r="K120" s="96">
        <v>6.9900000004905678</v>
      </c>
      <c r="L120" s="99" t="s">
        <v>155</v>
      </c>
      <c r="M120" s="100">
        <v>2.2499999999999999E-2</v>
      </c>
      <c r="N120" s="100">
        <v>1.1200000000880507E-2</v>
      </c>
      <c r="O120" s="96">
        <v>2875.731757</v>
      </c>
      <c r="P120" s="98">
        <v>110.58</v>
      </c>
      <c r="Q120" s="86"/>
      <c r="R120" s="96">
        <v>3.1799841560000002</v>
      </c>
      <c r="S120" s="97">
        <v>7.029133077335119E-6</v>
      </c>
      <c r="T120" s="97">
        <v>2.0360107209484004E-3</v>
      </c>
      <c r="U120" s="97">
        <f>R120/'סכום נכסי הקרן'!$C$42</f>
        <v>7.9874432335789872E-4</v>
      </c>
    </row>
    <row r="121" spans="2:21" s="125" customFormat="1">
      <c r="B121" s="89" t="s">
        <v>561</v>
      </c>
      <c r="C121" s="86" t="s">
        <v>562</v>
      </c>
      <c r="D121" s="99" t="s">
        <v>111</v>
      </c>
      <c r="E121" s="99" t="s">
        <v>303</v>
      </c>
      <c r="F121" s="86" t="s">
        <v>563</v>
      </c>
      <c r="G121" s="99" t="s">
        <v>357</v>
      </c>
      <c r="H121" s="86" t="s">
        <v>480</v>
      </c>
      <c r="I121" s="86" t="s">
        <v>307</v>
      </c>
      <c r="J121" s="86"/>
      <c r="K121" s="96">
        <v>3.6100000001294106</v>
      </c>
      <c r="L121" s="99" t="s">
        <v>155</v>
      </c>
      <c r="M121" s="100">
        <v>1.8000000000000002E-2</v>
      </c>
      <c r="N121" s="100">
        <v>8.3000000004767767E-3</v>
      </c>
      <c r="O121" s="96">
        <v>5641.4698660000004</v>
      </c>
      <c r="P121" s="98">
        <v>104.1</v>
      </c>
      <c r="Q121" s="86"/>
      <c r="R121" s="96">
        <v>5.8727700839999999</v>
      </c>
      <c r="S121" s="97">
        <v>6.9891593205210927E-6</v>
      </c>
      <c r="T121" s="97">
        <v>3.7600888136906292E-3</v>
      </c>
      <c r="U121" s="97">
        <f>R121/'סכום נכסי הקרן'!$C$42</f>
        <v>1.4751148234906772E-3</v>
      </c>
    </row>
    <row r="122" spans="2:21" s="125" customFormat="1">
      <c r="B122" s="89" t="s">
        <v>564</v>
      </c>
      <c r="C122" s="86" t="s">
        <v>565</v>
      </c>
      <c r="D122" s="99" t="s">
        <v>111</v>
      </c>
      <c r="E122" s="99" t="s">
        <v>303</v>
      </c>
      <c r="F122" s="86" t="s">
        <v>566</v>
      </c>
      <c r="G122" s="99" t="s">
        <v>311</v>
      </c>
      <c r="H122" s="86" t="s">
        <v>567</v>
      </c>
      <c r="I122" s="86" t="s">
        <v>151</v>
      </c>
      <c r="J122" s="86"/>
      <c r="K122" s="96">
        <v>1.2399999979113123</v>
      </c>
      <c r="L122" s="99" t="s">
        <v>155</v>
      </c>
      <c r="M122" s="100">
        <v>4.1500000000000002E-2</v>
      </c>
      <c r="N122" s="100">
        <v>-7.599999983588881E-3</v>
      </c>
      <c r="O122" s="96">
        <v>236.554517</v>
      </c>
      <c r="P122" s="98">
        <v>113.34</v>
      </c>
      <c r="Q122" s="86"/>
      <c r="R122" s="96">
        <v>0.26811089399999999</v>
      </c>
      <c r="S122" s="97">
        <v>7.8616965054254811E-7</v>
      </c>
      <c r="T122" s="97">
        <v>1.7166018061979933E-4</v>
      </c>
      <c r="U122" s="97">
        <f>R122/'סכום נכסי הקרן'!$C$42</f>
        <v>6.7343748933103585E-5</v>
      </c>
    </row>
    <row r="123" spans="2:21" s="125" customFormat="1">
      <c r="B123" s="89" t="s">
        <v>568</v>
      </c>
      <c r="C123" s="86" t="s">
        <v>569</v>
      </c>
      <c r="D123" s="99" t="s">
        <v>111</v>
      </c>
      <c r="E123" s="99" t="s">
        <v>303</v>
      </c>
      <c r="F123" s="86" t="s">
        <v>570</v>
      </c>
      <c r="G123" s="99" t="s">
        <v>357</v>
      </c>
      <c r="H123" s="86" t="s">
        <v>567</v>
      </c>
      <c r="I123" s="86" t="s">
        <v>307</v>
      </c>
      <c r="J123" s="86"/>
      <c r="K123" s="96">
        <v>2.0100000003279854</v>
      </c>
      <c r="L123" s="99" t="s">
        <v>155</v>
      </c>
      <c r="M123" s="100">
        <v>2.8500000000000001E-2</v>
      </c>
      <c r="N123" s="100">
        <v>1.8800000001133778E-2</v>
      </c>
      <c r="O123" s="96">
        <v>2368.032001</v>
      </c>
      <c r="P123" s="98">
        <v>104.29</v>
      </c>
      <c r="Q123" s="86"/>
      <c r="R123" s="96">
        <v>2.4696205190000002</v>
      </c>
      <c r="S123" s="97">
        <v>8.1198941060789473E-6</v>
      </c>
      <c r="T123" s="97">
        <v>1.5811946244672275E-3</v>
      </c>
      <c r="U123" s="97">
        <f>R123/'סכום נכסי הקרן'!$C$42</f>
        <v>6.2031610021626713E-4</v>
      </c>
    </row>
    <row r="124" spans="2:21" s="125" customFormat="1">
      <c r="B124" s="89" t="s">
        <v>571</v>
      </c>
      <c r="C124" s="86" t="s">
        <v>572</v>
      </c>
      <c r="D124" s="99" t="s">
        <v>111</v>
      </c>
      <c r="E124" s="99" t="s">
        <v>303</v>
      </c>
      <c r="F124" s="86" t="s">
        <v>342</v>
      </c>
      <c r="G124" s="99" t="s">
        <v>311</v>
      </c>
      <c r="H124" s="86" t="s">
        <v>567</v>
      </c>
      <c r="I124" s="86" t="s">
        <v>151</v>
      </c>
      <c r="J124" s="86"/>
      <c r="K124" s="96">
        <v>2.1599999999103798</v>
      </c>
      <c r="L124" s="99" t="s">
        <v>155</v>
      </c>
      <c r="M124" s="100">
        <v>2.7999999999999997E-2</v>
      </c>
      <c r="N124" s="100">
        <v>8.8999999988657423E-3</v>
      </c>
      <c r="O124" s="96">
        <f>6628.21285/50000</f>
        <v>0.13256425699999999</v>
      </c>
      <c r="P124" s="98">
        <v>5387000</v>
      </c>
      <c r="Q124" s="86"/>
      <c r="R124" s="96">
        <v>7.1412365289999995</v>
      </c>
      <c r="S124" s="97">
        <f>37.4750542771527%/50000</f>
        <v>7.4950108554305404E-6</v>
      </c>
      <c r="T124" s="97">
        <v>4.5722347724402755E-3</v>
      </c>
      <c r="U124" s="97">
        <f>R124/'סכום נכסי הקרן'!$C$42</f>
        <v>1.7937265909116101E-3</v>
      </c>
    </row>
    <row r="125" spans="2:21" s="125" customFormat="1">
      <c r="B125" s="89" t="s">
        <v>573</v>
      </c>
      <c r="C125" s="86" t="s">
        <v>574</v>
      </c>
      <c r="D125" s="99" t="s">
        <v>111</v>
      </c>
      <c r="E125" s="99" t="s">
        <v>303</v>
      </c>
      <c r="F125" s="86" t="s">
        <v>342</v>
      </c>
      <c r="G125" s="99" t="s">
        <v>311</v>
      </c>
      <c r="H125" s="86" t="s">
        <v>567</v>
      </c>
      <c r="I125" s="86" t="s">
        <v>151</v>
      </c>
      <c r="J125" s="86"/>
      <c r="K125" s="96">
        <v>3.4200000034828602</v>
      </c>
      <c r="L125" s="99" t="s">
        <v>155</v>
      </c>
      <c r="M125" s="100">
        <v>1.49E-2</v>
      </c>
      <c r="N125" s="100">
        <v>1.8000000011056699E-2</v>
      </c>
      <c r="O125" s="96">
        <f>359.3731/50000</f>
        <v>7.1874620000000004E-3</v>
      </c>
      <c r="P125" s="98">
        <v>5033372</v>
      </c>
      <c r="Q125" s="86"/>
      <c r="R125" s="96">
        <v>0.36177169699999995</v>
      </c>
      <c r="S125" s="97">
        <f>5.94201554232804%/50000</f>
        <v>1.1884031084656081E-6</v>
      </c>
      <c r="T125" s="97">
        <v>2.3162727155037313E-4</v>
      </c>
      <c r="U125" s="97">
        <f>R125/'סכום נכסי הקרן'!$C$42</f>
        <v>9.0869348762347642E-5</v>
      </c>
    </row>
    <row r="126" spans="2:21" s="125" customFormat="1">
      <c r="B126" s="89" t="s">
        <v>575</v>
      </c>
      <c r="C126" s="86" t="s">
        <v>576</v>
      </c>
      <c r="D126" s="99" t="s">
        <v>111</v>
      </c>
      <c r="E126" s="99" t="s">
        <v>303</v>
      </c>
      <c r="F126" s="86" t="s">
        <v>342</v>
      </c>
      <c r="G126" s="99" t="s">
        <v>311</v>
      </c>
      <c r="H126" s="86" t="s">
        <v>567</v>
      </c>
      <c r="I126" s="86" t="s">
        <v>151</v>
      </c>
      <c r="J126" s="86"/>
      <c r="K126" s="96">
        <v>4.9700000008753955</v>
      </c>
      <c r="L126" s="99" t="s">
        <v>155</v>
      </c>
      <c r="M126" s="100">
        <v>2.2000000000000002E-2</v>
      </c>
      <c r="N126" s="100">
        <v>1.9900000000772407E-2</v>
      </c>
      <c r="O126" s="96">
        <f>1514.2125/50000</f>
        <v>3.0284250000000002E-2</v>
      </c>
      <c r="P126" s="98">
        <v>5130000</v>
      </c>
      <c r="Q126" s="86"/>
      <c r="R126" s="96">
        <v>1.5535821120000002</v>
      </c>
      <c r="S126" s="97">
        <f>30.0797079856973%/50000</f>
        <v>6.01594159713946E-6</v>
      </c>
      <c r="T126" s="97">
        <v>9.9469358359459024E-4</v>
      </c>
      <c r="U126" s="97">
        <f>R126/'סכום נכסי הקרן'!$C$42</f>
        <v>3.9022675332800471E-4</v>
      </c>
    </row>
    <row r="127" spans="2:21" s="125" customFormat="1">
      <c r="B127" s="89" t="s">
        <v>577</v>
      </c>
      <c r="C127" s="86" t="s">
        <v>578</v>
      </c>
      <c r="D127" s="99" t="s">
        <v>111</v>
      </c>
      <c r="E127" s="99" t="s">
        <v>303</v>
      </c>
      <c r="F127" s="86" t="s">
        <v>579</v>
      </c>
      <c r="G127" s="99" t="s">
        <v>361</v>
      </c>
      <c r="H127" s="86" t="s">
        <v>567</v>
      </c>
      <c r="I127" s="86" t="s">
        <v>151</v>
      </c>
      <c r="J127" s="86"/>
      <c r="K127" s="96">
        <v>5.2200000008204794</v>
      </c>
      <c r="L127" s="99" t="s">
        <v>155</v>
      </c>
      <c r="M127" s="100">
        <v>2.5000000000000001E-2</v>
      </c>
      <c r="N127" s="100">
        <v>1.5500000000569778E-2</v>
      </c>
      <c r="O127" s="96">
        <v>1640.7127700000001</v>
      </c>
      <c r="P127" s="98">
        <v>106.97</v>
      </c>
      <c r="Q127" s="86"/>
      <c r="R127" s="96">
        <v>1.755070498</v>
      </c>
      <c r="S127" s="97">
        <v>6.8621523070433376E-6</v>
      </c>
      <c r="T127" s="97">
        <v>1.1236981615792201E-3</v>
      </c>
      <c r="U127" s="97">
        <f>R127/'סכום נכסי הקרן'!$C$42</f>
        <v>4.4083634653506129E-4</v>
      </c>
    </row>
    <row r="128" spans="2:21" s="125" customFormat="1">
      <c r="B128" s="89" t="s">
        <v>580</v>
      </c>
      <c r="C128" s="86" t="s">
        <v>581</v>
      </c>
      <c r="D128" s="99" t="s">
        <v>111</v>
      </c>
      <c r="E128" s="99" t="s">
        <v>303</v>
      </c>
      <c r="F128" s="86" t="s">
        <v>579</v>
      </c>
      <c r="G128" s="99" t="s">
        <v>361</v>
      </c>
      <c r="H128" s="86" t="s">
        <v>567</v>
      </c>
      <c r="I128" s="86" t="s">
        <v>151</v>
      </c>
      <c r="J128" s="86"/>
      <c r="K128" s="96">
        <v>7.1899999996314925</v>
      </c>
      <c r="L128" s="99" t="s">
        <v>155</v>
      </c>
      <c r="M128" s="100">
        <v>1.9E-2</v>
      </c>
      <c r="N128" s="100">
        <v>2.5199999999459776E-2</v>
      </c>
      <c r="O128" s="96">
        <v>5355.5105119999998</v>
      </c>
      <c r="P128" s="98">
        <v>96.78</v>
      </c>
      <c r="Q128" s="86"/>
      <c r="R128" s="96">
        <v>5.1830631890000003</v>
      </c>
      <c r="S128" s="97">
        <v>2.1616905480765814E-5</v>
      </c>
      <c r="T128" s="97">
        <v>3.3184983642909087E-3</v>
      </c>
      <c r="U128" s="97">
        <f>R128/'סכום נכסי הקרן'!$C$42</f>
        <v>1.3018751341914037E-3</v>
      </c>
    </row>
    <row r="129" spans="2:21" s="125" customFormat="1">
      <c r="B129" s="89" t="s">
        <v>582</v>
      </c>
      <c r="C129" s="86" t="s">
        <v>583</v>
      </c>
      <c r="D129" s="99" t="s">
        <v>111</v>
      </c>
      <c r="E129" s="99" t="s">
        <v>303</v>
      </c>
      <c r="F129" s="86" t="s">
        <v>584</v>
      </c>
      <c r="G129" s="99" t="s">
        <v>361</v>
      </c>
      <c r="H129" s="86" t="s">
        <v>567</v>
      </c>
      <c r="I129" s="86" t="s">
        <v>151</v>
      </c>
      <c r="J129" s="86"/>
      <c r="K129" s="96">
        <v>1.2400000000804465</v>
      </c>
      <c r="L129" s="99" t="s">
        <v>155</v>
      </c>
      <c r="M129" s="100">
        <v>4.5999999999999999E-2</v>
      </c>
      <c r="N129" s="100">
        <v>-5.0000000000000001E-3</v>
      </c>
      <c r="O129" s="96">
        <v>1877.7337660000003</v>
      </c>
      <c r="P129" s="98">
        <v>132.4</v>
      </c>
      <c r="Q129" s="86"/>
      <c r="R129" s="96">
        <v>2.4861195200000004</v>
      </c>
      <c r="S129" s="97">
        <v>6.5177640900829547E-6</v>
      </c>
      <c r="T129" s="97">
        <v>1.5917582440555693E-3</v>
      </c>
      <c r="U129" s="97">
        <f>R129/'סכום נכסי הקרן'!$C$42</f>
        <v>6.2446029803088878E-4</v>
      </c>
    </row>
    <row r="130" spans="2:21" s="125" customFormat="1">
      <c r="B130" s="89" t="s">
        <v>585</v>
      </c>
      <c r="C130" s="86" t="s">
        <v>586</v>
      </c>
      <c r="D130" s="99" t="s">
        <v>111</v>
      </c>
      <c r="E130" s="99" t="s">
        <v>303</v>
      </c>
      <c r="F130" s="86" t="s">
        <v>587</v>
      </c>
      <c r="G130" s="99" t="s">
        <v>311</v>
      </c>
      <c r="H130" s="86" t="s">
        <v>567</v>
      </c>
      <c r="I130" s="86" t="s">
        <v>307</v>
      </c>
      <c r="J130" s="86"/>
      <c r="K130" s="96">
        <v>1.74999999987195</v>
      </c>
      <c r="L130" s="99" t="s">
        <v>155</v>
      </c>
      <c r="M130" s="100">
        <v>0.02</v>
      </c>
      <c r="N130" s="100">
        <v>-5.9000000001536599E-3</v>
      </c>
      <c r="O130" s="96">
        <v>1824.980245</v>
      </c>
      <c r="P130" s="98">
        <v>106.98</v>
      </c>
      <c r="Q130" s="86"/>
      <c r="R130" s="96">
        <v>1.9523638830000001</v>
      </c>
      <c r="S130" s="97">
        <v>4.2766004969815079E-6</v>
      </c>
      <c r="T130" s="97">
        <v>1.2500168560526778E-3</v>
      </c>
      <c r="U130" s="97">
        <f>R130/'סכום נכסי הקרן'!$C$42</f>
        <v>4.9039224479558536E-4</v>
      </c>
    </row>
    <row r="131" spans="2:21" s="125" customFormat="1">
      <c r="B131" s="89" t="s">
        <v>588</v>
      </c>
      <c r="C131" s="86" t="s">
        <v>589</v>
      </c>
      <c r="D131" s="99" t="s">
        <v>111</v>
      </c>
      <c r="E131" s="99" t="s">
        <v>303</v>
      </c>
      <c r="F131" s="86" t="s">
        <v>525</v>
      </c>
      <c r="G131" s="99" t="s">
        <v>361</v>
      </c>
      <c r="H131" s="86" t="s">
        <v>567</v>
      </c>
      <c r="I131" s="86" t="s">
        <v>307</v>
      </c>
      <c r="J131" s="86"/>
      <c r="K131" s="96">
        <v>6.6999999961307992</v>
      </c>
      <c r="L131" s="99" t="s">
        <v>155</v>
      </c>
      <c r="M131" s="100">
        <v>2.81E-2</v>
      </c>
      <c r="N131" s="100">
        <v>2.0199999991762349E-2</v>
      </c>
      <c r="O131" s="96">
        <v>745.92612399999996</v>
      </c>
      <c r="P131" s="98">
        <v>107.41</v>
      </c>
      <c r="Q131" s="86"/>
      <c r="R131" s="96">
        <v>0.80119928299999998</v>
      </c>
      <c r="S131" s="97">
        <v>1.4248256020293359E-6</v>
      </c>
      <c r="T131" s="97">
        <v>5.129743576634887E-4</v>
      </c>
      <c r="U131" s="97">
        <f>R131/'סכום נכסי הקרן'!$C$42</f>
        <v>2.0124420367541873E-4</v>
      </c>
    </row>
    <row r="132" spans="2:21" s="125" customFormat="1">
      <c r="B132" s="89" t="s">
        <v>590</v>
      </c>
      <c r="C132" s="86" t="s">
        <v>591</v>
      </c>
      <c r="D132" s="99" t="s">
        <v>111</v>
      </c>
      <c r="E132" s="99" t="s">
        <v>303</v>
      </c>
      <c r="F132" s="86" t="s">
        <v>525</v>
      </c>
      <c r="G132" s="99" t="s">
        <v>361</v>
      </c>
      <c r="H132" s="86" t="s">
        <v>567</v>
      </c>
      <c r="I132" s="86" t="s">
        <v>307</v>
      </c>
      <c r="J132" s="86"/>
      <c r="K132" s="96">
        <v>4.7899999995339781</v>
      </c>
      <c r="L132" s="99" t="s">
        <v>155</v>
      </c>
      <c r="M132" s="100">
        <v>3.7000000000000005E-2</v>
      </c>
      <c r="N132" s="100">
        <v>1.3399999997729639E-2</v>
      </c>
      <c r="O132" s="96">
        <v>2969.7381150000001</v>
      </c>
      <c r="P132" s="98">
        <v>112.72</v>
      </c>
      <c r="Q132" s="86"/>
      <c r="R132" s="96">
        <v>3.3474888640000002</v>
      </c>
      <c r="S132" s="97">
        <v>4.388716918690025E-6</v>
      </c>
      <c r="T132" s="97">
        <v>2.1432569726801435E-3</v>
      </c>
      <c r="U132" s="97">
        <f>R132/'סכום נכסי הקרן'!$C$42</f>
        <v>8.4081794010793214E-4</v>
      </c>
    </row>
    <row r="133" spans="2:21" s="125" customFormat="1">
      <c r="B133" s="89" t="s">
        <v>592</v>
      </c>
      <c r="C133" s="86" t="s">
        <v>593</v>
      </c>
      <c r="D133" s="99" t="s">
        <v>111</v>
      </c>
      <c r="E133" s="99" t="s">
        <v>303</v>
      </c>
      <c r="F133" s="86" t="s">
        <v>316</v>
      </c>
      <c r="G133" s="99" t="s">
        <v>311</v>
      </c>
      <c r="H133" s="86" t="s">
        <v>567</v>
      </c>
      <c r="I133" s="86" t="s">
        <v>307</v>
      </c>
      <c r="J133" s="86"/>
      <c r="K133" s="96">
        <v>2.6199999998898091</v>
      </c>
      <c r="L133" s="99" t="s">
        <v>155</v>
      </c>
      <c r="M133" s="100">
        <v>4.4999999999999998E-2</v>
      </c>
      <c r="N133" s="100">
        <v>-4.0000000027935691E-4</v>
      </c>
      <c r="O133" s="96">
        <v>9405.9363489999996</v>
      </c>
      <c r="P133" s="98">
        <v>135.65</v>
      </c>
      <c r="Q133" s="96">
        <v>0.127588862</v>
      </c>
      <c r="R133" s="96">
        <v>12.886741341</v>
      </c>
      <c r="S133" s="97">
        <v>5.5264530571445892E-6</v>
      </c>
      <c r="T133" s="97">
        <v>8.2508409605940702E-3</v>
      </c>
      <c r="U133" s="97">
        <f>R133/'סכום נכסי הקרן'!$C$42</f>
        <v>3.2368750873440848E-3</v>
      </c>
    </row>
    <row r="134" spans="2:21" s="125" customFormat="1">
      <c r="B134" s="89" t="s">
        <v>594</v>
      </c>
      <c r="C134" s="86" t="s">
        <v>595</v>
      </c>
      <c r="D134" s="99" t="s">
        <v>111</v>
      </c>
      <c r="E134" s="99" t="s">
        <v>303</v>
      </c>
      <c r="F134" s="86" t="s">
        <v>596</v>
      </c>
      <c r="G134" s="99" t="s">
        <v>361</v>
      </c>
      <c r="H134" s="86" t="s">
        <v>567</v>
      </c>
      <c r="I134" s="86" t="s">
        <v>151</v>
      </c>
      <c r="J134" s="86"/>
      <c r="K134" s="96">
        <v>2.6299968223705115</v>
      </c>
      <c r="L134" s="99" t="s">
        <v>155</v>
      </c>
      <c r="M134" s="100">
        <v>4.9500000000000002E-2</v>
      </c>
      <c r="N134" s="100">
        <v>1.6000070613988635E-3</v>
      </c>
      <c r="O134" s="96">
        <v>0.24326100000000001</v>
      </c>
      <c r="P134" s="98">
        <v>116.43</v>
      </c>
      <c r="Q134" s="86"/>
      <c r="R134" s="96">
        <v>2.8322999999999998E-4</v>
      </c>
      <c r="S134" s="97">
        <v>3.9341916752461455E-10</v>
      </c>
      <c r="T134" s="97">
        <v>1.8134031121072522E-7</v>
      </c>
      <c r="U134" s="97">
        <f>R134/'סכום נכסי הקרן'!$C$42</f>
        <v>7.1141346499418738E-8</v>
      </c>
    </row>
    <row r="135" spans="2:21" s="125" customFormat="1">
      <c r="B135" s="89" t="s">
        <v>597</v>
      </c>
      <c r="C135" s="86" t="s">
        <v>598</v>
      </c>
      <c r="D135" s="99" t="s">
        <v>111</v>
      </c>
      <c r="E135" s="99" t="s">
        <v>303</v>
      </c>
      <c r="F135" s="86" t="s">
        <v>599</v>
      </c>
      <c r="G135" s="99" t="s">
        <v>396</v>
      </c>
      <c r="H135" s="86" t="s">
        <v>567</v>
      </c>
      <c r="I135" s="86" t="s">
        <v>307</v>
      </c>
      <c r="J135" s="86"/>
      <c r="K135" s="96">
        <v>0.75000000073774264</v>
      </c>
      <c r="L135" s="99" t="s">
        <v>155</v>
      </c>
      <c r="M135" s="100">
        <v>4.5999999999999999E-2</v>
      </c>
      <c r="N135" s="100">
        <v>-3.6999999997049029E-3</v>
      </c>
      <c r="O135" s="96">
        <v>312.84304200000003</v>
      </c>
      <c r="P135" s="98">
        <v>108.32</v>
      </c>
      <c r="Q135" s="86"/>
      <c r="R135" s="96">
        <v>0.33887157300000004</v>
      </c>
      <c r="S135" s="97">
        <v>1.4588797177400177E-6</v>
      </c>
      <c r="T135" s="97">
        <v>2.1696528089640223E-4</v>
      </c>
      <c r="U135" s="97">
        <f>R135/'סכום נכסי הקרן'!$C$42</f>
        <v>8.511732511950031E-5</v>
      </c>
    </row>
    <row r="136" spans="2:21" s="125" customFormat="1">
      <c r="B136" s="89" t="s">
        <v>600</v>
      </c>
      <c r="C136" s="86" t="s">
        <v>601</v>
      </c>
      <c r="D136" s="99" t="s">
        <v>111</v>
      </c>
      <c r="E136" s="99" t="s">
        <v>303</v>
      </c>
      <c r="F136" s="86" t="s">
        <v>599</v>
      </c>
      <c r="G136" s="99" t="s">
        <v>396</v>
      </c>
      <c r="H136" s="86" t="s">
        <v>567</v>
      </c>
      <c r="I136" s="86" t="s">
        <v>307</v>
      </c>
      <c r="J136" s="86"/>
      <c r="K136" s="96">
        <v>2.8400000000640842</v>
      </c>
      <c r="L136" s="99" t="s">
        <v>155</v>
      </c>
      <c r="M136" s="100">
        <v>1.9799999999999998E-2</v>
      </c>
      <c r="N136" s="100">
        <v>1.7800000000056541E-2</v>
      </c>
      <c r="O136" s="96">
        <v>10490.317667999998</v>
      </c>
      <c r="P136" s="98">
        <v>101.15</v>
      </c>
      <c r="Q136" s="86"/>
      <c r="R136" s="96">
        <v>10.610955823000001</v>
      </c>
      <c r="S136" s="97">
        <v>1.255319944415685E-5</v>
      </c>
      <c r="T136" s="97">
        <v>6.793750772114809E-3</v>
      </c>
      <c r="U136" s="97">
        <f>R136/'סכום נכסי הקרן'!$C$42</f>
        <v>2.6652462129508458E-3</v>
      </c>
    </row>
    <row r="137" spans="2:21" s="125" customFormat="1">
      <c r="B137" s="89" t="s">
        <v>602</v>
      </c>
      <c r="C137" s="86" t="s">
        <v>603</v>
      </c>
      <c r="D137" s="99" t="s">
        <v>111</v>
      </c>
      <c r="E137" s="99" t="s">
        <v>303</v>
      </c>
      <c r="F137" s="86" t="s">
        <v>604</v>
      </c>
      <c r="G137" s="99" t="s">
        <v>361</v>
      </c>
      <c r="H137" s="86" t="s">
        <v>567</v>
      </c>
      <c r="I137" s="86" t="s">
        <v>151</v>
      </c>
      <c r="J137" s="86"/>
      <c r="K137" s="96">
        <v>0.74999999999999989</v>
      </c>
      <c r="L137" s="99" t="s">
        <v>155</v>
      </c>
      <c r="M137" s="100">
        <v>4.4999999999999998E-2</v>
      </c>
      <c r="N137" s="100">
        <v>-1.3400000001987789E-2</v>
      </c>
      <c r="O137" s="96">
        <v>3180.0857599999999</v>
      </c>
      <c r="P137" s="98">
        <v>113.9</v>
      </c>
      <c r="Q137" s="86"/>
      <c r="R137" s="96">
        <v>3.6221177920000001</v>
      </c>
      <c r="S137" s="97">
        <v>9.1513259280575542E-6</v>
      </c>
      <c r="T137" s="97">
        <v>2.3190903775842423E-3</v>
      </c>
      <c r="U137" s="97">
        <f>R137/'סכום נכסי הקרן'!$C$42</f>
        <v>9.0979888042361874E-4</v>
      </c>
    </row>
    <row r="138" spans="2:21" s="125" customFormat="1">
      <c r="B138" s="89" t="s">
        <v>605</v>
      </c>
      <c r="C138" s="86" t="s">
        <v>606</v>
      </c>
      <c r="D138" s="99" t="s">
        <v>111</v>
      </c>
      <c r="E138" s="99" t="s">
        <v>303</v>
      </c>
      <c r="F138" s="86" t="s">
        <v>604</v>
      </c>
      <c r="G138" s="99" t="s">
        <v>361</v>
      </c>
      <c r="H138" s="86" t="s">
        <v>567</v>
      </c>
      <c r="I138" s="86" t="s">
        <v>151</v>
      </c>
      <c r="J138" s="86"/>
      <c r="K138" s="96">
        <v>2.9300000401268544</v>
      </c>
      <c r="L138" s="99" t="s">
        <v>155</v>
      </c>
      <c r="M138" s="100">
        <v>3.3000000000000002E-2</v>
      </c>
      <c r="N138" s="100">
        <v>3.8999995014542331E-3</v>
      </c>
      <c r="O138" s="96">
        <v>7.4967360000000012</v>
      </c>
      <c r="P138" s="98">
        <v>109.7</v>
      </c>
      <c r="Q138" s="86"/>
      <c r="R138" s="96">
        <v>8.2239189999999997E-3</v>
      </c>
      <c r="S138" s="97">
        <v>1.2494129473121907E-8</v>
      </c>
      <c r="T138" s="97">
        <v>5.2654310307234268E-6</v>
      </c>
      <c r="U138" s="97">
        <f>R138/'סכום נכסי הקרן'!$C$42</f>
        <v>2.0656733790988001E-6</v>
      </c>
    </row>
    <row r="139" spans="2:21" s="125" customFormat="1">
      <c r="B139" s="89" t="s">
        <v>607</v>
      </c>
      <c r="C139" s="86" t="s">
        <v>608</v>
      </c>
      <c r="D139" s="99" t="s">
        <v>111</v>
      </c>
      <c r="E139" s="99" t="s">
        <v>303</v>
      </c>
      <c r="F139" s="86" t="s">
        <v>604</v>
      </c>
      <c r="G139" s="99" t="s">
        <v>361</v>
      </c>
      <c r="H139" s="86" t="s">
        <v>567</v>
      </c>
      <c r="I139" s="86" t="s">
        <v>151</v>
      </c>
      <c r="J139" s="86"/>
      <c r="K139" s="96">
        <v>5.0500000004922985</v>
      </c>
      <c r="L139" s="99" t="s">
        <v>155</v>
      </c>
      <c r="M139" s="100">
        <v>1.6E-2</v>
      </c>
      <c r="N139" s="100">
        <v>8.9999999991049115E-3</v>
      </c>
      <c r="O139" s="96">
        <v>1057.9615980000001</v>
      </c>
      <c r="P139" s="98">
        <v>105.6</v>
      </c>
      <c r="Q139" s="86"/>
      <c r="R139" s="96">
        <v>1.117207509</v>
      </c>
      <c r="S139" s="97">
        <v>6.5707747032661175E-6</v>
      </c>
      <c r="T139" s="97">
        <v>7.1530119467930339E-4</v>
      </c>
      <c r="U139" s="97">
        <f>R139/'סכום נכסי הקרן'!$C$42</f>
        <v>2.8061874275154988E-4</v>
      </c>
    </row>
    <row r="140" spans="2:21" s="125" customFormat="1">
      <c r="B140" s="89" t="s">
        <v>609</v>
      </c>
      <c r="C140" s="86" t="s">
        <v>610</v>
      </c>
      <c r="D140" s="99" t="s">
        <v>111</v>
      </c>
      <c r="E140" s="99" t="s">
        <v>303</v>
      </c>
      <c r="F140" s="86" t="s">
        <v>566</v>
      </c>
      <c r="G140" s="99" t="s">
        <v>311</v>
      </c>
      <c r="H140" s="86" t="s">
        <v>611</v>
      </c>
      <c r="I140" s="86" t="s">
        <v>151</v>
      </c>
      <c r="J140" s="86"/>
      <c r="K140" s="96">
        <v>1.4000000002084743</v>
      </c>
      <c r="L140" s="99" t="s">
        <v>155</v>
      </c>
      <c r="M140" s="100">
        <v>5.2999999999999999E-2</v>
      </c>
      <c r="N140" s="100">
        <v>-5.2000000016677941E-3</v>
      </c>
      <c r="O140" s="96">
        <v>1618.2018309999999</v>
      </c>
      <c r="P140" s="98">
        <v>118.57</v>
      </c>
      <c r="Q140" s="86"/>
      <c r="R140" s="96">
        <v>1.9187019590000001</v>
      </c>
      <c r="S140" s="97">
        <v>6.2237095720867978E-6</v>
      </c>
      <c r="T140" s="97">
        <v>1.2284645354153449E-3</v>
      </c>
      <c r="U140" s="97">
        <f>R140/'סכום נכסי הקרן'!$C$42</f>
        <v>4.8193708609374898E-4</v>
      </c>
    </row>
    <row r="141" spans="2:21" s="125" customFormat="1">
      <c r="B141" s="89" t="s">
        <v>612</v>
      </c>
      <c r="C141" s="86" t="s">
        <v>613</v>
      </c>
      <c r="D141" s="99" t="s">
        <v>111</v>
      </c>
      <c r="E141" s="99" t="s">
        <v>303</v>
      </c>
      <c r="F141" s="86" t="s">
        <v>614</v>
      </c>
      <c r="G141" s="99" t="s">
        <v>361</v>
      </c>
      <c r="H141" s="86" t="s">
        <v>611</v>
      </c>
      <c r="I141" s="86" t="s">
        <v>151</v>
      </c>
      <c r="J141" s="86"/>
      <c r="K141" s="96">
        <v>1.6899999912275381</v>
      </c>
      <c r="L141" s="99" t="s">
        <v>155</v>
      </c>
      <c r="M141" s="100">
        <v>5.3499999999999999E-2</v>
      </c>
      <c r="N141" s="100">
        <v>6.4999999662597643E-3</v>
      </c>
      <c r="O141" s="96">
        <v>53.186546</v>
      </c>
      <c r="P141" s="98">
        <v>111.45</v>
      </c>
      <c r="Q141" s="86"/>
      <c r="R141" s="96">
        <v>5.9276408000000003E-2</v>
      </c>
      <c r="S141" s="97">
        <v>3.0184663078493593E-7</v>
      </c>
      <c r="T141" s="97">
        <v>3.7952202359121293E-5</v>
      </c>
      <c r="U141" s="97">
        <f>R141/'סכום נכסי הקרן'!$C$42</f>
        <v>1.4888971792426356E-5</v>
      </c>
    </row>
    <row r="142" spans="2:21" s="125" customFormat="1">
      <c r="B142" s="89" t="s">
        <v>615</v>
      </c>
      <c r="C142" s="86" t="s">
        <v>616</v>
      </c>
      <c r="D142" s="99" t="s">
        <v>111</v>
      </c>
      <c r="E142" s="99" t="s">
        <v>303</v>
      </c>
      <c r="F142" s="86" t="s">
        <v>617</v>
      </c>
      <c r="G142" s="99" t="s">
        <v>361</v>
      </c>
      <c r="H142" s="86" t="s">
        <v>611</v>
      </c>
      <c r="I142" s="86" t="s">
        <v>307</v>
      </c>
      <c r="J142" s="86"/>
      <c r="K142" s="96">
        <v>0.66000000281006699</v>
      </c>
      <c r="L142" s="99" t="s">
        <v>155</v>
      </c>
      <c r="M142" s="100">
        <v>4.8499999999999995E-2</v>
      </c>
      <c r="N142" s="100">
        <v>-6.799999997838411E-3</v>
      </c>
      <c r="O142" s="96">
        <v>145.090937</v>
      </c>
      <c r="P142" s="98">
        <v>127.54</v>
      </c>
      <c r="Q142" s="86"/>
      <c r="R142" s="96">
        <v>0.18504897799999998</v>
      </c>
      <c r="S142" s="97">
        <v>1.0667576351863024E-6</v>
      </c>
      <c r="T142" s="97">
        <v>1.1847911329925023E-4</v>
      </c>
      <c r="U142" s="97">
        <f>R142/'סכום נכסי הקרן'!$C$42</f>
        <v>4.6480363885398134E-5</v>
      </c>
    </row>
    <row r="143" spans="2:21" s="125" customFormat="1">
      <c r="B143" s="89" t="s">
        <v>618</v>
      </c>
      <c r="C143" s="86" t="s">
        <v>619</v>
      </c>
      <c r="D143" s="99" t="s">
        <v>111</v>
      </c>
      <c r="E143" s="99" t="s">
        <v>303</v>
      </c>
      <c r="F143" s="86" t="s">
        <v>620</v>
      </c>
      <c r="G143" s="99" t="s">
        <v>361</v>
      </c>
      <c r="H143" s="86" t="s">
        <v>611</v>
      </c>
      <c r="I143" s="86" t="s">
        <v>307</v>
      </c>
      <c r="J143" s="86"/>
      <c r="K143" s="96">
        <v>1.2299999924915104</v>
      </c>
      <c r="L143" s="99" t="s">
        <v>155</v>
      </c>
      <c r="M143" s="100">
        <v>4.2500000000000003E-2</v>
      </c>
      <c r="N143" s="100">
        <v>-3.0000000153234483E-3</v>
      </c>
      <c r="O143" s="96">
        <v>56.801692999999993</v>
      </c>
      <c r="P143" s="98">
        <v>114.89</v>
      </c>
      <c r="Q143" s="86"/>
      <c r="R143" s="96">
        <v>6.525946299999999E-2</v>
      </c>
      <c r="S143" s="97">
        <v>4.4276191357679114E-7</v>
      </c>
      <c r="T143" s="97">
        <v>4.1782901987306454E-5</v>
      </c>
      <c r="U143" s="97">
        <f>R143/'סכום נכסי הקרן'!$C$42</f>
        <v>1.6391787839031866E-5</v>
      </c>
    </row>
    <row r="144" spans="2:21" s="125" customFormat="1">
      <c r="B144" s="89" t="s">
        <v>621</v>
      </c>
      <c r="C144" s="86" t="s">
        <v>622</v>
      </c>
      <c r="D144" s="99" t="s">
        <v>111</v>
      </c>
      <c r="E144" s="99" t="s">
        <v>303</v>
      </c>
      <c r="F144" s="86" t="s">
        <v>415</v>
      </c>
      <c r="G144" s="99" t="s">
        <v>311</v>
      </c>
      <c r="H144" s="86" t="s">
        <v>611</v>
      </c>
      <c r="I144" s="86" t="s">
        <v>307</v>
      </c>
      <c r="J144" s="86"/>
      <c r="K144" s="96">
        <v>2.5999999999349162</v>
      </c>
      <c r="L144" s="99" t="s">
        <v>155</v>
      </c>
      <c r="M144" s="100">
        <v>5.0999999999999997E-2</v>
      </c>
      <c r="N144" s="100">
        <v>4.0000000039050086E-4</v>
      </c>
      <c r="O144" s="96">
        <v>8834.1795610000008</v>
      </c>
      <c r="P144" s="98">
        <v>137.6</v>
      </c>
      <c r="Q144" s="96">
        <v>0.136074892</v>
      </c>
      <c r="R144" s="96">
        <v>12.291906413000001</v>
      </c>
      <c r="S144" s="97">
        <v>7.7003601381050448E-6</v>
      </c>
      <c r="T144" s="97">
        <v>7.8699930597271803E-3</v>
      </c>
      <c r="U144" s="97">
        <f>R144/'סכום נכסי הקרן'!$C$42</f>
        <v>3.0874652164871673E-3</v>
      </c>
    </row>
    <row r="145" spans="2:21" s="125" customFormat="1">
      <c r="B145" s="89" t="s">
        <v>623</v>
      </c>
      <c r="C145" s="86" t="s">
        <v>624</v>
      </c>
      <c r="D145" s="99" t="s">
        <v>111</v>
      </c>
      <c r="E145" s="99" t="s">
        <v>303</v>
      </c>
      <c r="F145" s="86" t="s">
        <v>625</v>
      </c>
      <c r="G145" s="99" t="s">
        <v>361</v>
      </c>
      <c r="H145" s="86" t="s">
        <v>611</v>
      </c>
      <c r="I145" s="86" t="s">
        <v>307</v>
      </c>
      <c r="J145" s="86"/>
      <c r="K145" s="96">
        <v>1.2300000001338425</v>
      </c>
      <c r="L145" s="99" t="s">
        <v>155</v>
      </c>
      <c r="M145" s="100">
        <v>5.4000000000000006E-2</v>
      </c>
      <c r="N145" s="100">
        <v>-5.7999999978330264E-3</v>
      </c>
      <c r="O145" s="96">
        <v>1196.346749</v>
      </c>
      <c r="P145" s="98">
        <v>131.15</v>
      </c>
      <c r="Q145" s="86"/>
      <c r="R145" s="96">
        <v>1.569008773</v>
      </c>
      <c r="S145" s="97">
        <v>1.1741243095357919E-5</v>
      </c>
      <c r="T145" s="97">
        <v>1.0045706287758293E-3</v>
      </c>
      <c r="U145" s="97">
        <f>R145/'סכום נכסי הקרן'!$C$42</f>
        <v>3.9410160216298001E-4</v>
      </c>
    </row>
    <row r="146" spans="2:21" s="125" customFormat="1">
      <c r="B146" s="89" t="s">
        <v>626</v>
      </c>
      <c r="C146" s="86" t="s">
        <v>627</v>
      </c>
      <c r="D146" s="99" t="s">
        <v>111</v>
      </c>
      <c r="E146" s="99" t="s">
        <v>303</v>
      </c>
      <c r="F146" s="86" t="s">
        <v>628</v>
      </c>
      <c r="G146" s="99" t="s">
        <v>361</v>
      </c>
      <c r="H146" s="86" t="s">
        <v>611</v>
      </c>
      <c r="I146" s="86" t="s">
        <v>151</v>
      </c>
      <c r="J146" s="86"/>
      <c r="K146" s="96">
        <v>6.6700000002456372</v>
      </c>
      <c r="L146" s="99" t="s">
        <v>155</v>
      </c>
      <c r="M146" s="100">
        <v>2.6000000000000002E-2</v>
      </c>
      <c r="N146" s="100">
        <v>1.7600000000781955E-2</v>
      </c>
      <c r="O146" s="96">
        <v>11002.860624000001</v>
      </c>
      <c r="P146" s="98">
        <v>106.93</v>
      </c>
      <c r="Q146" s="86"/>
      <c r="R146" s="96">
        <v>11.765358933</v>
      </c>
      <c r="S146" s="97">
        <v>1.795476676947178E-5</v>
      </c>
      <c r="T146" s="97">
        <v>7.5328667528725985E-3</v>
      </c>
      <c r="U146" s="97">
        <f>R146/'סכום נכסי הקרן'!$C$42</f>
        <v>2.9552076988404634E-3</v>
      </c>
    </row>
    <row r="147" spans="2:21" s="125" customFormat="1">
      <c r="B147" s="89" t="s">
        <v>629</v>
      </c>
      <c r="C147" s="86" t="s">
        <v>630</v>
      </c>
      <c r="D147" s="99" t="s">
        <v>111</v>
      </c>
      <c r="E147" s="99" t="s">
        <v>303</v>
      </c>
      <c r="F147" s="86" t="s">
        <v>628</v>
      </c>
      <c r="G147" s="99" t="s">
        <v>361</v>
      </c>
      <c r="H147" s="86" t="s">
        <v>611</v>
      </c>
      <c r="I147" s="86" t="s">
        <v>151</v>
      </c>
      <c r="J147" s="86"/>
      <c r="K147" s="96">
        <v>3.4699999973926197</v>
      </c>
      <c r="L147" s="99" t="s">
        <v>155</v>
      </c>
      <c r="M147" s="100">
        <v>4.4000000000000004E-2</v>
      </c>
      <c r="N147" s="100">
        <v>7.3999999952593072E-3</v>
      </c>
      <c r="O147" s="96">
        <v>184.420053</v>
      </c>
      <c r="P147" s="98">
        <v>114.38</v>
      </c>
      <c r="Q147" s="86"/>
      <c r="R147" s="96">
        <v>0.210939665</v>
      </c>
      <c r="S147" s="97">
        <v>1.3510230689210572E-6</v>
      </c>
      <c r="T147" s="97">
        <v>1.3505583623834384E-4</v>
      </c>
      <c r="U147" s="97">
        <f>R147/'סכום נכסי הקרן'!$C$42</f>
        <v>5.298355328968086E-5</v>
      </c>
    </row>
    <row r="148" spans="2:21" s="125" customFormat="1">
      <c r="B148" s="89" t="s">
        <v>631</v>
      </c>
      <c r="C148" s="86" t="s">
        <v>632</v>
      </c>
      <c r="D148" s="99" t="s">
        <v>111</v>
      </c>
      <c r="E148" s="99" t="s">
        <v>303</v>
      </c>
      <c r="F148" s="86" t="s">
        <v>528</v>
      </c>
      <c r="G148" s="99" t="s">
        <v>361</v>
      </c>
      <c r="H148" s="86" t="s">
        <v>611</v>
      </c>
      <c r="I148" s="86" t="s">
        <v>307</v>
      </c>
      <c r="J148" s="86"/>
      <c r="K148" s="96">
        <v>4.4299999982562239</v>
      </c>
      <c r="L148" s="99" t="s">
        <v>155</v>
      </c>
      <c r="M148" s="100">
        <v>2.0499999999999997E-2</v>
      </c>
      <c r="N148" s="100">
        <v>1.2299999987339702E-2</v>
      </c>
      <c r="O148" s="96">
        <v>396.543993</v>
      </c>
      <c r="P148" s="98">
        <v>105.57</v>
      </c>
      <c r="Q148" s="86"/>
      <c r="R148" s="96">
        <v>0.41863151099999996</v>
      </c>
      <c r="S148" s="97">
        <v>8.4974744621898983E-7</v>
      </c>
      <c r="T148" s="97">
        <v>2.6803222994511929E-4</v>
      </c>
      <c r="U148" s="97">
        <f>R148/'סכום נכסי הקרן'!$C$42</f>
        <v>1.0515132358728321E-4</v>
      </c>
    </row>
    <row r="149" spans="2:21" s="125" customFormat="1">
      <c r="B149" s="89" t="s">
        <v>633</v>
      </c>
      <c r="C149" s="86" t="s">
        <v>634</v>
      </c>
      <c r="D149" s="99" t="s">
        <v>111</v>
      </c>
      <c r="E149" s="99" t="s">
        <v>303</v>
      </c>
      <c r="F149" s="86" t="s">
        <v>528</v>
      </c>
      <c r="G149" s="99" t="s">
        <v>361</v>
      </c>
      <c r="H149" s="86" t="s">
        <v>611</v>
      </c>
      <c r="I149" s="86" t="s">
        <v>307</v>
      </c>
      <c r="J149" s="86"/>
      <c r="K149" s="96">
        <v>5.6699999999739692</v>
      </c>
      <c r="L149" s="99" t="s">
        <v>155</v>
      </c>
      <c r="M149" s="100">
        <v>2.0499999999999997E-2</v>
      </c>
      <c r="N149" s="100">
        <v>1.6100000000086771E-2</v>
      </c>
      <c r="O149" s="96">
        <v>4429.6000000000004</v>
      </c>
      <c r="P149" s="98">
        <v>104.07</v>
      </c>
      <c r="Q149" s="86"/>
      <c r="R149" s="96">
        <v>4.6098847359999997</v>
      </c>
      <c r="S149" s="97">
        <v>8.8279666539782257E-6</v>
      </c>
      <c r="T149" s="97">
        <v>2.9515161976902582E-3</v>
      </c>
      <c r="U149" s="97">
        <f>R149/'סכום נכסי הקרן'!$C$42</f>
        <v>1.1579049088237738E-3</v>
      </c>
    </row>
    <row r="150" spans="2:21" s="125" customFormat="1">
      <c r="B150" s="89" t="s">
        <v>635</v>
      </c>
      <c r="C150" s="86" t="s">
        <v>636</v>
      </c>
      <c r="D150" s="99" t="s">
        <v>111</v>
      </c>
      <c r="E150" s="99" t="s">
        <v>303</v>
      </c>
      <c r="F150" s="86" t="s">
        <v>637</v>
      </c>
      <c r="G150" s="99" t="s">
        <v>361</v>
      </c>
      <c r="H150" s="86" t="s">
        <v>611</v>
      </c>
      <c r="I150" s="86" t="s">
        <v>151</v>
      </c>
      <c r="J150" s="86"/>
      <c r="K150" s="96">
        <v>3.869997534032442</v>
      </c>
      <c r="L150" s="99" t="s">
        <v>155</v>
      </c>
      <c r="M150" s="100">
        <v>4.3400000000000001E-2</v>
      </c>
      <c r="N150" s="100">
        <v>1.7700004597566633E-2</v>
      </c>
      <c r="O150" s="96">
        <v>0.20323999999999998</v>
      </c>
      <c r="P150" s="98">
        <v>110.2</v>
      </c>
      <c r="Q150" s="96">
        <v>1.4299E-5</v>
      </c>
      <c r="R150" s="96">
        <v>2.3925699999999999E-4</v>
      </c>
      <c r="S150" s="97">
        <v>1.3843895754489024E-10</v>
      </c>
      <c r="T150" s="97">
        <v>1.5318624029708889E-7</v>
      </c>
      <c r="U150" s="97">
        <f>R150/'סכום נכסי הקרן'!$C$42</f>
        <v>6.0096265012221262E-8</v>
      </c>
    </row>
    <row r="151" spans="2:21" s="125" customFormat="1">
      <c r="B151" s="89" t="s">
        <v>638</v>
      </c>
      <c r="C151" s="86" t="s">
        <v>639</v>
      </c>
      <c r="D151" s="99" t="s">
        <v>111</v>
      </c>
      <c r="E151" s="99" t="s">
        <v>303</v>
      </c>
      <c r="F151" s="86" t="s">
        <v>640</v>
      </c>
      <c r="G151" s="99" t="s">
        <v>361</v>
      </c>
      <c r="H151" s="86" t="s">
        <v>641</v>
      </c>
      <c r="I151" s="86" t="s">
        <v>151</v>
      </c>
      <c r="J151" s="86"/>
      <c r="K151" s="96">
        <v>3.9043478260869566</v>
      </c>
      <c r="L151" s="99" t="s">
        <v>155</v>
      </c>
      <c r="M151" s="100">
        <v>4.6500000000000007E-2</v>
      </c>
      <c r="N151" s="100">
        <v>1.8695652173913044E-2</v>
      </c>
      <c r="O151" s="96">
        <v>1.0200000000000001E-4</v>
      </c>
      <c r="P151" s="98">
        <v>113.01</v>
      </c>
      <c r="Q151" s="86"/>
      <c r="R151" s="96">
        <v>1.15E-7</v>
      </c>
      <c r="S151" s="97">
        <v>1.4233445247285183E-13</v>
      </c>
      <c r="T151" s="97">
        <v>7.362968537666702E-11</v>
      </c>
      <c r="U151" s="97">
        <f>R151/'סכום נכסי הקרן'!$C$42</f>
        <v>2.8885551839258393E-11</v>
      </c>
    </row>
    <row r="152" spans="2:21" s="125" customFormat="1">
      <c r="B152" s="89" t="s">
        <v>642</v>
      </c>
      <c r="C152" s="86" t="s">
        <v>643</v>
      </c>
      <c r="D152" s="99" t="s">
        <v>111</v>
      </c>
      <c r="E152" s="99" t="s">
        <v>303</v>
      </c>
      <c r="F152" s="86" t="s">
        <v>640</v>
      </c>
      <c r="G152" s="99" t="s">
        <v>361</v>
      </c>
      <c r="H152" s="86" t="s">
        <v>641</v>
      </c>
      <c r="I152" s="86" t="s">
        <v>151</v>
      </c>
      <c r="J152" s="86"/>
      <c r="K152" s="96">
        <v>0.73999999995648325</v>
      </c>
      <c r="L152" s="99" t="s">
        <v>155</v>
      </c>
      <c r="M152" s="100">
        <v>5.5999999999999994E-2</v>
      </c>
      <c r="N152" s="100">
        <v>-6.3000000002175812E-3</v>
      </c>
      <c r="O152" s="96">
        <v>818.07669699999997</v>
      </c>
      <c r="P152" s="98">
        <v>112.36</v>
      </c>
      <c r="Q152" s="86"/>
      <c r="R152" s="96">
        <v>0.91919094600000018</v>
      </c>
      <c r="S152" s="97">
        <v>1.2922169346686042E-5</v>
      </c>
      <c r="T152" s="97">
        <v>5.8851947960922562E-4</v>
      </c>
      <c r="U152" s="97">
        <f>R152/'סכום נכסי הקרן'!$C$42</f>
        <v>2.3088119757269537E-4</v>
      </c>
    </row>
    <row r="153" spans="2:21" s="125" customFormat="1">
      <c r="B153" s="89" t="s">
        <v>644</v>
      </c>
      <c r="C153" s="86" t="s">
        <v>645</v>
      </c>
      <c r="D153" s="99" t="s">
        <v>111</v>
      </c>
      <c r="E153" s="99" t="s">
        <v>303</v>
      </c>
      <c r="F153" s="86" t="s">
        <v>646</v>
      </c>
      <c r="G153" s="99" t="s">
        <v>357</v>
      </c>
      <c r="H153" s="86" t="s">
        <v>641</v>
      </c>
      <c r="I153" s="86" t="s">
        <v>151</v>
      </c>
      <c r="J153" s="86"/>
      <c r="K153" s="96">
        <v>4.0000001701053264E-2</v>
      </c>
      <c r="L153" s="99" t="s">
        <v>155</v>
      </c>
      <c r="M153" s="100">
        <v>4.2000000000000003E-2</v>
      </c>
      <c r="N153" s="100">
        <v>2.0600000025515798E-2</v>
      </c>
      <c r="O153" s="96">
        <v>183.35159299999998</v>
      </c>
      <c r="P153" s="98">
        <v>102.6</v>
      </c>
      <c r="Q153" s="86"/>
      <c r="R153" s="96">
        <v>0.18811874200000001</v>
      </c>
      <c r="S153" s="97">
        <v>4.0888355643849743E-6</v>
      </c>
      <c r="T153" s="97">
        <v>1.2044455466882084E-4</v>
      </c>
      <c r="U153" s="97">
        <f>R153/'סכום נכסי הקרן'!$C$42</f>
        <v>4.7251423251974571E-5</v>
      </c>
    </row>
    <row r="154" spans="2:21" s="125" customFormat="1">
      <c r="B154" s="89" t="s">
        <v>647</v>
      </c>
      <c r="C154" s="86" t="s">
        <v>648</v>
      </c>
      <c r="D154" s="99" t="s">
        <v>111</v>
      </c>
      <c r="E154" s="99" t="s">
        <v>303</v>
      </c>
      <c r="F154" s="86" t="s">
        <v>649</v>
      </c>
      <c r="G154" s="99" t="s">
        <v>361</v>
      </c>
      <c r="H154" s="86" t="s">
        <v>641</v>
      </c>
      <c r="I154" s="86" t="s">
        <v>151</v>
      </c>
      <c r="J154" s="86"/>
      <c r="K154" s="96">
        <v>1.2900000004758572</v>
      </c>
      <c r="L154" s="99" t="s">
        <v>155</v>
      </c>
      <c r="M154" s="100">
        <v>4.8000000000000001E-2</v>
      </c>
      <c r="N154" s="100">
        <v>-7.0000000186205033E-4</v>
      </c>
      <c r="O154" s="96">
        <v>1348.0982649999999</v>
      </c>
      <c r="P154" s="98">
        <v>107.56</v>
      </c>
      <c r="Q154" s="86"/>
      <c r="R154" s="96">
        <v>1.4500145390000001</v>
      </c>
      <c r="S154" s="97">
        <v>9.6210816576172269E-6</v>
      </c>
      <c r="T154" s="97">
        <v>9.283836025927207E-4</v>
      </c>
      <c r="U154" s="97">
        <f>R154/'סכום נכסי הקרן'!$C$42</f>
        <v>3.6421278377359013E-4</v>
      </c>
    </row>
    <row r="155" spans="2:21" s="125" customFormat="1">
      <c r="B155" s="89" t="s">
        <v>650</v>
      </c>
      <c r="C155" s="86" t="s">
        <v>651</v>
      </c>
      <c r="D155" s="99" t="s">
        <v>111</v>
      </c>
      <c r="E155" s="99" t="s">
        <v>303</v>
      </c>
      <c r="F155" s="86" t="s">
        <v>652</v>
      </c>
      <c r="G155" s="99" t="s">
        <v>479</v>
      </c>
      <c r="H155" s="86" t="s">
        <v>641</v>
      </c>
      <c r="I155" s="86" t="s">
        <v>307</v>
      </c>
      <c r="J155" s="86"/>
      <c r="K155" s="96">
        <v>0.74000000019126422</v>
      </c>
      <c r="L155" s="99" t="s">
        <v>155</v>
      </c>
      <c r="M155" s="100">
        <v>4.8000000000000001E-2</v>
      </c>
      <c r="N155" s="100">
        <v>-6.8000000006375487E-3</v>
      </c>
      <c r="O155" s="96">
        <v>2523.9532370000002</v>
      </c>
      <c r="P155" s="98">
        <v>124.29</v>
      </c>
      <c r="Q155" s="86"/>
      <c r="R155" s="96">
        <v>3.1370217099999995</v>
      </c>
      <c r="S155" s="97">
        <v>8.2245954338116192E-6</v>
      </c>
      <c r="T155" s="97">
        <v>2.008503665452817E-3</v>
      </c>
      <c r="U155" s="97">
        <f>R155/'סכום נכסי הקרן'!$C$42</f>
        <v>7.8795307152246957E-4</v>
      </c>
    </row>
    <row r="156" spans="2:21" s="125" customFormat="1">
      <c r="B156" s="89" t="s">
        <v>653</v>
      </c>
      <c r="C156" s="86" t="s">
        <v>654</v>
      </c>
      <c r="D156" s="99" t="s">
        <v>111</v>
      </c>
      <c r="E156" s="99" t="s">
        <v>303</v>
      </c>
      <c r="F156" s="86" t="s">
        <v>655</v>
      </c>
      <c r="G156" s="99" t="s">
        <v>361</v>
      </c>
      <c r="H156" s="86" t="s">
        <v>641</v>
      </c>
      <c r="I156" s="86" t="s">
        <v>307</v>
      </c>
      <c r="J156" s="86"/>
      <c r="K156" s="96">
        <v>1.090000000533996</v>
      </c>
      <c r="L156" s="99" t="s">
        <v>155</v>
      </c>
      <c r="M156" s="100">
        <v>5.4000000000000006E-2</v>
      </c>
      <c r="N156" s="100">
        <v>4.1700000023972998E-2</v>
      </c>
      <c r="O156" s="96">
        <v>851.95695300000011</v>
      </c>
      <c r="P156" s="98">
        <v>103.31</v>
      </c>
      <c r="Q156" s="86"/>
      <c r="R156" s="96">
        <v>0.88015671699999998</v>
      </c>
      <c r="S156" s="97">
        <v>1.721125157575758E-5</v>
      </c>
      <c r="T156" s="97">
        <v>5.6352749699887096E-4</v>
      </c>
      <c r="U156" s="97">
        <f>R156/'סכום נכסי הקרן'!$C$42</f>
        <v>2.2107663022239113E-4</v>
      </c>
    </row>
    <row r="157" spans="2:21" s="125" customFormat="1">
      <c r="B157" s="89" t="s">
        <v>656</v>
      </c>
      <c r="C157" s="86" t="s">
        <v>657</v>
      </c>
      <c r="D157" s="99" t="s">
        <v>111</v>
      </c>
      <c r="E157" s="99" t="s">
        <v>303</v>
      </c>
      <c r="F157" s="86" t="s">
        <v>655</v>
      </c>
      <c r="G157" s="99" t="s">
        <v>361</v>
      </c>
      <c r="H157" s="86" t="s">
        <v>641</v>
      </c>
      <c r="I157" s="86" t="s">
        <v>307</v>
      </c>
      <c r="J157" s="86"/>
      <c r="K157" s="96">
        <v>0.17999999948507894</v>
      </c>
      <c r="L157" s="99" t="s">
        <v>155</v>
      </c>
      <c r="M157" s="100">
        <v>6.4000000000000001E-2</v>
      </c>
      <c r="N157" s="100">
        <v>1.2399999999264399E-2</v>
      </c>
      <c r="O157" s="96">
        <v>482.88136300000008</v>
      </c>
      <c r="P157" s="98">
        <v>112.61</v>
      </c>
      <c r="Q157" s="86"/>
      <c r="R157" s="96">
        <v>0.543772696</v>
      </c>
      <c r="S157" s="97">
        <v>1.4072101921036989E-5</v>
      </c>
      <c r="T157" s="97">
        <v>3.4815489150349569E-4</v>
      </c>
      <c r="U157" s="97">
        <f>R157/'סכום נכסי הקרן'!$C$42</f>
        <v>1.3658412520940256E-4</v>
      </c>
    </row>
    <row r="158" spans="2:21" s="125" customFormat="1">
      <c r="B158" s="89" t="s">
        <v>658</v>
      </c>
      <c r="C158" s="86" t="s">
        <v>659</v>
      </c>
      <c r="D158" s="99" t="s">
        <v>111</v>
      </c>
      <c r="E158" s="99" t="s">
        <v>303</v>
      </c>
      <c r="F158" s="86" t="s">
        <v>655</v>
      </c>
      <c r="G158" s="99" t="s">
        <v>361</v>
      </c>
      <c r="H158" s="86" t="s">
        <v>641</v>
      </c>
      <c r="I158" s="86" t="s">
        <v>307</v>
      </c>
      <c r="J158" s="86"/>
      <c r="K158" s="96">
        <v>1.9399999997581785</v>
      </c>
      <c r="L158" s="99" t="s">
        <v>155</v>
      </c>
      <c r="M158" s="100">
        <v>2.5000000000000001E-2</v>
      </c>
      <c r="N158" s="100">
        <v>5.3699999990210141E-2</v>
      </c>
      <c r="O158" s="96">
        <v>2670.702632</v>
      </c>
      <c r="P158" s="98">
        <v>96</v>
      </c>
      <c r="Q158" s="86"/>
      <c r="R158" s="96">
        <v>2.563874523</v>
      </c>
      <c r="S158" s="97">
        <v>5.4853971588353135E-6</v>
      </c>
      <c r="T158" s="97">
        <v>1.6415415171629761E-3</v>
      </c>
      <c r="U158" s="97">
        <f>R158/'סכום נכסי הקרן'!$C$42</f>
        <v>6.4399069950843814E-4</v>
      </c>
    </row>
    <row r="159" spans="2:21" s="125" customFormat="1">
      <c r="B159" s="89" t="s">
        <v>660</v>
      </c>
      <c r="C159" s="86" t="s">
        <v>661</v>
      </c>
      <c r="D159" s="99" t="s">
        <v>111</v>
      </c>
      <c r="E159" s="99" t="s">
        <v>303</v>
      </c>
      <c r="F159" s="86" t="s">
        <v>587</v>
      </c>
      <c r="G159" s="99" t="s">
        <v>311</v>
      </c>
      <c r="H159" s="86" t="s">
        <v>641</v>
      </c>
      <c r="I159" s="86" t="s">
        <v>307</v>
      </c>
      <c r="J159" s="86"/>
      <c r="K159" s="96">
        <v>1.2400000009056178</v>
      </c>
      <c r="L159" s="99" t="s">
        <v>155</v>
      </c>
      <c r="M159" s="100">
        <v>2.4E-2</v>
      </c>
      <c r="N159" s="100">
        <v>-3.1999999969812747E-3</v>
      </c>
      <c r="O159" s="96">
        <v>625.67886399999998</v>
      </c>
      <c r="P159" s="98">
        <v>105.89</v>
      </c>
      <c r="Q159" s="86"/>
      <c r="R159" s="96">
        <v>0.6625313599999999</v>
      </c>
      <c r="S159" s="97">
        <v>4.7926010831016231E-6</v>
      </c>
      <c r="T159" s="97">
        <v>4.2419109207804617E-4</v>
      </c>
      <c r="U159" s="97">
        <f>R159/'סכום נכסי הקרן'!$C$42</f>
        <v>1.6641377342969011E-4</v>
      </c>
    </row>
    <row r="160" spans="2:21" s="125" customFormat="1">
      <c r="B160" s="89" t="s">
        <v>662</v>
      </c>
      <c r="C160" s="86" t="s">
        <v>663</v>
      </c>
      <c r="D160" s="99" t="s">
        <v>111</v>
      </c>
      <c r="E160" s="99" t="s">
        <v>303</v>
      </c>
      <c r="F160" s="86" t="s">
        <v>664</v>
      </c>
      <c r="G160" s="99" t="s">
        <v>553</v>
      </c>
      <c r="H160" s="86" t="s">
        <v>665</v>
      </c>
      <c r="I160" s="86" t="s">
        <v>307</v>
      </c>
      <c r="J160" s="86"/>
      <c r="K160" s="96">
        <v>1.4600000397505257</v>
      </c>
      <c r="L160" s="99" t="s">
        <v>155</v>
      </c>
      <c r="M160" s="100">
        <v>0.05</v>
      </c>
      <c r="N160" s="100">
        <v>1.2500000000000002E-2</v>
      </c>
      <c r="O160" s="96">
        <v>0.95426900000000003</v>
      </c>
      <c r="P160" s="98">
        <v>105.45</v>
      </c>
      <c r="Q160" s="86"/>
      <c r="R160" s="96">
        <v>1.006276E-3</v>
      </c>
      <c r="S160" s="97">
        <v>9.2760499443496699E-9</v>
      </c>
      <c r="T160" s="97">
        <v>6.4427639375731293E-7</v>
      </c>
      <c r="U160" s="97">
        <f>R160/'סכום נכסי הקרן'!$C$42</f>
        <v>2.5275510924001371E-7</v>
      </c>
    </row>
    <row r="161" spans="2:21" s="125" customFormat="1">
      <c r="B161" s="89" t="s">
        <v>666</v>
      </c>
      <c r="C161" s="86" t="s">
        <v>667</v>
      </c>
      <c r="D161" s="99" t="s">
        <v>111</v>
      </c>
      <c r="E161" s="99" t="s">
        <v>303</v>
      </c>
      <c r="F161" s="86" t="s">
        <v>668</v>
      </c>
      <c r="G161" s="99" t="s">
        <v>553</v>
      </c>
      <c r="H161" s="86" t="s">
        <v>669</v>
      </c>
      <c r="I161" s="86" t="s">
        <v>307</v>
      </c>
      <c r="J161" s="86"/>
      <c r="K161" s="96">
        <v>0.8400000004056688</v>
      </c>
      <c r="L161" s="99" t="s">
        <v>155</v>
      </c>
      <c r="M161" s="100">
        <v>4.9000000000000002E-2</v>
      </c>
      <c r="N161" s="100">
        <v>0</v>
      </c>
      <c r="O161" s="96">
        <v>3489.994815</v>
      </c>
      <c r="P161" s="98">
        <v>48.03</v>
      </c>
      <c r="Q161" s="86"/>
      <c r="R161" s="96">
        <v>1.6762442980000001</v>
      </c>
      <c r="S161" s="97">
        <v>4.5784387110648416E-6</v>
      </c>
      <c r="T161" s="97">
        <v>1.0732290458797572E-3</v>
      </c>
      <c r="U161" s="97">
        <f>R161/'סכום נכסי הקרן'!$C$42</f>
        <v>4.2103688317513303E-4</v>
      </c>
    </row>
    <row r="162" spans="2:21" s="125" customFormat="1"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96"/>
      <c r="P162" s="98"/>
      <c r="Q162" s="86"/>
      <c r="R162" s="86"/>
      <c r="S162" s="86"/>
      <c r="T162" s="97"/>
      <c r="U162" s="86"/>
    </row>
    <row r="163" spans="2:21" s="125" customFormat="1">
      <c r="B163" s="104" t="s">
        <v>38</v>
      </c>
      <c r="C163" s="84"/>
      <c r="D163" s="84"/>
      <c r="E163" s="84"/>
      <c r="F163" s="84"/>
      <c r="G163" s="84"/>
      <c r="H163" s="84"/>
      <c r="I163" s="84"/>
      <c r="J163" s="84"/>
      <c r="K163" s="93">
        <v>4.0567622789760609</v>
      </c>
      <c r="L163" s="84"/>
      <c r="M163" s="84"/>
      <c r="N163" s="106">
        <v>2.5170291363492428E-2</v>
      </c>
      <c r="O163" s="93"/>
      <c r="P163" s="95"/>
      <c r="Q163" s="93">
        <v>0.37215205200000001</v>
      </c>
      <c r="R163" s="93">
        <v>334.94741694600003</v>
      </c>
      <c r="S163" s="84"/>
      <c r="T163" s="94">
        <v>0.21445280806488079</v>
      </c>
      <c r="U163" s="94">
        <f>R163/'סכום נכסי הקרן'!$C$42</f>
        <v>8.4131660657559823E-2</v>
      </c>
    </row>
    <row r="164" spans="2:21" s="125" customFormat="1">
      <c r="B164" s="89" t="s">
        <v>670</v>
      </c>
      <c r="C164" s="86" t="s">
        <v>671</v>
      </c>
      <c r="D164" s="99" t="s">
        <v>111</v>
      </c>
      <c r="E164" s="99" t="s">
        <v>303</v>
      </c>
      <c r="F164" s="86" t="s">
        <v>316</v>
      </c>
      <c r="G164" s="99" t="s">
        <v>311</v>
      </c>
      <c r="H164" s="86" t="s">
        <v>306</v>
      </c>
      <c r="I164" s="86" t="s">
        <v>151</v>
      </c>
      <c r="J164" s="86"/>
      <c r="K164" s="96">
        <v>5.6299999994827994</v>
      </c>
      <c r="L164" s="99" t="s">
        <v>155</v>
      </c>
      <c r="M164" s="100">
        <v>2.98E-2</v>
      </c>
      <c r="N164" s="100">
        <v>2.009999999676039E-2</v>
      </c>
      <c r="O164" s="96">
        <v>3258.5798890000001</v>
      </c>
      <c r="P164" s="98">
        <v>107.99</v>
      </c>
      <c r="Q164" s="86"/>
      <c r="R164" s="96">
        <v>3.518940314</v>
      </c>
      <c r="S164" s="97">
        <v>1.2818401277520928E-6</v>
      </c>
      <c r="T164" s="97">
        <v>2.2530301580790425E-3</v>
      </c>
      <c r="U164" s="97">
        <f>R164/'סכום נכסי הקרן'!$C$42</f>
        <v>8.8388289442872358E-4</v>
      </c>
    </row>
    <row r="165" spans="2:21" s="125" customFormat="1">
      <c r="B165" s="89" t="s">
        <v>672</v>
      </c>
      <c r="C165" s="86" t="s">
        <v>673</v>
      </c>
      <c r="D165" s="99" t="s">
        <v>111</v>
      </c>
      <c r="E165" s="99" t="s">
        <v>303</v>
      </c>
      <c r="F165" s="86" t="s">
        <v>316</v>
      </c>
      <c r="G165" s="99" t="s">
        <v>311</v>
      </c>
      <c r="H165" s="86" t="s">
        <v>306</v>
      </c>
      <c r="I165" s="86" t="s">
        <v>151</v>
      </c>
      <c r="J165" s="86"/>
      <c r="K165" s="96">
        <v>3.0499999998896175</v>
      </c>
      <c r="L165" s="99" t="s">
        <v>155</v>
      </c>
      <c r="M165" s="100">
        <v>2.4700000000000003E-2</v>
      </c>
      <c r="N165" s="100">
        <v>1.2599999999936924E-2</v>
      </c>
      <c r="O165" s="96">
        <v>2998.3799960000006</v>
      </c>
      <c r="P165" s="98">
        <v>105.75</v>
      </c>
      <c r="Q165" s="86"/>
      <c r="R165" s="96">
        <v>3.170786927</v>
      </c>
      <c r="S165" s="97">
        <v>9.0008195051077244E-7</v>
      </c>
      <c r="T165" s="97">
        <v>2.0301221202735555E-3</v>
      </c>
      <c r="U165" s="97">
        <f>R165/'סכום נכסי הקרן'!$C$42</f>
        <v>7.9643417522696797E-4</v>
      </c>
    </row>
    <row r="166" spans="2:21" s="125" customFormat="1">
      <c r="B166" s="89" t="s">
        <v>674</v>
      </c>
      <c r="C166" s="86" t="s">
        <v>675</v>
      </c>
      <c r="D166" s="99" t="s">
        <v>111</v>
      </c>
      <c r="E166" s="99" t="s">
        <v>303</v>
      </c>
      <c r="F166" s="86" t="s">
        <v>676</v>
      </c>
      <c r="G166" s="99" t="s">
        <v>361</v>
      </c>
      <c r="H166" s="86" t="s">
        <v>306</v>
      </c>
      <c r="I166" s="86" t="s">
        <v>151</v>
      </c>
      <c r="J166" s="86"/>
      <c r="K166" s="96">
        <v>4.5600000000452967</v>
      </c>
      <c r="L166" s="99" t="s">
        <v>155</v>
      </c>
      <c r="M166" s="100">
        <v>1.44E-2</v>
      </c>
      <c r="N166" s="100">
        <v>1.5299999999872605E-2</v>
      </c>
      <c r="O166" s="96">
        <v>7092.2325600000004</v>
      </c>
      <c r="P166" s="98">
        <v>99.61</v>
      </c>
      <c r="Q166" s="86"/>
      <c r="R166" s="96">
        <v>7.0645728529999996</v>
      </c>
      <c r="S166" s="97">
        <v>7.8802583999999996E-6</v>
      </c>
      <c r="T166" s="97">
        <v>4.5231502303211555E-3</v>
      </c>
      <c r="U166" s="97">
        <f>R166/'סכום נכסי הקרן'!$C$42</f>
        <v>1.7744703075439048E-3</v>
      </c>
    </row>
    <row r="167" spans="2:21" s="125" customFormat="1">
      <c r="B167" s="89" t="s">
        <v>677</v>
      </c>
      <c r="C167" s="86" t="s">
        <v>678</v>
      </c>
      <c r="D167" s="99" t="s">
        <v>111</v>
      </c>
      <c r="E167" s="99" t="s">
        <v>303</v>
      </c>
      <c r="F167" s="86" t="s">
        <v>331</v>
      </c>
      <c r="G167" s="99" t="s">
        <v>311</v>
      </c>
      <c r="H167" s="86" t="s">
        <v>306</v>
      </c>
      <c r="I167" s="86" t="s">
        <v>151</v>
      </c>
      <c r="J167" s="86"/>
      <c r="K167" s="96">
        <v>0.16000000005252576</v>
      </c>
      <c r="L167" s="99" t="s">
        <v>155</v>
      </c>
      <c r="M167" s="100">
        <v>5.9000000000000004E-2</v>
      </c>
      <c r="N167" s="100">
        <v>5.9999999855554168E-4</v>
      </c>
      <c r="O167" s="96">
        <v>1479.563179</v>
      </c>
      <c r="P167" s="98">
        <v>102.94</v>
      </c>
      <c r="Q167" s="86"/>
      <c r="R167" s="96">
        <v>1.5230622869999999</v>
      </c>
      <c r="S167" s="97">
        <v>2.742838337797564E-6</v>
      </c>
      <c r="T167" s="97">
        <v>9.7515301739892982E-4</v>
      </c>
      <c r="U167" s="97">
        <f>R167/'סכום נכסי הקרן'!$C$42</f>
        <v>3.8256082300485166E-4</v>
      </c>
    </row>
    <row r="168" spans="2:21" s="125" customFormat="1">
      <c r="B168" s="89" t="s">
        <v>679</v>
      </c>
      <c r="C168" s="86" t="s">
        <v>680</v>
      </c>
      <c r="D168" s="99" t="s">
        <v>111</v>
      </c>
      <c r="E168" s="99" t="s">
        <v>303</v>
      </c>
      <c r="F168" s="86" t="s">
        <v>681</v>
      </c>
      <c r="G168" s="99" t="s">
        <v>682</v>
      </c>
      <c r="H168" s="86" t="s">
        <v>343</v>
      </c>
      <c r="I168" s="86" t="s">
        <v>151</v>
      </c>
      <c r="J168" s="86"/>
      <c r="K168" s="96">
        <v>0.74000000004831434</v>
      </c>
      <c r="L168" s="99" t="s">
        <v>155</v>
      </c>
      <c r="M168" s="100">
        <v>4.8399999999999999E-2</v>
      </c>
      <c r="N168" s="100">
        <v>3.9000000033014796E-3</v>
      </c>
      <c r="O168" s="96">
        <v>1187.93498</v>
      </c>
      <c r="P168" s="98">
        <v>104.54</v>
      </c>
      <c r="Q168" s="86"/>
      <c r="R168" s="96">
        <v>1.241867281</v>
      </c>
      <c r="S168" s="97">
        <v>2.8284166190476191E-6</v>
      </c>
      <c r="T168" s="97">
        <v>7.9511562764875599E-4</v>
      </c>
      <c r="U168" s="97">
        <f>R168/'סכום נכסי הקרן'!$C$42</f>
        <v>3.1193062367655975E-4</v>
      </c>
    </row>
    <row r="169" spans="2:21" s="125" customFormat="1">
      <c r="B169" s="89" t="s">
        <v>683</v>
      </c>
      <c r="C169" s="86" t="s">
        <v>684</v>
      </c>
      <c r="D169" s="99" t="s">
        <v>111</v>
      </c>
      <c r="E169" s="99" t="s">
        <v>303</v>
      </c>
      <c r="F169" s="86" t="s">
        <v>342</v>
      </c>
      <c r="G169" s="99" t="s">
        <v>311</v>
      </c>
      <c r="H169" s="86" t="s">
        <v>343</v>
      </c>
      <c r="I169" s="86" t="s">
        <v>151</v>
      </c>
      <c r="J169" s="86"/>
      <c r="K169" s="96">
        <v>1.279999999943727</v>
      </c>
      <c r="L169" s="99" t="s">
        <v>155</v>
      </c>
      <c r="M169" s="100">
        <v>1.95E-2</v>
      </c>
      <c r="N169" s="100">
        <v>6.0000000028136557E-3</v>
      </c>
      <c r="O169" s="96">
        <v>1391.8523699999998</v>
      </c>
      <c r="P169" s="98">
        <v>102.14</v>
      </c>
      <c r="Q169" s="86"/>
      <c r="R169" s="96">
        <v>1.421638011</v>
      </c>
      <c r="S169" s="97">
        <v>3.0478503811842982E-6</v>
      </c>
      <c r="T169" s="97">
        <v>9.1021529973426695E-4</v>
      </c>
      <c r="U169" s="97">
        <f>R169/'סכום נכסי הקרן'!$C$42</f>
        <v>3.5708520402957122E-4</v>
      </c>
    </row>
    <row r="170" spans="2:21" s="125" customFormat="1">
      <c r="B170" s="89" t="s">
        <v>685</v>
      </c>
      <c r="C170" s="86" t="s">
        <v>686</v>
      </c>
      <c r="D170" s="99" t="s">
        <v>111</v>
      </c>
      <c r="E170" s="99" t="s">
        <v>303</v>
      </c>
      <c r="F170" s="86" t="s">
        <v>415</v>
      </c>
      <c r="G170" s="99" t="s">
        <v>311</v>
      </c>
      <c r="H170" s="86" t="s">
        <v>343</v>
      </c>
      <c r="I170" s="86" t="s">
        <v>151</v>
      </c>
      <c r="J170" s="86"/>
      <c r="K170" s="96">
        <v>3.0999999995132255</v>
      </c>
      <c r="L170" s="99" t="s">
        <v>155</v>
      </c>
      <c r="M170" s="100">
        <v>1.8700000000000001E-2</v>
      </c>
      <c r="N170" s="100">
        <v>1.2999999995132254E-2</v>
      </c>
      <c r="O170" s="96">
        <v>2008.9360079999999</v>
      </c>
      <c r="P170" s="98">
        <v>102.26</v>
      </c>
      <c r="Q170" s="86"/>
      <c r="R170" s="96">
        <v>2.0543379399999999</v>
      </c>
      <c r="S170" s="97">
        <v>2.7713284701338115E-6</v>
      </c>
      <c r="T170" s="97">
        <v>1.3153065754743501E-3</v>
      </c>
      <c r="U170" s="97">
        <f>R170/'סכום נכסי הקרן'!$C$42</f>
        <v>5.1600595705413304E-4</v>
      </c>
    </row>
    <row r="171" spans="2:21" s="125" customFormat="1">
      <c r="B171" s="89" t="s">
        <v>687</v>
      </c>
      <c r="C171" s="86" t="s">
        <v>688</v>
      </c>
      <c r="D171" s="99" t="s">
        <v>111</v>
      </c>
      <c r="E171" s="99" t="s">
        <v>303</v>
      </c>
      <c r="F171" s="86" t="s">
        <v>415</v>
      </c>
      <c r="G171" s="99" t="s">
        <v>311</v>
      </c>
      <c r="H171" s="86" t="s">
        <v>343</v>
      </c>
      <c r="I171" s="86" t="s">
        <v>151</v>
      </c>
      <c r="J171" s="86"/>
      <c r="K171" s="96">
        <v>5.6900000009404881</v>
      </c>
      <c r="L171" s="99" t="s">
        <v>155</v>
      </c>
      <c r="M171" s="100">
        <v>2.6800000000000001E-2</v>
      </c>
      <c r="N171" s="100">
        <v>1.9400000003863285E-2</v>
      </c>
      <c r="O171" s="96">
        <v>3009.8506600000001</v>
      </c>
      <c r="P171" s="98">
        <v>104.92</v>
      </c>
      <c r="Q171" s="86"/>
      <c r="R171" s="96">
        <v>3.1579352869999999</v>
      </c>
      <c r="S171" s="97">
        <v>3.9163940582361559E-6</v>
      </c>
      <c r="T171" s="97">
        <v>2.0218937532320408E-3</v>
      </c>
      <c r="U171" s="97">
        <f>R171/'סכום נכסי הקרן'!$C$42</f>
        <v>7.9320611684923327E-4</v>
      </c>
    </row>
    <row r="172" spans="2:21" s="125" customFormat="1">
      <c r="B172" s="89" t="s">
        <v>689</v>
      </c>
      <c r="C172" s="86" t="s">
        <v>690</v>
      </c>
      <c r="D172" s="99" t="s">
        <v>111</v>
      </c>
      <c r="E172" s="99" t="s">
        <v>303</v>
      </c>
      <c r="F172" s="86" t="s">
        <v>691</v>
      </c>
      <c r="G172" s="99" t="s">
        <v>311</v>
      </c>
      <c r="H172" s="86" t="s">
        <v>343</v>
      </c>
      <c r="I172" s="86" t="s">
        <v>307</v>
      </c>
      <c r="J172" s="86"/>
      <c r="K172" s="96">
        <v>2.9399999990359746</v>
      </c>
      <c r="L172" s="99" t="s">
        <v>155</v>
      </c>
      <c r="M172" s="100">
        <v>2.07E-2</v>
      </c>
      <c r="N172" s="100">
        <v>1.1799999996786581E-2</v>
      </c>
      <c r="O172" s="96">
        <v>1213.235833</v>
      </c>
      <c r="P172" s="98">
        <v>102.6</v>
      </c>
      <c r="Q172" s="86"/>
      <c r="R172" s="96">
        <v>1.2447799800000001</v>
      </c>
      <c r="S172" s="97">
        <v>4.7866388111874318E-6</v>
      </c>
      <c r="T172" s="97">
        <v>7.9698050687455543E-4</v>
      </c>
      <c r="U172" s="97">
        <f>R172/'סכום נכסי הקרן'!$C$42</f>
        <v>3.1266223165879155E-4</v>
      </c>
    </row>
    <row r="173" spans="2:21" s="125" customFormat="1">
      <c r="B173" s="89" t="s">
        <v>692</v>
      </c>
      <c r="C173" s="86" t="s">
        <v>693</v>
      </c>
      <c r="D173" s="99" t="s">
        <v>111</v>
      </c>
      <c r="E173" s="99" t="s">
        <v>303</v>
      </c>
      <c r="F173" s="86" t="s">
        <v>350</v>
      </c>
      <c r="G173" s="99" t="s">
        <v>351</v>
      </c>
      <c r="H173" s="86" t="s">
        <v>343</v>
      </c>
      <c r="I173" s="86" t="s">
        <v>151</v>
      </c>
      <c r="J173" s="86"/>
      <c r="K173" s="96">
        <v>4.1099999997717633</v>
      </c>
      <c r="L173" s="99" t="s">
        <v>155</v>
      </c>
      <c r="M173" s="100">
        <v>1.6299999999999999E-2</v>
      </c>
      <c r="N173" s="100">
        <v>1.3599999999489656E-2</v>
      </c>
      <c r="O173" s="96">
        <v>6947.7801149999987</v>
      </c>
      <c r="P173" s="98">
        <v>101.53</v>
      </c>
      <c r="Q173" s="86"/>
      <c r="R173" s="96">
        <v>7.0540811510000001</v>
      </c>
      <c r="S173" s="97">
        <v>1.2746934006659876E-5</v>
      </c>
      <c r="T173" s="97">
        <v>4.5164328327791927E-3</v>
      </c>
      <c r="U173" s="97">
        <f>R173/'סכום נכסי הקרן'!$C$42</f>
        <v>1.7718350153525741E-3</v>
      </c>
    </row>
    <row r="174" spans="2:21" s="125" customFormat="1">
      <c r="B174" s="89" t="s">
        <v>694</v>
      </c>
      <c r="C174" s="86" t="s">
        <v>695</v>
      </c>
      <c r="D174" s="99" t="s">
        <v>111</v>
      </c>
      <c r="E174" s="99" t="s">
        <v>303</v>
      </c>
      <c r="F174" s="86" t="s">
        <v>331</v>
      </c>
      <c r="G174" s="99" t="s">
        <v>311</v>
      </c>
      <c r="H174" s="86" t="s">
        <v>343</v>
      </c>
      <c r="I174" s="86" t="s">
        <v>151</v>
      </c>
      <c r="J174" s="86"/>
      <c r="K174" s="96">
        <v>1.4799999996904791</v>
      </c>
      <c r="L174" s="99" t="s">
        <v>155</v>
      </c>
      <c r="M174" s="100">
        <v>6.0999999999999999E-2</v>
      </c>
      <c r="N174" s="100">
        <v>8.9999999981792891E-3</v>
      </c>
      <c r="O174" s="96">
        <v>2039.6837949999999</v>
      </c>
      <c r="P174" s="98">
        <v>107.71</v>
      </c>
      <c r="Q174" s="86"/>
      <c r="R174" s="96">
        <v>2.1969434159999999</v>
      </c>
      <c r="S174" s="97">
        <v>2.9767545901812463E-6</v>
      </c>
      <c r="T174" s="97">
        <v>1.4066108913949574E-3</v>
      </c>
      <c r="U174" s="97">
        <f>R174/'סכום נכסי הקרן'!$C$42</f>
        <v>5.5182541678943839E-4</v>
      </c>
    </row>
    <row r="175" spans="2:21" s="125" customFormat="1">
      <c r="B175" s="89" t="s">
        <v>696</v>
      </c>
      <c r="C175" s="86" t="s">
        <v>697</v>
      </c>
      <c r="D175" s="99" t="s">
        <v>111</v>
      </c>
      <c r="E175" s="99" t="s">
        <v>303</v>
      </c>
      <c r="F175" s="86" t="s">
        <v>386</v>
      </c>
      <c r="G175" s="99" t="s">
        <v>361</v>
      </c>
      <c r="H175" s="86" t="s">
        <v>379</v>
      </c>
      <c r="I175" s="86" t="s">
        <v>151</v>
      </c>
      <c r="J175" s="86"/>
      <c r="K175" s="96">
        <v>4.3599999997756997</v>
      </c>
      <c r="L175" s="99" t="s">
        <v>155</v>
      </c>
      <c r="M175" s="100">
        <v>3.39E-2</v>
      </c>
      <c r="N175" s="100">
        <v>2.1199999999252331E-2</v>
      </c>
      <c r="O175" s="96">
        <v>7546.4949500000002</v>
      </c>
      <c r="P175" s="98">
        <v>106.34</v>
      </c>
      <c r="Q175" s="86"/>
      <c r="R175" s="96">
        <v>8.0249427299999994</v>
      </c>
      <c r="S175" s="97">
        <v>6.9539303762423028E-6</v>
      </c>
      <c r="T175" s="97">
        <v>5.1380348554406199E-3</v>
      </c>
      <c r="U175" s="97">
        <f>R175/'סכום נכסי הקרן'!$C$42</f>
        <v>2.0156947759521282E-3</v>
      </c>
    </row>
    <row r="176" spans="2:21" s="125" customFormat="1">
      <c r="B176" s="89" t="s">
        <v>698</v>
      </c>
      <c r="C176" s="86" t="s">
        <v>699</v>
      </c>
      <c r="D176" s="99" t="s">
        <v>111</v>
      </c>
      <c r="E176" s="99" t="s">
        <v>303</v>
      </c>
      <c r="F176" s="86" t="s">
        <v>395</v>
      </c>
      <c r="G176" s="99" t="s">
        <v>396</v>
      </c>
      <c r="H176" s="86" t="s">
        <v>379</v>
      </c>
      <c r="I176" s="86" t="s">
        <v>151</v>
      </c>
      <c r="J176" s="86"/>
      <c r="K176" s="96">
        <v>2.1300000000644723</v>
      </c>
      <c r="L176" s="99" t="s">
        <v>155</v>
      </c>
      <c r="M176" s="100">
        <v>1.6899999999999998E-2</v>
      </c>
      <c r="N176" s="100">
        <v>1.1399999998710558E-2</v>
      </c>
      <c r="O176" s="96">
        <v>1530.849543</v>
      </c>
      <c r="P176" s="98">
        <v>101.32</v>
      </c>
      <c r="Q176" s="86"/>
      <c r="R176" s="96">
        <v>1.55105673</v>
      </c>
      <c r="S176" s="97">
        <v>2.6078888691654889E-6</v>
      </c>
      <c r="T176" s="97">
        <v>9.93076687228365E-4</v>
      </c>
      <c r="U176" s="97">
        <f>R176/'סכום נכסי הקרן'!$C$42</f>
        <v>3.8959243113083136E-4</v>
      </c>
    </row>
    <row r="177" spans="2:21" s="125" customFormat="1">
      <c r="B177" s="89" t="s">
        <v>700</v>
      </c>
      <c r="C177" s="86" t="s">
        <v>701</v>
      </c>
      <c r="D177" s="99" t="s">
        <v>111</v>
      </c>
      <c r="E177" s="99" t="s">
        <v>303</v>
      </c>
      <c r="F177" s="86" t="s">
        <v>395</v>
      </c>
      <c r="G177" s="99" t="s">
        <v>396</v>
      </c>
      <c r="H177" s="86" t="s">
        <v>379</v>
      </c>
      <c r="I177" s="86" t="s">
        <v>151</v>
      </c>
      <c r="J177" s="86"/>
      <c r="K177" s="96">
        <v>4.9600000000835145</v>
      </c>
      <c r="L177" s="99" t="s">
        <v>155</v>
      </c>
      <c r="M177" s="100">
        <v>3.6499999999999998E-2</v>
      </c>
      <c r="N177" s="100">
        <v>2.7200000000433034E-2</v>
      </c>
      <c r="O177" s="96">
        <v>12202.249064</v>
      </c>
      <c r="P177" s="98">
        <v>105.98</v>
      </c>
      <c r="Q177" s="86"/>
      <c r="R177" s="96">
        <v>12.931943152000001</v>
      </c>
      <c r="S177" s="97">
        <v>5.6887790698975464E-6</v>
      </c>
      <c r="T177" s="97">
        <v>8.2797817877452492E-3</v>
      </c>
      <c r="U177" s="97">
        <f>R177/'סכום נכסי הקרן'!$C$42</f>
        <v>3.2482288199951184E-3</v>
      </c>
    </row>
    <row r="178" spans="2:21" s="125" customFormat="1">
      <c r="B178" s="89" t="s">
        <v>702</v>
      </c>
      <c r="C178" s="86" t="s">
        <v>703</v>
      </c>
      <c r="D178" s="99" t="s">
        <v>111</v>
      </c>
      <c r="E178" s="99" t="s">
        <v>303</v>
      </c>
      <c r="F178" s="86" t="s">
        <v>310</v>
      </c>
      <c r="G178" s="99" t="s">
        <v>311</v>
      </c>
      <c r="H178" s="86" t="s">
        <v>379</v>
      </c>
      <c r="I178" s="86" t="s">
        <v>151</v>
      </c>
      <c r="J178" s="86"/>
      <c r="K178" s="96">
        <v>1.8199999999247889</v>
      </c>
      <c r="L178" s="99" t="s">
        <v>155</v>
      </c>
      <c r="M178" s="100">
        <v>1.7500000000000002E-2</v>
      </c>
      <c r="N178" s="100">
        <v>9.7999999988718292E-3</v>
      </c>
      <c r="O178" s="96">
        <v>5235.62111</v>
      </c>
      <c r="P178" s="98">
        <v>101.58</v>
      </c>
      <c r="Q178" s="86"/>
      <c r="R178" s="96">
        <v>5.3183436699999991</v>
      </c>
      <c r="S178" s="97">
        <v>5.5111801157894735E-6</v>
      </c>
      <c r="T178" s="97">
        <v>3.4051127925833788E-3</v>
      </c>
      <c r="U178" s="97">
        <f>R178/'סכום נכסי הקרן'!$C$42</f>
        <v>1.3358547111197974E-3</v>
      </c>
    </row>
    <row r="179" spans="2:21" s="125" customFormat="1">
      <c r="B179" s="89" t="s">
        <v>704</v>
      </c>
      <c r="C179" s="86" t="s">
        <v>705</v>
      </c>
      <c r="D179" s="99" t="s">
        <v>111</v>
      </c>
      <c r="E179" s="99" t="s">
        <v>303</v>
      </c>
      <c r="F179" s="86" t="s">
        <v>412</v>
      </c>
      <c r="G179" s="99" t="s">
        <v>361</v>
      </c>
      <c r="H179" s="86" t="s">
        <v>379</v>
      </c>
      <c r="I179" s="86" t="s">
        <v>307</v>
      </c>
      <c r="J179" s="86"/>
      <c r="K179" s="96">
        <v>5.6999999998939952</v>
      </c>
      <c r="L179" s="99" t="s">
        <v>155</v>
      </c>
      <c r="M179" s="100">
        <v>2.5499999999999998E-2</v>
      </c>
      <c r="N179" s="100">
        <v>2.5299999999531812E-2</v>
      </c>
      <c r="O179" s="96">
        <v>22447.460095999999</v>
      </c>
      <c r="P179" s="98">
        <v>100.86</v>
      </c>
      <c r="Q179" s="86"/>
      <c r="R179" s="96">
        <v>22.640509001999998</v>
      </c>
      <c r="S179" s="97">
        <v>2.1505271156108572E-5</v>
      </c>
      <c r="T179" s="97">
        <v>1.4495770039868325E-2</v>
      </c>
      <c r="U179" s="97">
        <f>R179/'סכום נכסי הקרן'!$C$42</f>
        <v>5.6868138821258019E-3</v>
      </c>
    </row>
    <row r="180" spans="2:21" s="125" customFormat="1">
      <c r="B180" s="89" t="s">
        <v>706</v>
      </c>
      <c r="C180" s="86" t="s">
        <v>707</v>
      </c>
      <c r="D180" s="99" t="s">
        <v>111</v>
      </c>
      <c r="E180" s="99" t="s">
        <v>303</v>
      </c>
      <c r="F180" s="86" t="s">
        <v>708</v>
      </c>
      <c r="G180" s="99" t="s">
        <v>361</v>
      </c>
      <c r="H180" s="86" t="s">
        <v>379</v>
      </c>
      <c r="I180" s="86" t="s">
        <v>307</v>
      </c>
      <c r="J180" s="86"/>
      <c r="K180" s="96">
        <v>4.5399999997784546</v>
      </c>
      <c r="L180" s="99" t="s">
        <v>155</v>
      </c>
      <c r="M180" s="100">
        <v>3.15E-2</v>
      </c>
      <c r="N180" s="100">
        <v>3.3700000002584704E-2</v>
      </c>
      <c r="O180" s="96">
        <v>816.96698500000002</v>
      </c>
      <c r="P180" s="98">
        <v>99.45</v>
      </c>
      <c r="Q180" s="86"/>
      <c r="R180" s="96">
        <v>0.81247366700000001</v>
      </c>
      <c r="S180" s="97">
        <v>3.4639641269759093E-6</v>
      </c>
      <c r="T180" s="97">
        <v>5.2019287372206036E-4</v>
      </c>
      <c r="U180" s="97">
        <f>R180/'סכום נכסי הקרן'!$C$42</f>
        <v>2.0407608892313793E-4</v>
      </c>
    </row>
    <row r="181" spans="2:21" s="125" customFormat="1">
      <c r="B181" s="89" t="s">
        <v>709</v>
      </c>
      <c r="C181" s="86" t="s">
        <v>710</v>
      </c>
      <c r="D181" s="99" t="s">
        <v>111</v>
      </c>
      <c r="E181" s="99" t="s">
        <v>303</v>
      </c>
      <c r="F181" s="86" t="s">
        <v>415</v>
      </c>
      <c r="G181" s="99" t="s">
        <v>311</v>
      </c>
      <c r="H181" s="86" t="s">
        <v>379</v>
      </c>
      <c r="I181" s="86" t="s">
        <v>151</v>
      </c>
      <c r="J181" s="86"/>
      <c r="K181" s="96">
        <v>1.6400000001486519</v>
      </c>
      <c r="L181" s="99" t="s">
        <v>155</v>
      </c>
      <c r="M181" s="100">
        <v>6.4000000000000001E-2</v>
      </c>
      <c r="N181" s="100">
        <v>7.1000000009025285E-3</v>
      </c>
      <c r="O181" s="96">
        <v>1689.324627</v>
      </c>
      <c r="P181" s="98">
        <v>111.5</v>
      </c>
      <c r="Q181" s="86"/>
      <c r="R181" s="96">
        <v>1.883596973</v>
      </c>
      <c r="S181" s="97">
        <v>5.1912770945497454E-6</v>
      </c>
      <c r="T181" s="97">
        <v>1.2059882825950642E-3</v>
      </c>
      <c r="U181" s="97">
        <f>R181/'סכום נכסי הקרן'!$C$42</f>
        <v>4.7311946093792773E-4</v>
      </c>
    </row>
    <row r="182" spans="2:21" s="125" customFormat="1">
      <c r="B182" s="89" t="s">
        <v>711</v>
      </c>
      <c r="C182" s="86" t="s">
        <v>712</v>
      </c>
      <c r="D182" s="99" t="s">
        <v>111</v>
      </c>
      <c r="E182" s="99" t="s">
        <v>303</v>
      </c>
      <c r="F182" s="86" t="s">
        <v>420</v>
      </c>
      <c r="G182" s="99" t="s">
        <v>311</v>
      </c>
      <c r="H182" s="86" t="s">
        <v>379</v>
      </c>
      <c r="I182" s="86" t="s">
        <v>307</v>
      </c>
      <c r="J182" s="86"/>
      <c r="K182" s="96">
        <v>1</v>
      </c>
      <c r="L182" s="99" t="s">
        <v>155</v>
      </c>
      <c r="M182" s="100">
        <v>1.2E-2</v>
      </c>
      <c r="N182" s="100">
        <v>7.100000006311182E-3</v>
      </c>
      <c r="O182" s="96">
        <v>801.78844400000003</v>
      </c>
      <c r="P182" s="98">
        <v>100.49</v>
      </c>
      <c r="Q182" s="96">
        <v>2.3724120000000004E-3</v>
      </c>
      <c r="R182" s="96">
        <v>0.80808961899999998</v>
      </c>
      <c r="S182" s="97">
        <v>2.6726281466666669E-6</v>
      </c>
      <c r="T182" s="97">
        <v>5.173859513314846E-4</v>
      </c>
      <c r="U182" s="97">
        <f>R182/'סכום נכסי הקרן'!$C$42</f>
        <v>2.0297490939470491E-4</v>
      </c>
    </row>
    <row r="183" spans="2:21" s="125" customFormat="1">
      <c r="B183" s="89" t="s">
        <v>713</v>
      </c>
      <c r="C183" s="86" t="s">
        <v>714</v>
      </c>
      <c r="D183" s="99" t="s">
        <v>111</v>
      </c>
      <c r="E183" s="99" t="s">
        <v>303</v>
      </c>
      <c r="F183" s="86" t="s">
        <v>434</v>
      </c>
      <c r="G183" s="99" t="s">
        <v>435</v>
      </c>
      <c r="H183" s="86" t="s">
        <v>379</v>
      </c>
      <c r="I183" s="86" t="s">
        <v>151</v>
      </c>
      <c r="J183" s="86"/>
      <c r="K183" s="96">
        <v>3.2300000000966791</v>
      </c>
      <c r="L183" s="99" t="s">
        <v>155</v>
      </c>
      <c r="M183" s="100">
        <v>4.8000000000000001E-2</v>
      </c>
      <c r="N183" s="100">
        <v>1.4100000000104519E-2</v>
      </c>
      <c r="O183" s="96">
        <v>13483.995838000001</v>
      </c>
      <c r="P183" s="98">
        <v>111.13</v>
      </c>
      <c r="Q183" s="96">
        <v>0.32361590099999998</v>
      </c>
      <c r="R183" s="96">
        <v>15.308380924</v>
      </c>
      <c r="S183" s="97">
        <v>6.5581972882817609E-6</v>
      </c>
      <c r="T183" s="97">
        <v>9.8013154005242714E-3</v>
      </c>
      <c r="U183" s="97">
        <f>R183/'סכום נכסי הקרן'!$C$42</f>
        <v>3.8451393978723154E-3</v>
      </c>
    </row>
    <row r="184" spans="2:21" s="125" customFormat="1">
      <c r="B184" s="89" t="s">
        <v>715</v>
      </c>
      <c r="C184" s="86" t="s">
        <v>716</v>
      </c>
      <c r="D184" s="99" t="s">
        <v>111</v>
      </c>
      <c r="E184" s="99" t="s">
        <v>303</v>
      </c>
      <c r="F184" s="86" t="s">
        <v>434</v>
      </c>
      <c r="G184" s="99" t="s">
        <v>435</v>
      </c>
      <c r="H184" s="86" t="s">
        <v>379</v>
      </c>
      <c r="I184" s="86" t="s">
        <v>151</v>
      </c>
      <c r="J184" s="86"/>
      <c r="K184" s="96">
        <v>1.849999998348441</v>
      </c>
      <c r="L184" s="99" t="s">
        <v>155</v>
      </c>
      <c r="M184" s="100">
        <v>4.4999999999999998E-2</v>
      </c>
      <c r="N184" s="100">
        <v>8.1000000027949461E-3</v>
      </c>
      <c r="O184" s="96">
        <v>366.48437300000001</v>
      </c>
      <c r="P184" s="98">
        <v>107.39</v>
      </c>
      <c r="Q184" s="86"/>
      <c r="R184" s="96">
        <v>0.39356756900000001</v>
      </c>
      <c r="S184" s="97">
        <v>6.1029057564595306E-7</v>
      </c>
      <c r="T184" s="97">
        <v>2.5198483721677992E-4</v>
      </c>
      <c r="U184" s="97">
        <f>R184/'סכום נכסי הקרן'!$C$42</f>
        <v>9.8855794926960047E-5</v>
      </c>
    </row>
    <row r="185" spans="2:21" s="125" customFormat="1">
      <c r="B185" s="89" t="s">
        <v>717</v>
      </c>
      <c r="C185" s="86" t="s">
        <v>718</v>
      </c>
      <c r="D185" s="99" t="s">
        <v>111</v>
      </c>
      <c r="E185" s="99" t="s">
        <v>303</v>
      </c>
      <c r="F185" s="86" t="s">
        <v>719</v>
      </c>
      <c r="G185" s="99" t="s">
        <v>479</v>
      </c>
      <c r="H185" s="86" t="s">
        <v>379</v>
      </c>
      <c r="I185" s="86" t="s">
        <v>307</v>
      </c>
      <c r="J185" s="86"/>
      <c r="K185" s="96">
        <v>3.3699999863768944</v>
      </c>
      <c r="L185" s="99" t="s">
        <v>155</v>
      </c>
      <c r="M185" s="100">
        <v>2.4500000000000001E-2</v>
      </c>
      <c r="N185" s="100">
        <v>1.519999983723043E-2</v>
      </c>
      <c r="O185" s="96">
        <v>54.78493799999999</v>
      </c>
      <c r="P185" s="98">
        <v>103.17</v>
      </c>
      <c r="Q185" s="86"/>
      <c r="R185" s="96">
        <v>5.6521621000000001E-2</v>
      </c>
      <c r="S185" s="97">
        <v>3.4924628760051555E-8</v>
      </c>
      <c r="T185" s="97">
        <v>3.6188427575732314E-5</v>
      </c>
      <c r="U185" s="97">
        <f>R185/'סכום נכסי הקרן'!$C$42</f>
        <v>1.4197027942907963E-5</v>
      </c>
    </row>
    <row r="186" spans="2:21" s="125" customFormat="1">
      <c r="B186" s="89" t="s">
        <v>720</v>
      </c>
      <c r="C186" s="86" t="s">
        <v>721</v>
      </c>
      <c r="D186" s="99" t="s">
        <v>111</v>
      </c>
      <c r="E186" s="99" t="s">
        <v>303</v>
      </c>
      <c r="F186" s="86" t="s">
        <v>310</v>
      </c>
      <c r="G186" s="99" t="s">
        <v>311</v>
      </c>
      <c r="H186" s="86" t="s">
        <v>379</v>
      </c>
      <c r="I186" s="86" t="s">
        <v>307</v>
      </c>
      <c r="J186" s="86"/>
      <c r="K186" s="96">
        <v>1.7700000000759237</v>
      </c>
      <c r="L186" s="99" t="s">
        <v>155</v>
      </c>
      <c r="M186" s="100">
        <v>3.2500000000000001E-2</v>
      </c>
      <c r="N186" s="100">
        <v>1.8999999999367301E-2</v>
      </c>
      <c r="O186" s="96">
        <f>3086.97455/50000</f>
        <v>6.1739491000000001E-2</v>
      </c>
      <c r="P186" s="98">
        <v>5120001</v>
      </c>
      <c r="Q186" s="86"/>
      <c r="R186" s="96">
        <v>3.1610624880000002</v>
      </c>
      <c r="S186" s="97">
        <f>16.6728304077775%/50000</f>
        <v>3.3345660815555002E-6</v>
      </c>
      <c r="T186" s="97">
        <v>2.0238959691080373E-3</v>
      </c>
      <c r="U186" s="97">
        <f>R186/'סכום נכסי הקרן'!$C$42</f>
        <v>7.9399160316747058E-4</v>
      </c>
    </row>
    <row r="187" spans="2:21" s="125" customFormat="1">
      <c r="B187" s="89" t="s">
        <v>722</v>
      </c>
      <c r="C187" s="86" t="s">
        <v>723</v>
      </c>
      <c r="D187" s="99" t="s">
        <v>111</v>
      </c>
      <c r="E187" s="99" t="s">
        <v>303</v>
      </c>
      <c r="F187" s="86" t="s">
        <v>310</v>
      </c>
      <c r="G187" s="99" t="s">
        <v>311</v>
      </c>
      <c r="H187" s="86" t="s">
        <v>379</v>
      </c>
      <c r="I187" s="86" t="s">
        <v>151</v>
      </c>
      <c r="J187" s="86"/>
      <c r="K187" s="96">
        <v>1.3399999993843252</v>
      </c>
      <c r="L187" s="99" t="s">
        <v>155</v>
      </c>
      <c r="M187" s="100">
        <v>2.35E-2</v>
      </c>
      <c r="N187" s="100">
        <v>8.4999999974346898E-3</v>
      </c>
      <c r="O187" s="96">
        <v>381.12639799999999</v>
      </c>
      <c r="P187" s="98">
        <v>102.28</v>
      </c>
      <c r="Q187" s="86"/>
      <c r="R187" s="96">
        <v>0.38981608600000001</v>
      </c>
      <c r="S187" s="97">
        <v>3.8112677912677911E-7</v>
      </c>
      <c r="T187" s="97">
        <v>2.4958291971255458E-4</v>
      </c>
      <c r="U187" s="97">
        <f>R187/'סכום נכסי הקרן'!$C$42</f>
        <v>9.7913502260259204E-5</v>
      </c>
    </row>
    <row r="188" spans="2:21" s="125" customFormat="1">
      <c r="B188" s="89" t="s">
        <v>724</v>
      </c>
      <c r="C188" s="86" t="s">
        <v>725</v>
      </c>
      <c r="D188" s="99" t="s">
        <v>111</v>
      </c>
      <c r="E188" s="99" t="s">
        <v>303</v>
      </c>
      <c r="F188" s="86" t="s">
        <v>726</v>
      </c>
      <c r="G188" s="99" t="s">
        <v>361</v>
      </c>
      <c r="H188" s="86" t="s">
        <v>379</v>
      </c>
      <c r="I188" s="86" t="s">
        <v>307</v>
      </c>
      <c r="J188" s="86"/>
      <c r="K188" s="96">
        <v>3.9499999999865985</v>
      </c>
      <c r="L188" s="99" t="s">
        <v>155</v>
      </c>
      <c r="M188" s="100">
        <v>3.3799999999999997E-2</v>
      </c>
      <c r="N188" s="100">
        <v>3.4400000001715426E-2</v>
      </c>
      <c r="O188" s="96">
        <v>3704.917794</v>
      </c>
      <c r="P188" s="98">
        <v>100.7</v>
      </c>
      <c r="Q188" s="86"/>
      <c r="R188" s="96">
        <v>3.730852219</v>
      </c>
      <c r="S188" s="97">
        <v>4.5263121941922648E-6</v>
      </c>
      <c r="T188" s="97">
        <v>2.3887084788853045E-3</v>
      </c>
      <c r="U188" s="97">
        <f>R188/'סכום נכסי הקרן'!$C$42</f>
        <v>9.3711065370901488E-4</v>
      </c>
    </row>
    <row r="189" spans="2:21" s="125" customFormat="1">
      <c r="B189" s="89" t="s">
        <v>727</v>
      </c>
      <c r="C189" s="86" t="s">
        <v>728</v>
      </c>
      <c r="D189" s="99" t="s">
        <v>111</v>
      </c>
      <c r="E189" s="99" t="s">
        <v>303</v>
      </c>
      <c r="F189" s="86" t="s">
        <v>729</v>
      </c>
      <c r="G189" s="99" t="s">
        <v>142</v>
      </c>
      <c r="H189" s="86" t="s">
        <v>379</v>
      </c>
      <c r="I189" s="86" t="s">
        <v>307</v>
      </c>
      <c r="J189" s="86"/>
      <c r="K189" s="96">
        <v>4.9200000001499307</v>
      </c>
      <c r="L189" s="99" t="s">
        <v>155</v>
      </c>
      <c r="M189" s="100">
        <v>5.0900000000000001E-2</v>
      </c>
      <c r="N189" s="100">
        <v>2.2400000000613353E-2</v>
      </c>
      <c r="O189" s="96">
        <v>5025.1556060000003</v>
      </c>
      <c r="P189" s="98">
        <v>116.8</v>
      </c>
      <c r="Q189" s="86"/>
      <c r="R189" s="96">
        <v>5.869381636</v>
      </c>
      <c r="S189" s="97">
        <v>4.424821042113645E-6</v>
      </c>
      <c r="T189" s="97">
        <v>3.7579193322979754E-3</v>
      </c>
      <c r="U189" s="97">
        <f>R189/'סכום נכסי הקרן'!$C$42</f>
        <v>1.4742637174875585E-3</v>
      </c>
    </row>
    <row r="190" spans="2:21" s="125" customFormat="1">
      <c r="B190" s="89" t="s">
        <v>730</v>
      </c>
      <c r="C190" s="86" t="s">
        <v>731</v>
      </c>
      <c r="D190" s="99" t="s">
        <v>111</v>
      </c>
      <c r="E190" s="99" t="s">
        <v>303</v>
      </c>
      <c r="F190" s="86" t="s">
        <v>732</v>
      </c>
      <c r="G190" s="99" t="s">
        <v>733</v>
      </c>
      <c r="H190" s="86" t="s">
        <v>379</v>
      </c>
      <c r="I190" s="86" t="s">
        <v>151</v>
      </c>
      <c r="J190" s="86"/>
      <c r="K190" s="96">
        <v>5.51000000028258</v>
      </c>
      <c r="L190" s="99" t="s">
        <v>155</v>
      </c>
      <c r="M190" s="100">
        <v>2.6099999999999998E-2</v>
      </c>
      <c r="N190" s="100">
        <v>1.8800000001412898E-2</v>
      </c>
      <c r="O190" s="96">
        <v>5676.1723620000002</v>
      </c>
      <c r="P190" s="98">
        <v>104.74</v>
      </c>
      <c r="Q190" s="86"/>
      <c r="R190" s="96">
        <v>5.9452229320000001</v>
      </c>
      <c r="S190" s="97">
        <v>9.4114730962076699E-6</v>
      </c>
      <c r="T190" s="97">
        <v>3.8064773389330946E-3</v>
      </c>
      <c r="U190" s="97">
        <f>R190/'סכום נכסי הקרן'!$C$42</f>
        <v>1.4933134365063808E-3</v>
      </c>
    </row>
    <row r="191" spans="2:21" s="125" customFormat="1">
      <c r="B191" s="89" t="s">
        <v>734</v>
      </c>
      <c r="C191" s="86" t="s">
        <v>735</v>
      </c>
      <c r="D191" s="99" t="s">
        <v>111</v>
      </c>
      <c r="E191" s="99" t="s">
        <v>303</v>
      </c>
      <c r="F191" s="86" t="s">
        <v>736</v>
      </c>
      <c r="G191" s="99" t="s">
        <v>682</v>
      </c>
      <c r="H191" s="86" t="s">
        <v>379</v>
      </c>
      <c r="I191" s="86" t="s">
        <v>307</v>
      </c>
      <c r="J191" s="86"/>
      <c r="K191" s="96">
        <v>1.2299999950008602</v>
      </c>
      <c r="L191" s="99" t="s">
        <v>155</v>
      </c>
      <c r="M191" s="100">
        <v>4.0999999999999995E-2</v>
      </c>
      <c r="N191" s="100">
        <v>6.0000000714162827E-3</v>
      </c>
      <c r="O191" s="96">
        <v>26.577601000000001</v>
      </c>
      <c r="P191" s="98">
        <v>105.37</v>
      </c>
      <c r="Q191" s="86"/>
      <c r="R191" s="96">
        <v>2.8004818000000001E-2</v>
      </c>
      <c r="S191" s="97">
        <v>4.429600166666667E-8</v>
      </c>
      <c r="T191" s="97">
        <v>1.793031250757236E-5</v>
      </c>
      <c r="U191" s="97">
        <f>R191/'סכום נכסי הקרן'!$C$42</f>
        <v>7.0342141051130138E-6</v>
      </c>
    </row>
    <row r="192" spans="2:21" s="125" customFormat="1">
      <c r="B192" s="89" t="s">
        <v>737</v>
      </c>
      <c r="C192" s="86" t="s">
        <v>738</v>
      </c>
      <c r="D192" s="99" t="s">
        <v>111</v>
      </c>
      <c r="E192" s="99" t="s">
        <v>303</v>
      </c>
      <c r="F192" s="86" t="s">
        <v>736</v>
      </c>
      <c r="G192" s="99" t="s">
        <v>682</v>
      </c>
      <c r="H192" s="86" t="s">
        <v>379</v>
      </c>
      <c r="I192" s="86" t="s">
        <v>307</v>
      </c>
      <c r="J192" s="86"/>
      <c r="K192" s="96">
        <v>3.5900000003264272</v>
      </c>
      <c r="L192" s="99" t="s">
        <v>155</v>
      </c>
      <c r="M192" s="100">
        <v>1.2E-2</v>
      </c>
      <c r="N192" s="100">
        <v>1.1300000000075911E-2</v>
      </c>
      <c r="O192" s="96">
        <v>1308.651877</v>
      </c>
      <c r="P192" s="98">
        <v>100.66</v>
      </c>
      <c r="Q192" s="86"/>
      <c r="R192" s="96">
        <v>1.3172890230000003</v>
      </c>
      <c r="S192" s="97">
        <v>2.8243756814620732E-6</v>
      </c>
      <c r="T192" s="97">
        <v>8.4340501142284442E-4</v>
      </c>
      <c r="U192" s="97">
        <f>R192/'סכום נכסי הקרן'!$C$42</f>
        <v>3.3087495966219611E-4</v>
      </c>
    </row>
    <row r="193" spans="2:21" s="125" customFormat="1">
      <c r="B193" s="89" t="s">
        <v>739</v>
      </c>
      <c r="C193" s="86" t="s">
        <v>740</v>
      </c>
      <c r="D193" s="99" t="s">
        <v>111</v>
      </c>
      <c r="E193" s="99" t="s">
        <v>303</v>
      </c>
      <c r="F193" s="86" t="s">
        <v>741</v>
      </c>
      <c r="G193" s="99" t="s">
        <v>553</v>
      </c>
      <c r="H193" s="86" t="s">
        <v>480</v>
      </c>
      <c r="I193" s="86" t="s">
        <v>307</v>
      </c>
      <c r="J193" s="86"/>
      <c r="K193" s="96">
        <v>6.7199999998578051</v>
      </c>
      <c r="L193" s="99" t="s">
        <v>155</v>
      </c>
      <c r="M193" s="100">
        <v>3.7499999999999999E-2</v>
      </c>
      <c r="N193" s="100">
        <v>3.0799999999234332E-2</v>
      </c>
      <c r="O193" s="96">
        <v>3456.151104</v>
      </c>
      <c r="P193" s="98">
        <v>105.81</v>
      </c>
      <c r="Q193" s="86"/>
      <c r="R193" s="96">
        <v>3.6569535160000002</v>
      </c>
      <c r="S193" s="97">
        <v>1.5709777745454544E-5</v>
      </c>
      <c r="T193" s="97">
        <v>2.3413942332189243E-3</v>
      </c>
      <c r="U193" s="97">
        <f>R193/'סכום נכסי הקרן'!$C$42</f>
        <v>9.1854887269718485E-4</v>
      </c>
    </row>
    <row r="194" spans="2:21" s="125" customFormat="1">
      <c r="B194" s="89" t="s">
        <v>742</v>
      </c>
      <c r="C194" s="86" t="s">
        <v>743</v>
      </c>
      <c r="D194" s="99" t="s">
        <v>111</v>
      </c>
      <c r="E194" s="99" t="s">
        <v>303</v>
      </c>
      <c r="F194" s="86" t="s">
        <v>401</v>
      </c>
      <c r="G194" s="99" t="s">
        <v>361</v>
      </c>
      <c r="H194" s="86" t="s">
        <v>480</v>
      </c>
      <c r="I194" s="86" t="s">
        <v>151</v>
      </c>
      <c r="J194" s="86"/>
      <c r="K194" s="96">
        <v>3.4199999995166555</v>
      </c>
      <c r="L194" s="99" t="s">
        <v>155</v>
      </c>
      <c r="M194" s="100">
        <v>3.5000000000000003E-2</v>
      </c>
      <c r="N194" s="100">
        <v>1.7499999997916616E-2</v>
      </c>
      <c r="O194" s="96">
        <v>2243.5691280000001</v>
      </c>
      <c r="P194" s="98">
        <v>106.97</v>
      </c>
      <c r="Q194" s="86"/>
      <c r="R194" s="96">
        <v>2.3999457980000001</v>
      </c>
      <c r="S194" s="97">
        <v>1.4759416962904508E-5</v>
      </c>
      <c r="T194" s="97">
        <v>1.536584817632992E-3</v>
      </c>
      <c r="U194" s="97">
        <f>R194/'סכום נכסי הקרן'!$C$42</f>
        <v>6.0281529356121172E-4</v>
      </c>
    </row>
    <row r="195" spans="2:21" s="125" customFormat="1">
      <c r="B195" s="89" t="s">
        <v>744</v>
      </c>
      <c r="C195" s="86" t="s">
        <v>745</v>
      </c>
      <c r="D195" s="99" t="s">
        <v>111</v>
      </c>
      <c r="E195" s="99" t="s">
        <v>303</v>
      </c>
      <c r="F195" s="86" t="s">
        <v>708</v>
      </c>
      <c r="G195" s="99" t="s">
        <v>361</v>
      </c>
      <c r="H195" s="86" t="s">
        <v>480</v>
      </c>
      <c r="I195" s="86" t="s">
        <v>151</v>
      </c>
      <c r="J195" s="86"/>
      <c r="K195" s="96">
        <v>3.7899999998139968</v>
      </c>
      <c r="L195" s="99" t="s">
        <v>155</v>
      </c>
      <c r="M195" s="100">
        <v>4.3499999999999997E-2</v>
      </c>
      <c r="N195" s="100">
        <v>5.2799999997023964E-2</v>
      </c>
      <c r="O195" s="96">
        <v>6830.3087169999999</v>
      </c>
      <c r="P195" s="98">
        <v>98.39</v>
      </c>
      <c r="Q195" s="86"/>
      <c r="R195" s="96">
        <v>6.720340975</v>
      </c>
      <c r="S195" s="97">
        <v>3.640555725701055E-6</v>
      </c>
      <c r="T195" s="97">
        <v>4.302752970549337E-3</v>
      </c>
      <c r="U195" s="97">
        <f>R195/'סכום נכסי הקרן'!$C$42</f>
        <v>1.6880065879204766E-3</v>
      </c>
    </row>
    <row r="196" spans="2:21" s="125" customFormat="1">
      <c r="B196" s="89" t="s">
        <v>746</v>
      </c>
      <c r="C196" s="86" t="s">
        <v>747</v>
      </c>
      <c r="D196" s="99" t="s">
        <v>111</v>
      </c>
      <c r="E196" s="99" t="s">
        <v>303</v>
      </c>
      <c r="F196" s="86" t="s">
        <v>427</v>
      </c>
      <c r="G196" s="99" t="s">
        <v>428</v>
      </c>
      <c r="H196" s="86" t="s">
        <v>480</v>
      </c>
      <c r="I196" s="86" t="s">
        <v>307</v>
      </c>
      <c r="J196" s="86"/>
      <c r="K196" s="96">
        <v>10.500000000382753</v>
      </c>
      <c r="L196" s="99" t="s">
        <v>155</v>
      </c>
      <c r="M196" s="100">
        <v>3.0499999999999999E-2</v>
      </c>
      <c r="N196" s="100">
        <v>3.6800000001990303E-2</v>
      </c>
      <c r="O196" s="96">
        <v>5519.5178749999995</v>
      </c>
      <c r="P196" s="98">
        <v>94.67</v>
      </c>
      <c r="Q196" s="86"/>
      <c r="R196" s="96">
        <v>5.2253275720000003</v>
      </c>
      <c r="S196" s="97">
        <v>1.7465308794329607E-5</v>
      </c>
      <c r="T196" s="97">
        <v>3.3455584792728994E-3</v>
      </c>
      <c r="U196" s="97">
        <f>R196/'סכום נכסי הקרן'!$C$42</f>
        <v>1.3124910474618453E-3</v>
      </c>
    </row>
    <row r="197" spans="2:21" s="125" customFormat="1">
      <c r="B197" s="89" t="s">
        <v>748</v>
      </c>
      <c r="C197" s="86" t="s">
        <v>749</v>
      </c>
      <c r="D197" s="99" t="s">
        <v>111</v>
      </c>
      <c r="E197" s="99" t="s">
        <v>303</v>
      </c>
      <c r="F197" s="86" t="s">
        <v>427</v>
      </c>
      <c r="G197" s="99" t="s">
        <v>428</v>
      </c>
      <c r="H197" s="86" t="s">
        <v>480</v>
      </c>
      <c r="I197" s="86" t="s">
        <v>307</v>
      </c>
      <c r="J197" s="86"/>
      <c r="K197" s="96">
        <v>9.840000000735948</v>
      </c>
      <c r="L197" s="99" t="s">
        <v>155</v>
      </c>
      <c r="M197" s="100">
        <v>3.0499999999999999E-2</v>
      </c>
      <c r="N197" s="100">
        <v>3.5500000002952878E-2</v>
      </c>
      <c r="O197" s="96">
        <v>4572.1002319999998</v>
      </c>
      <c r="P197" s="98">
        <v>96.29</v>
      </c>
      <c r="Q197" s="86"/>
      <c r="R197" s="96">
        <v>4.4024753140000001</v>
      </c>
      <c r="S197" s="97">
        <v>1.4467412589094302E-5</v>
      </c>
      <c r="T197" s="97">
        <v>2.8187206282466381E-3</v>
      </c>
      <c r="U197" s="97">
        <f>R197/'סכום נכסי הקרן'!$C$42</f>
        <v>1.1058080774226293E-3</v>
      </c>
    </row>
    <row r="198" spans="2:21" s="125" customFormat="1">
      <c r="B198" s="89" t="s">
        <v>750</v>
      </c>
      <c r="C198" s="86" t="s">
        <v>751</v>
      </c>
      <c r="D198" s="99" t="s">
        <v>111</v>
      </c>
      <c r="E198" s="99" t="s">
        <v>303</v>
      </c>
      <c r="F198" s="86" t="s">
        <v>427</v>
      </c>
      <c r="G198" s="99" t="s">
        <v>428</v>
      </c>
      <c r="H198" s="86" t="s">
        <v>480</v>
      </c>
      <c r="I198" s="86" t="s">
        <v>307</v>
      </c>
      <c r="J198" s="86"/>
      <c r="K198" s="96">
        <v>8.1799999998290858</v>
      </c>
      <c r="L198" s="99" t="s">
        <v>155</v>
      </c>
      <c r="M198" s="100">
        <v>3.95E-2</v>
      </c>
      <c r="N198" s="100">
        <v>3.2099999998924898E-2</v>
      </c>
      <c r="O198" s="96">
        <v>3380.7625899999998</v>
      </c>
      <c r="P198" s="98">
        <v>107.3</v>
      </c>
      <c r="Q198" s="86"/>
      <c r="R198" s="96">
        <v>3.6275582589999997</v>
      </c>
      <c r="S198" s="97">
        <v>1.4085925462772331E-5</v>
      </c>
      <c r="T198" s="97">
        <v>2.3225736808321737E-3</v>
      </c>
      <c r="U198" s="97">
        <f>R198/'סכום נכסי הקרן'!$C$42</f>
        <v>9.1116540991542975E-4</v>
      </c>
    </row>
    <row r="199" spans="2:21" s="125" customFormat="1">
      <c r="B199" s="89" t="s">
        <v>752</v>
      </c>
      <c r="C199" s="86" t="s">
        <v>753</v>
      </c>
      <c r="D199" s="99" t="s">
        <v>111</v>
      </c>
      <c r="E199" s="99" t="s">
        <v>303</v>
      </c>
      <c r="F199" s="86" t="s">
        <v>427</v>
      </c>
      <c r="G199" s="99" t="s">
        <v>428</v>
      </c>
      <c r="H199" s="86" t="s">
        <v>480</v>
      </c>
      <c r="I199" s="86" t="s">
        <v>307</v>
      </c>
      <c r="J199" s="86"/>
      <c r="K199" s="96">
        <v>8.8499999975679629</v>
      </c>
      <c r="L199" s="99" t="s">
        <v>155</v>
      </c>
      <c r="M199" s="100">
        <v>3.95E-2</v>
      </c>
      <c r="N199" s="100">
        <v>3.379999999524904E-2</v>
      </c>
      <c r="O199" s="96">
        <v>831.24810500000012</v>
      </c>
      <c r="P199" s="98">
        <v>106.35</v>
      </c>
      <c r="Q199" s="86"/>
      <c r="R199" s="96">
        <v>0.88403235899999999</v>
      </c>
      <c r="S199" s="97">
        <v>3.463389852554169E-6</v>
      </c>
      <c r="T199" s="97">
        <v>5.6600890831271964E-4</v>
      </c>
      <c r="U199" s="97">
        <f>R199/'סכום נכסי הקרן'!$C$42</f>
        <v>2.2205010898675119E-4</v>
      </c>
    </row>
    <row r="200" spans="2:21" s="125" customFormat="1">
      <c r="B200" s="89" t="s">
        <v>754</v>
      </c>
      <c r="C200" s="86" t="s">
        <v>755</v>
      </c>
      <c r="D200" s="99" t="s">
        <v>111</v>
      </c>
      <c r="E200" s="99" t="s">
        <v>303</v>
      </c>
      <c r="F200" s="86" t="s">
        <v>756</v>
      </c>
      <c r="G200" s="99" t="s">
        <v>361</v>
      </c>
      <c r="H200" s="86" t="s">
        <v>480</v>
      </c>
      <c r="I200" s="86" t="s">
        <v>307</v>
      </c>
      <c r="J200" s="86"/>
      <c r="K200" s="96">
        <v>2.6500000000903121</v>
      </c>
      <c r="L200" s="99" t="s">
        <v>155</v>
      </c>
      <c r="M200" s="100">
        <v>3.9E-2</v>
      </c>
      <c r="N200" s="100">
        <v>5.3800000002195272E-2</v>
      </c>
      <c r="O200" s="96">
        <v>7440.5750639999997</v>
      </c>
      <c r="P200" s="98">
        <v>96.73</v>
      </c>
      <c r="Q200" s="86"/>
      <c r="R200" s="96">
        <v>7.1972682590000003</v>
      </c>
      <c r="S200" s="97">
        <v>8.2843806556847724E-6</v>
      </c>
      <c r="T200" s="97">
        <v>4.6081095433186271E-3</v>
      </c>
      <c r="U200" s="97">
        <f>R200/'סכום נכסי הקרן'!$C$42</f>
        <v>1.8078005686642915E-3</v>
      </c>
    </row>
    <row r="201" spans="2:21" s="125" customFormat="1">
      <c r="B201" s="89" t="s">
        <v>757</v>
      </c>
      <c r="C201" s="86" t="s">
        <v>758</v>
      </c>
      <c r="D201" s="99" t="s">
        <v>111</v>
      </c>
      <c r="E201" s="99" t="s">
        <v>303</v>
      </c>
      <c r="F201" s="86" t="s">
        <v>514</v>
      </c>
      <c r="G201" s="99" t="s">
        <v>361</v>
      </c>
      <c r="H201" s="86" t="s">
        <v>480</v>
      </c>
      <c r="I201" s="86" t="s">
        <v>151</v>
      </c>
      <c r="J201" s="86"/>
      <c r="K201" s="96">
        <v>4.0400000005577494</v>
      </c>
      <c r="L201" s="99" t="s">
        <v>155</v>
      </c>
      <c r="M201" s="100">
        <v>5.0499999999999996E-2</v>
      </c>
      <c r="N201" s="100">
        <v>2.2800000005843087E-2</v>
      </c>
      <c r="O201" s="96">
        <v>1345.891183</v>
      </c>
      <c r="P201" s="98">
        <v>111.9</v>
      </c>
      <c r="Q201" s="86"/>
      <c r="R201" s="96">
        <v>1.5060522789999999</v>
      </c>
      <c r="S201" s="97">
        <v>2.4763362306025329E-6</v>
      </c>
      <c r="T201" s="97">
        <v>9.6426222142245515E-4</v>
      </c>
      <c r="U201" s="97">
        <f>R201/'סכום נכסי הקרן'!$C$42</f>
        <v>3.7828827111032821E-4</v>
      </c>
    </row>
    <row r="202" spans="2:21" s="125" customFormat="1">
      <c r="B202" s="89" t="s">
        <v>759</v>
      </c>
      <c r="C202" s="86" t="s">
        <v>760</v>
      </c>
      <c r="D202" s="99" t="s">
        <v>111</v>
      </c>
      <c r="E202" s="99" t="s">
        <v>303</v>
      </c>
      <c r="F202" s="86" t="s">
        <v>442</v>
      </c>
      <c r="G202" s="99" t="s">
        <v>428</v>
      </c>
      <c r="H202" s="86" t="s">
        <v>480</v>
      </c>
      <c r="I202" s="86" t="s">
        <v>151</v>
      </c>
      <c r="J202" s="86"/>
      <c r="K202" s="96">
        <v>4.859999999694641</v>
      </c>
      <c r="L202" s="99" t="s">
        <v>155</v>
      </c>
      <c r="M202" s="100">
        <v>3.9199999999999999E-2</v>
      </c>
      <c r="N202" s="100">
        <v>2.2799999998317409E-2</v>
      </c>
      <c r="O202" s="96">
        <v>5894.10527</v>
      </c>
      <c r="P202" s="98">
        <v>108.9</v>
      </c>
      <c r="Q202" s="86"/>
      <c r="R202" s="96">
        <v>6.4186808360000001</v>
      </c>
      <c r="S202" s="97">
        <v>6.1406268765874807E-6</v>
      </c>
      <c r="T202" s="97">
        <v>4.1096126129384529E-3</v>
      </c>
      <c r="U202" s="97">
        <f>R202/'סכום נכסי הקרן'!$C$42</f>
        <v>1.6122359828515862E-3</v>
      </c>
    </row>
    <row r="203" spans="2:21" s="125" customFormat="1">
      <c r="B203" s="89" t="s">
        <v>761</v>
      </c>
      <c r="C203" s="86" t="s">
        <v>762</v>
      </c>
      <c r="D203" s="99" t="s">
        <v>111</v>
      </c>
      <c r="E203" s="99" t="s">
        <v>303</v>
      </c>
      <c r="F203" s="86" t="s">
        <v>552</v>
      </c>
      <c r="G203" s="99" t="s">
        <v>553</v>
      </c>
      <c r="H203" s="86" t="s">
        <v>480</v>
      </c>
      <c r="I203" s="86" t="s">
        <v>307</v>
      </c>
      <c r="J203" s="86"/>
      <c r="K203" s="96">
        <v>0.15000000001714769</v>
      </c>
      <c r="L203" s="99" t="s">
        <v>155</v>
      </c>
      <c r="M203" s="100">
        <v>2.4500000000000001E-2</v>
      </c>
      <c r="N203" s="100">
        <v>1.0800000000120033E-2</v>
      </c>
      <c r="O203" s="96">
        <v>23280.198317999999</v>
      </c>
      <c r="P203" s="98">
        <v>100.2</v>
      </c>
      <c r="Q203" s="86"/>
      <c r="R203" s="96">
        <v>23.326759284000001</v>
      </c>
      <c r="S203" s="97">
        <v>7.8229182789957039E-6</v>
      </c>
      <c r="T203" s="97">
        <v>1.4935147364679709E-2</v>
      </c>
      <c r="U203" s="97">
        <f>R203/'סכום נכסי הקרן'!$C$42</f>
        <v>5.8591853438250789E-3</v>
      </c>
    </row>
    <row r="204" spans="2:21" s="125" customFormat="1">
      <c r="B204" s="89" t="s">
        <v>763</v>
      </c>
      <c r="C204" s="86" t="s">
        <v>764</v>
      </c>
      <c r="D204" s="99" t="s">
        <v>111</v>
      </c>
      <c r="E204" s="99" t="s">
        <v>303</v>
      </c>
      <c r="F204" s="86" t="s">
        <v>552</v>
      </c>
      <c r="G204" s="99" t="s">
        <v>553</v>
      </c>
      <c r="H204" s="86" t="s">
        <v>480</v>
      </c>
      <c r="I204" s="86" t="s">
        <v>307</v>
      </c>
      <c r="J204" s="86"/>
      <c r="K204" s="96">
        <v>4.9300000000142834</v>
      </c>
      <c r="L204" s="99" t="s">
        <v>155</v>
      </c>
      <c r="M204" s="100">
        <v>1.9E-2</v>
      </c>
      <c r="N204" s="100">
        <v>1.5699999999857172E-2</v>
      </c>
      <c r="O204" s="96">
        <v>19251.187333999998</v>
      </c>
      <c r="P204" s="98">
        <v>101.83</v>
      </c>
      <c r="Q204" s="86"/>
      <c r="R204" s="96">
        <v>19.603484704</v>
      </c>
      <c r="S204" s="97">
        <v>1.3326328386166947E-5</v>
      </c>
      <c r="T204" s="97">
        <v>1.2551290530798474E-2</v>
      </c>
      <c r="U204" s="97">
        <f>R204/'סכום נכסי הקרן'!$C$42</f>
        <v>4.9239780317173994E-3</v>
      </c>
    </row>
    <row r="205" spans="2:21" s="125" customFormat="1">
      <c r="B205" s="89" t="s">
        <v>765</v>
      </c>
      <c r="C205" s="86" t="s">
        <v>766</v>
      </c>
      <c r="D205" s="99" t="s">
        <v>111</v>
      </c>
      <c r="E205" s="99" t="s">
        <v>303</v>
      </c>
      <c r="F205" s="86" t="s">
        <v>552</v>
      </c>
      <c r="G205" s="99" t="s">
        <v>553</v>
      </c>
      <c r="H205" s="86" t="s">
        <v>480</v>
      </c>
      <c r="I205" s="86" t="s">
        <v>307</v>
      </c>
      <c r="J205" s="86"/>
      <c r="K205" s="96">
        <v>3.480000000512109</v>
      </c>
      <c r="L205" s="99" t="s">
        <v>155</v>
      </c>
      <c r="M205" s="100">
        <v>2.9600000000000001E-2</v>
      </c>
      <c r="N205" s="100">
        <v>1.5900000003475027E-2</v>
      </c>
      <c r="O205" s="96">
        <v>2582.4594579999998</v>
      </c>
      <c r="P205" s="98">
        <v>105.86</v>
      </c>
      <c r="Q205" s="86"/>
      <c r="R205" s="96">
        <v>2.7337914949999997</v>
      </c>
      <c r="S205" s="97">
        <v>6.3234510252354339E-6</v>
      </c>
      <c r="T205" s="97">
        <v>1.7503322405413753E-3</v>
      </c>
      <c r="U205" s="97">
        <f>R205/'סכום נכסי הקרן'!$C$42</f>
        <v>6.8667022562214077E-4</v>
      </c>
    </row>
    <row r="206" spans="2:21" s="125" customFormat="1">
      <c r="B206" s="89" t="s">
        <v>767</v>
      </c>
      <c r="C206" s="86" t="s">
        <v>768</v>
      </c>
      <c r="D206" s="99" t="s">
        <v>111</v>
      </c>
      <c r="E206" s="99" t="s">
        <v>303</v>
      </c>
      <c r="F206" s="86" t="s">
        <v>558</v>
      </c>
      <c r="G206" s="99" t="s">
        <v>428</v>
      </c>
      <c r="H206" s="86" t="s">
        <v>480</v>
      </c>
      <c r="I206" s="86" t="s">
        <v>151</v>
      </c>
      <c r="J206" s="86"/>
      <c r="K206" s="96">
        <v>5.7100000000946558</v>
      </c>
      <c r="L206" s="99" t="s">
        <v>155</v>
      </c>
      <c r="M206" s="100">
        <v>3.61E-2</v>
      </c>
      <c r="N206" s="100">
        <v>2.4800000000673821E-2</v>
      </c>
      <c r="O206" s="96">
        <v>11622.463947</v>
      </c>
      <c r="P206" s="98">
        <v>107.26</v>
      </c>
      <c r="Q206" s="86"/>
      <c r="R206" s="96">
        <v>12.466254442</v>
      </c>
      <c r="S206" s="97">
        <v>1.5143275500977199E-5</v>
      </c>
      <c r="T206" s="97">
        <v>7.9816208033907637E-3</v>
      </c>
      <c r="U206" s="97">
        <f>R206/'סכום נכסי הקרן'!$C$42</f>
        <v>3.1312577297893584E-3</v>
      </c>
    </row>
    <row r="207" spans="2:21" s="125" customFormat="1">
      <c r="B207" s="89" t="s">
        <v>769</v>
      </c>
      <c r="C207" s="86" t="s">
        <v>770</v>
      </c>
      <c r="D207" s="99" t="s">
        <v>111</v>
      </c>
      <c r="E207" s="99" t="s">
        <v>303</v>
      </c>
      <c r="F207" s="86" t="s">
        <v>558</v>
      </c>
      <c r="G207" s="99" t="s">
        <v>428</v>
      </c>
      <c r="H207" s="86" t="s">
        <v>480</v>
      </c>
      <c r="I207" s="86" t="s">
        <v>151</v>
      </c>
      <c r="J207" s="86"/>
      <c r="K207" s="96">
        <v>6.6399999995575465</v>
      </c>
      <c r="L207" s="99" t="s">
        <v>155</v>
      </c>
      <c r="M207" s="100">
        <v>3.3000000000000002E-2</v>
      </c>
      <c r="N207" s="100">
        <v>2.8999999997835826E-2</v>
      </c>
      <c r="O207" s="96">
        <v>4036.7236269999999</v>
      </c>
      <c r="P207" s="98">
        <v>103.02</v>
      </c>
      <c r="Q207" s="86"/>
      <c r="R207" s="96">
        <v>4.1586326810000003</v>
      </c>
      <c r="S207" s="97">
        <v>1.3091581270978935E-5</v>
      </c>
      <c r="T207" s="97">
        <v>2.6625983991230896E-3</v>
      </c>
      <c r="U207" s="97">
        <f>R207/'סכום נכסי הקרן'!$C$42</f>
        <v>1.044559999021388E-3</v>
      </c>
    </row>
    <row r="208" spans="2:21" s="125" customFormat="1">
      <c r="B208" s="89" t="s">
        <v>771</v>
      </c>
      <c r="C208" s="86" t="s">
        <v>772</v>
      </c>
      <c r="D208" s="99" t="s">
        <v>111</v>
      </c>
      <c r="E208" s="99" t="s">
        <v>303</v>
      </c>
      <c r="F208" s="86" t="s">
        <v>773</v>
      </c>
      <c r="G208" s="99" t="s">
        <v>142</v>
      </c>
      <c r="H208" s="86" t="s">
        <v>480</v>
      </c>
      <c r="I208" s="86" t="s">
        <v>151</v>
      </c>
      <c r="J208" s="86"/>
      <c r="K208" s="96">
        <v>3.7099999999204547</v>
      </c>
      <c r="L208" s="99" t="s">
        <v>155</v>
      </c>
      <c r="M208" s="100">
        <v>2.75E-2</v>
      </c>
      <c r="N208" s="100">
        <v>2.089999999874266E-2</v>
      </c>
      <c r="O208" s="96">
        <v>3795.0164449999997</v>
      </c>
      <c r="P208" s="98">
        <v>102.69</v>
      </c>
      <c r="Q208" s="86"/>
      <c r="R208" s="96">
        <v>3.8971022609999997</v>
      </c>
      <c r="S208" s="97">
        <v>8.1480018302630129E-6</v>
      </c>
      <c r="T208" s="97">
        <v>2.4951514205054579E-3</v>
      </c>
      <c r="U208" s="97">
        <f>R208/'סכום נכסי הקרן'!$C$42</f>
        <v>9.7886912506962246E-4</v>
      </c>
    </row>
    <row r="209" spans="2:21" s="125" customFormat="1">
      <c r="B209" s="89" t="s">
        <v>774</v>
      </c>
      <c r="C209" s="86" t="s">
        <v>775</v>
      </c>
      <c r="D209" s="99" t="s">
        <v>111</v>
      </c>
      <c r="E209" s="99" t="s">
        <v>303</v>
      </c>
      <c r="F209" s="86" t="s">
        <v>773</v>
      </c>
      <c r="G209" s="99" t="s">
        <v>142</v>
      </c>
      <c r="H209" s="86" t="s">
        <v>480</v>
      </c>
      <c r="I209" s="86" t="s">
        <v>151</v>
      </c>
      <c r="J209" s="86"/>
      <c r="K209" s="96">
        <v>4.7599999999767943</v>
      </c>
      <c r="L209" s="99" t="s">
        <v>155</v>
      </c>
      <c r="M209" s="100">
        <v>2.3E-2</v>
      </c>
      <c r="N209" s="100">
        <v>2.6000000000580132E-2</v>
      </c>
      <c r="O209" s="96">
        <v>6976.62</v>
      </c>
      <c r="P209" s="98">
        <v>98.83</v>
      </c>
      <c r="Q209" s="86"/>
      <c r="R209" s="96">
        <v>6.8949933909999999</v>
      </c>
      <c r="S209" s="97">
        <v>2.214454123355971E-5</v>
      </c>
      <c r="T209" s="97">
        <v>4.4145756004654651E-3</v>
      </c>
      <c r="U209" s="97">
        <f>R209/'סכום נכסי הקרן'!$C$42</f>
        <v>1.7318755567571696E-3</v>
      </c>
    </row>
    <row r="210" spans="2:21" s="125" customFormat="1">
      <c r="B210" s="89" t="s">
        <v>776</v>
      </c>
      <c r="C210" s="86" t="s">
        <v>777</v>
      </c>
      <c r="D210" s="99" t="s">
        <v>111</v>
      </c>
      <c r="E210" s="99" t="s">
        <v>303</v>
      </c>
      <c r="F210" s="86" t="s">
        <v>570</v>
      </c>
      <c r="G210" s="99" t="s">
        <v>357</v>
      </c>
      <c r="H210" s="86" t="s">
        <v>567</v>
      </c>
      <c r="I210" s="86" t="s">
        <v>307</v>
      </c>
      <c r="J210" s="86"/>
      <c r="K210" s="96">
        <v>1.1399999999142283</v>
      </c>
      <c r="L210" s="99" t="s">
        <v>155</v>
      </c>
      <c r="M210" s="100">
        <v>4.2999999999999997E-2</v>
      </c>
      <c r="N210" s="100">
        <v>2.0099999999428183E-2</v>
      </c>
      <c r="O210" s="96">
        <v>2716.6286660000001</v>
      </c>
      <c r="P210" s="98">
        <v>103</v>
      </c>
      <c r="Q210" s="86"/>
      <c r="R210" s="96">
        <v>2.7981276160000004</v>
      </c>
      <c r="S210" s="97">
        <v>9.4085624363897966E-6</v>
      </c>
      <c r="T210" s="97">
        <v>1.7915239653029859E-3</v>
      </c>
      <c r="U210" s="97">
        <f>R210/'סכום נכסי הקרן'!$C$42</f>
        <v>7.0283008960720446E-4</v>
      </c>
    </row>
    <row r="211" spans="2:21" s="125" customFormat="1">
      <c r="B211" s="89" t="s">
        <v>778</v>
      </c>
      <c r="C211" s="86" t="s">
        <v>779</v>
      </c>
      <c r="D211" s="99" t="s">
        <v>111</v>
      </c>
      <c r="E211" s="99" t="s">
        <v>303</v>
      </c>
      <c r="F211" s="86" t="s">
        <v>570</v>
      </c>
      <c r="G211" s="99" t="s">
        <v>357</v>
      </c>
      <c r="H211" s="86" t="s">
        <v>567</v>
      </c>
      <c r="I211" s="86" t="s">
        <v>307</v>
      </c>
      <c r="J211" s="86"/>
      <c r="K211" s="96">
        <v>1.609999999853112</v>
      </c>
      <c r="L211" s="99" t="s">
        <v>155</v>
      </c>
      <c r="M211" s="100">
        <v>4.2500000000000003E-2</v>
      </c>
      <c r="N211" s="100">
        <v>2.5899999997272084E-2</v>
      </c>
      <c r="O211" s="96">
        <v>2281.4714760000002</v>
      </c>
      <c r="P211" s="98">
        <v>104.44</v>
      </c>
      <c r="Q211" s="86"/>
      <c r="R211" s="96">
        <v>2.3827688349999998</v>
      </c>
      <c r="S211" s="97">
        <v>4.6440976292516466E-6</v>
      </c>
      <c r="T211" s="97">
        <v>1.5255871273598036E-3</v>
      </c>
      <c r="U211" s="97">
        <f>R211/'סכום נכסי הקרן'!$C$42</f>
        <v>5.9850080612488545E-4</v>
      </c>
    </row>
    <row r="212" spans="2:21" s="125" customFormat="1">
      <c r="B212" s="89" t="s">
        <v>780</v>
      </c>
      <c r="C212" s="86" t="s">
        <v>781</v>
      </c>
      <c r="D212" s="99" t="s">
        <v>111</v>
      </c>
      <c r="E212" s="99" t="s">
        <v>303</v>
      </c>
      <c r="F212" s="86" t="s">
        <v>570</v>
      </c>
      <c r="G212" s="99" t="s">
        <v>357</v>
      </c>
      <c r="H212" s="86" t="s">
        <v>567</v>
      </c>
      <c r="I212" s="86" t="s">
        <v>307</v>
      </c>
      <c r="J212" s="86"/>
      <c r="K212" s="96">
        <v>1.9900000001878064</v>
      </c>
      <c r="L212" s="99" t="s">
        <v>155</v>
      </c>
      <c r="M212" s="100">
        <v>3.7000000000000005E-2</v>
      </c>
      <c r="N212" s="100">
        <v>2.7700000001969673E-2</v>
      </c>
      <c r="O212" s="96">
        <v>4221.8161810000001</v>
      </c>
      <c r="P212" s="98">
        <v>103.42</v>
      </c>
      <c r="Q212" s="86"/>
      <c r="R212" s="96">
        <v>4.3662024819999994</v>
      </c>
      <c r="S212" s="97">
        <v>1.6005398023281401E-5</v>
      </c>
      <c r="T212" s="97">
        <v>2.7954966525259358E-3</v>
      </c>
      <c r="U212" s="97">
        <f>R212/'סכום נכסי הקרן'!$C$42</f>
        <v>1.0966971142131272E-3</v>
      </c>
    </row>
    <row r="213" spans="2:21" s="125" customFormat="1">
      <c r="B213" s="89" t="s">
        <v>782</v>
      </c>
      <c r="C213" s="86" t="s">
        <v>783</v>
      </c>
      <c r="D213" s="99" t="s">
        <v>111</v>
      </c>
      <c r="E213" s="99" t="s">
        <v>303</v>
      </c>
      <c r="F213" s="86" t="s">
        <v>741</v>
      </c>
      <c r="G213" s="99" t="s">
        <v>553</v>
      </c>
      <c r="H213" s="86" t="s">
        <v>567</v>
      </c>
      <c r="I213" s="86" t="s">
        <v>151</v>
      </c>
      <c r="J213" s="86"/>
      <c r="K213" s="96">
        <v>3.5100000026854268</v>
      </c>
      <c r="L213" s="99" t="s">
        <v>155</v>
      </c>
      <c r="M213" s="100">
        <v>3.7499999999999999E-2</v>
      </c>
      <c r="N213" s="100">
        <v>1.8600000017029539E-2</v>
      </c>
      <c r="O213" s="96">
        <v>141.74719999999999</v>
      </c>
      <c r="P213" s="98">
        <v>107.71</v>
      </c>
      <c r="Q213" s="86"/>
      <c r="R213" s="96">
        <v>0.152675909</v>
      </c>
      <c r="S213" s="97">
        <v>2.6895466661426736E-7</v>
      </c>
      <c r="T213" s="97">
        <v>9.7751992558840395E-5</v>
      </c>
      <c r="U213" s="97">
        <f>R213/'סכום נכסי הקרן'!$C$42</f>
        <v>3.8348938121959977E-5</v>
      </c>
    </row>
    <row r="214" spans="2:21" s="125" customFormat="1">
      <c r="B214" s="89" t="s">
        <v>784</v>
      </c>
      <c r="C214" s="86" t="s">
        <v>785</v>
      </c>
      <c r="D214" s="99" t="s">
        <v>111</v>
      </c>
      <c r="E214" s="99" t="s">
        <v>303</v>
      </c>
      <c r="F214" s="86" t="s">
        <v>415</v>
      </c>
      <c r="G214" s="99" t="s">
        <v>311</v>
      </c>
      <c r="H214" s="86" t="s">
        <v>567</v>
      </c>
      <c r="I214" s="86" t="s">
        <v>151</v>
      </c>
      <c r="J214" s="86"/>
      <c r="K214" s="96">
        <v>2.680000000102194</v>
      </c>
      <c r="L214" s="99" t="s">
        <v>155</v>
      </c>
      <c r="M214" s="100">
        <v>3.6000000000000004E-2</v>
      </c>
      <c r="N214" s="100">
        <v>2.3200000001107099E-2</v>
      </c>
      <c r="O214" s="96">
        <f>4508.31535/50000</f>
        <v>9.0166307000000001E-2</v>
      </c>
      <c r="P214" s="98">
        <v>5209200</v>
      </c>
      <c r="Q214" s="86"/>
      <c r="R214" s="96">
        <v>4.6969432640000006</v>
      </c>
      <c r="S214" s="97">
        <f>28.7501776034692%/50000</f>
        <v>5.7500355206938404E-6</v>
      </c>
      <c r="T214" s="97">
        <v>3.0072561283510917E-3</v>
      </c>
      <c r="U214" s="97">
        <f>R214/'סכום נכסי הקרן'!$C$42</f>
        <v>1.1797721577245872E-3</v>
      </c>
    </row>
    <row r="215" spans="2:21" s="125" customFormat="1">
      <c r="B215" s="89" t="s">
        <v>786</v>
      </c>
      <c r="C215" s="86" t="s">
        <v>787</v>
      </c>
      <c r="D215" s="99" t="s">
        <v>111</v>
      </c>
      <c r="E215" s="99" t="s">
        <v>303</v>
      </c>
      <c r="F215" s="86" t="s">
        <v>788</v>
      </c>
      <c r="G215" s="99" t="s">
        <v>733</v>
      </c>
      <c r="H215" s="86" t="s">
        <v>567</v>
      </c>
      <c r="I215" s="86" t="s">
        <v>151</v>
      </c>
      <c r="J215" s="86"/>
      <c r="K215" s="96">
        <v>0.89999999260684171</v>
      </c>
      <c r="L215" s="99" t="s">
        <v>155</v>
      </c>
      <c r="M215" s="100">
        <v>5.5500000000000001E-2</v>
      </c>
      <c r="N215" s="100">
        <v>9.1999999408547348E-3</v>
      </c>
      <c r="O215" s="96">
        <v>64.606510999999998</v>
      </c>
      <c r="P215" s="98">
        <v>104.68</v>
      </c>
      <c r="Q215" s="86"/>
      <c r="R215" s="96">
        <v>6.7630095000000001E-2</v>
      </c>
      <c r="S215" s="97">
        <v>5.3838759166666663E-6</v>
      </c>
      <c r="T215" s="97">
        <v>4.3300718407340014E-5</v>
      </c>
      <c r="U215" s="97">
        <f>R215/'סכום נכסי הקרן'!$C$42</f>
        <v>1.6987240130577998E-5</v>
      </c>
    </row>
    <row r="216" spans="2:21" s="125" customFormat="1">
      <c r="B216" s="89" t="s">
        <v>789</v>
      </c>
      <c r="C216" s="86" t="s">
        <v>790</v>
      </c>
      <c r="D216" s="99" t="s">
        <v>111</v>
      </c>
      <c r="E216" s="99" t="s">
        <v>303</v>
      </c>
      <c r="F216" s="86" t="s">
        <v>791</v>
      </c>
      <c r="G216" s="99" t="s">
        <v>142</v>
      </c>
      <c r="H216" s="86" t="s">
        <v>567</v>
      </c>
      <c r="I216" s="86" t="s">
        <v>307</v>
      </c>
      <c r="J216" s="86"/>
      <c r="K216" s="96">
        <v>2.1499999972165673</v>
      </c>
      <c r="L216" s="99" t="s">
        <v>155</v>
      </c>
      <c r="M216" s="100">
        <v>3.4000000000000002E-2</v>
      </c>
      <c r="N216" s="100">
        <v>2.2799999969249692E-2</v>
      </c>
      <c r="O216" s="96">
        <v>366.52940000000001</v>
      </c>
      <c r="P216" s="98">
        <v>102.92</v>
      </c>
      <c r="Q216" s="86"/>
      <c r="R216" s="96">
        <v>0.37723204700000001</v>
      </c>
      <c r="S216" s="97">
        <v>5.7786302893971258E-7</v>
      </c>
      <c r="T216" s="97">
        <v>2.4152588638787887E-4</v>
      </c>
      <c r="U216" s="97">
        <f>R216/'סכום נכסי הקרן'!$C$42</f>
        <v>9.4752659556939639E-5</v>
      </c>
    </row>
    <row r="217" spans="2:21" s="125" customFormat="1">
      <c r="B217" s="89" t="s">
        <v>792</v>
      </c>
      <c r="C217" s="86" t="s">
        <v>793</v>
      </c>
      <c r="D217" s="99" t="s">
        <v>111</v>
      </c>
      <c r="E217" s="99" t="s">
        <v>303</v>
      </c>
      <c r="F217" s="86" t="s">
        <v>566</v>
      </c>
      <c r="G217" s="99" t="s">
        <v>311</v>
      </c>
      <c r="H217" s="86" t="s">
        <v>567</v>
      </c>
      <c r="I217" s="86" t="s">
        <v>151</v>
      </c>
      <c r="J217" s="86"/>
      <c r="K217" s="96">
        <v>0.67000000030873075</v>
      </c>
      <c r="L217" s="99" t="s">
        <v>155</v>
      </c>
      <c r="M217" s="100">
        <v>1.6899999999999998E-2</v>
      </c>
      <c r="N217" s="100">
        <v>9.8000000035283492E-3</v>
      </c>
      <c r="O217" s="96">
        <v>1352.160441</v>
      </c>
      <c r="P217" s="98">
        <v>100.61</v>
      </c>
      <c r="Q217" s="86"/>
      <c r="R217" s="96">
        <v>1.360408574</v>
      </c>
      <c r="S217" s="97">
        <v>2.6272887751136674E-6</v>
      </c>
      <c r="T217" s="97">
        <v>8.7101265467252388E-4</v>
      </c>
      <c r="U217" s="97">
        <f>R217/'סכום נכסי הקרן'!$C$42</f>
        <v>3.4170567292911817E-4</v>
      </c>
    </row>
    <row r="218" spans="2:21" s="125" customFormat="1">
      <c r="B218" s="89" t="s">
        <v>794</v>
      </c>
      <c r="C218" s="86" t="s">
        <v>795</v>
      </c>
      <c r="D218" s="99" t="s">
        <v>111</v>
      </c>
      <c r="E218" s="99" t="s">
        <v>303</v>
      </c>
      <c r="F218" s="86" t="s">
        <v>796</v>
      </c>
      <c r="G218" s="99" t="s">
        <v>361</v>
      </c>
      <c r="H218" s="86" t="s">
        <v>567</v>
      </c>
      <c r="I218" s="86" t="s">
        <v>151</v>
      </c>
      <c r="J218" s="86"/>
      <c r="K218" s="96">
        <v>2.4300000000223965</v>
      </c>
      <c r="L218" s="99" t="s">
        <v>155</v>
      </c>
      <c r="M218" s="100">
        <v>6.7500000000000004E-2</v>
      </c>
      <c r="N218" s="100">
        <v>3.950000000559914E-2</v>
      </c>
      <c r="O218" s="96">
        <v>2065.398154</v>
      </c>
      <c r="P218" s="98">
        <v>108.09</v>
      </c>
      <c r="Q218" s="86"/>
      <c r="R218" s="96">
        <v>2.2324888649999997</v>
      </c>
      <c r="S218" s="97">
        <v>2.5825417918192121E-6</v>
      </c>
      <c r="T218" s="97">
        <v>1.4293691542335864E-3</v>
      </c>
      <c r="U218" s="97">
        <f>R218/'סכום נכסי הקרן'!$C$42</f>
        <v>5.6075367687412716E-4</v>
      </c>
    </row>
    <row r="219" spans="2:21" s="125" customFormat="1">
      <c r="B219" s="89" t="s">
        <v>797</v>
      </c>
      <c r="C219" s="86" t="s">
        <v>798</v>
      </c>
      <c r="D219" s="99" t="s">
        <v>111</v>
      </c>
      <c r="E219" s="99" t="s">
        <v>303</v>
      </c>
      <c r="F219" s="86" t="s">
        <v>525</v>
      </c>
      <c r="G219" s="99" t="s">
        <v>361</v>
      </c>
      <c r="H219" s="86" t="s">
        <v>567</v>
      </c>
      <c r="I219" s="86" t="s">
        <v>307</v>
      </c>
      <c r="J219" s="86"/>
      <c r="K219" s="96">
        <v>2.8300004894184849</v>
      </c>
      <c r="L219" s="99" t="s">
        <v>155</v>
      </c>
      <c r="M219" s="100">
        <v>5.74E-2</v>
      </c>
      <c r="N219" s="100">
        <v>1.7400002687003445E-2</v>
      </c>
      <c r="O219" s="96">
        <v>1.5172150000000002</v>
      </c>
      <c r="P219" s="98">
        <v>111.6</v>
      </c>
      <c r="Q219" s="96">
        <v>3.5569500000000006E-4</v>
      </c>
      <c r="R219" s="96">
        <v>2.0841059999999996E-3</v>
      </c>
      <c r="S219" s="97">
        <v>1.179620951126724E-8</v>
      </c>
      <c r="T219" s="97">
        <v>1.3343658180141215E-6</v>
      </c>
      <c r="U219" s="97">
        <f>R219/'סכום נכסי הקרן'!$C$42</f>
        <v>5.2348306001312563E-7</v>
      </c>
    </row>
    <row r="220" spans="2:21" s="125" customFormat="1">
      <c r="B220" s="89" t="s">
        <v>799</v>
      </c>
      <c r="C220" s="86" t="s">
        <v>800</v>
      </c>
      <c r="D220" s="99" t="s">
        <v>111</v>
      </c>
      <c r="E220" s="99" t="s">
        <v>303</v>
      </c>
      <c r="F220" s="86" t="s">
        <v>525</v>
      </c>
      <c r="G220" s="99" t="s">
        <v>361</v>
      </c>
      <c r="H220" s="86" t="s">
        <v>567</v>
      </c>
      <c r="I220" s="86" t="s">
        <v>307</v>
      </c>
      <c r="J220" s="86"/>
      <c r="K220" s="96">
        <v>4.5800000029499328</v>
      </c>
      <c r="L220" s="99" t="s">
        <v>155</v>
      </c>
      <c r="M220" s="100">
        <v>5.6500000000000002E-2</v>
      </c>
      <c r="N220" s="100">
        <v>2.5600000008633942E-2</v>
      </c>
      <c r="O220" s="96">
        <v>239.19839999999999</v>
      </c>
      <c r="P220" s="98">
        <v>116.21</v>
      </c>
      <c r="Q220" s="86"/>
      <c r="R220" s="96">
        <v>0.277972471</v>
      </c>
      <c r="S220" s="97">
        <v>2.5749246732611874E-6</v>
      </c>
      <c r="T220" s="97">
        <v>1.7797413550525826E-4</v>
      </c>
      <c r="U220" s="97">
        <f>R220/'סכום נכסי הקרן'!$C$42</f>
        <v>6.9820767138758705E-5</v>
      </c>
    </row>
    <row r="221" spans="2:21" s="125" customFormat="1">
      <c r="B221" s="89" t="s">
        <v>801</v>
      </c>
      <c r="C221" s="86" t="s">
        <v>802</v>
      </c>
      <c r="D221" s="99" t="s">
        <v>111</v>
      </c>
      <c r="E221" s="99" t="s">
        <v>303</v>
      </c>
      <c r="F221" s="86" t="s">
        <v>528</v>
      </c>
      <c r="G221" s="99" t="s">
        <v>361</v>
      </c>
      <c r="H221" s="86" t="s">
        <v>567</v>
      </c>
      <c r="I221" s="86" t="s">
        <v>307</v>
      </c>
      <c r="J221" s="86"/>
      <c r="K221" s="96">
        <v>3.2999999987418356</v>
      </c>
      <c r="L221" s="99" t="s">
        <v>155</v>
      </c>
      <c r="M221" s="100">
        <v>3.7000000000000005E-2</v>
      </c>
      <c r="N221" s="100">
        <v>1.7699999990249224E-2</v>
      </c>
      <c r="O221" s="96">
        <v>1183.5212750000001</v>
      </c>
      <c r="P221" s="98">
        <v>107.45</v>
      </c>
      <c r="Q221" s="86"/>
      <c r="R221" s="96">
        <v>1.271693612</v>
      </c>
      <c r="S221" s="97">
        <v>5.2350123549599776E-6</v>
      </c>
      <c r="T221" s="97">
        <v>8.1421217867023716E-4</v>
      </c>
      <c r="U221" s="97">
        <f>R221/'סכום נכסי הקרן'!$C$42</f>
        <v>3.1942236307025868E-4</v>
      </c>
    </row>
    <row r="222" spans="2:21" s="125" customFormat="1">
      <c r="B222" s="89" t="s">
        <v>803</v>
      </c>
      <c r="C222" s="86" t="s">
        <v>804</v>
      </c>
      <c r="D222" s="99" t="s">
        <v>111</v>
      </c>
      <c r="E222" s="99" t="s">
        <v>303</v>
      </c>
      <c r="F222" s="86" t="s">
        <v>805</v>
      </c>
      <c r="G222" s="99" t="s">
        <v>357</v>
      </c>
      <c r="H222" s="86" t="s">
        <v>567</v>
      </c>
      <c r="I222" s="86" t="s">
        <v>307</v>
      </c>
      <c r="J222" s="86"/>
      <c r="K222" s="96">
        <v>2.869999999944822</v>
      </c>
      <c r="L222" s="99" t="s">
        <v>155</v>
      </c>
      <c r="M222" s="100">
        <v>2.9500000000000002E-2</v>
      </c>
      <c r="N222" s="100">
        <v>1.8599999999001537E-2</v>
      </c>
      <c r="O222" s="96">
        <v>3662.6437129999999</v>
      </c>
      <c r="P222" s="98">
        <v>103.91</v>
      </c>
      <c r="Q222" s="86"/>
      <c r="R222" s="96">
        <v>3.8058530830000001</v>
      </c>
      <c r="S222" s="97">
        <v>1.7070563561761664E-5</v>
      </c>
      <c r="T222" s="97">
        <v>2.4367283920965935E-3</v>
      </c>
      <c r="U222" s="97">
        <f>R222/'סכום נכסי הקרן'!$C$42</f>
        <v>9.5594927410085117E-4</v>
      </c>
    </row>
    <row r="223" spans="2:21" s="125" customFormat="1">
      <c r="B223" s="89" t="s">
        <v>806</v>
      </c>
      <c r="C223" s="86" t="s">
        <v>807</v>
      </c>
      <c r="D223" s="99" t="s">
        <v>111</v>
      </c>
      <c r="E223" s="99" t="s">
        <v>303</v>
      </c>
      <c r="F223" s="86" t="s">
        <v>464</v>
      </c>
      <c r="G223" s="99" t="s">
        <v>428</v>
      </c>
      <c r="H223" s="86" t="s">
        <v>567</v>
      </c>
      <c r="I223" s="86" t="s">
        <v>151</v>
      </c>
      <c r="J223" s="86"/>
      <c r="K223" s="96">
        <v>8.6699999997971151</v>
      </c>
      <c r="L223" s="99" t="s">
        <v>155</v>
      </c>
      <c r="M223" s="100">
        <v>3.4300000000000004E-2</v>
      </c>
      <c r="N223" s="100">
        <v>3.3099999999838405E-2</v>
      </c>
      <c r="O223" s="96">
        <v>5455.124425</v>
      </c>
      <c r="P223" s="98">
        <v>102.1</v>
      </c>
      <c r="Q223" s="86"/>
      <c r="R223" s="96">
        <v>5.5696820390000008</v>
      </c>
      <c r="S223" s="97">
        <v>2.1487019162596504E-5</v>
      </c>
      <c r="T223" s="97">
        <v>3.5660342276490724E-3</v>
      </c>
      <c r="U223" s="97">
        <f>R223/'סכום נכסי הקרן'!$C$42</f>
        <v>1.3989855588323558E-3</v>
      </c>
    </row>
    <row r="224" spans="2:21" s="125" customFormat="1">
      <c r="B224" s="89" t="s">
        <v>808</v>
      </c>
      <c r="C224" s="86" t="s">
        <v>809</v>
      </c>
      <c r="D224" s="99" t="s">
        <v>111</v>
      </c>
      <c r="E224" s="99" t="s">
        <v>303</v>
      </c>
      <c r="F224" s="86" t="s">
        <v>596</v>
      </c>
      <c r="G224" s="99" t="s">
        <v>361</v>
      </c>
      <c r="H224" s="86" t="s">
        <v>567</v>
      </c>
      <c r="I224" s="86" t="s">
        <v>151</v>
      </c>
      <c r="J224" s="86"/>
      <c r="K224" s="96">
        <v>3.3700003647550374</v>
      </c>
      <c r="L224" s="99" t="s">
        <v>155</v>
      </c>
      <c r="M224" s="100">
        <v>7.0499999999999993E-2</v>
      </c>
      <c r="N224" s="100">
        <v>2.6000002256216723E-2</v>
      </c>
      <c r="O224" s="96">
        <v>2.265371</v>
      </c>
      <c r="P224" s="98">
        <v>117.39</v>
      </c>
      <c r="Q224" s="86"/>
      <c r="R224" s="96">
        <v>2.6593189999999998E-3</v>
      </c>
      <c r="S224" s="97">
        <v>4.8991417531915435E-9</v>
      </c>
      <c r="T224" s="97">
        <v>1.7026506198799371E-6</v>
      </c>
      <c r="U224" s="97">
        <f>R224/'סכום נכסי הקרן'!$C$42</f>
        <v>6.6796432027499809E-7</v>
      </c>
    </row>
    <row r="225" spans="2:21" s="125" customFormat="1">
      <c r="B225" s="89" t="s">
        <v>810</v>
      </c>
      <c r="C225" s="86" t="s">
        <v>811</v>
      </c>
      <c r="D225" s="99" t="s">
        <v>111</v>
      </c>
      <c r="E225" s="99" t="s">
        <v>303</v>
      </c>
      <c r="F225" s="86" t="s">
        <v>599</v>
      </c>
      <c r="G225" s="99" t="s">
        <v>396</v>
      </c>
      <c r="H225" s="86" t="s">
        <v>567</v>
      </c>
      <c r="I225" s="86" t="s">
        <v>307</v>
      </c>
      <c r="J225" s="86"/>
      <c r="K225" s="96">
        <v>3.2100000002758171</v>
      </c>
      <c r="L225" s="99" t="s">
        <v>155</v>
      </c>
      <c r="M225" s="100">
        <v>4.1399999999999999E-2</v>
      </c>
      <c r="N225" s="100">
        <v>3.4900000002899619E-2</v>
      </c>
      <c r="O225" s="96">
        <v>2741.8690919999999</v>
      </c>
      <c r="P225" s="98">
        <v>103.14</v>
      </c>
      <c r="Q225" s="86"/>
      <c r="R225" s="96">
        <v>2.8279637819999999</v>
      </c>
      <c r="S225" s="97">
        <v>3.7891587321747932E-6</v>
      </c>
      <c r="T225" s="97">
        <v>1.8106268132632118E-3</v>
      </c>
      <c r="U225" s="97">
        <f>R225/'סכום נכסי הקרן'!$C$42</f>
        <v>7.103242993435323E-4</v>
      </c>
    </row>
    <row r="226" spans="2:21" s="125" customFormat="1">
      <c r="B226" s="89" t="s">
        <v>812</v>
      </c>
      <c r="C226" s="86" t="s">
        <v>813</v>
      </c>
      <c r="D226" s="99" t="s">
        <v>111</v>
      </c>
      <c r="E226" s="99" t="s">
        <v>303</v>
      </c>
      <c r="F226" s="86" t="s">
        <v>599</v>
      </c>
      <c r="G226" s="99" t="s">
        <v>396</v>
      </c>
      <c r="H226" s="86" t="s">
        <v>567</v>
      </c>
      <c r="I226" s="86" t="s">
        <v>307</v>
      </c>
      <c r="J226" s="86"/>
      <c r="K226" s="96">
        <v>5.8799999995891881</v>
      </c>
      <c r="L226" s="99" t="s">
        <v>155</v>
      </c>
      <c r="M226" s="100">
        <v>2.5000000000000001E-2</v>
      </c>
      <c r="N226" s="100">
        <v>5.0499999997018312E-2</v>
      </c>
      <c r="O226" s="96">
        <v>6944.4803279999996</v>
      </c>
      <c r="P226" s="98">
        <v>86.93</v>
      </c>
      <c r="Q226" s="86"/>
      <c r="R226" s="96">
        <v>6.0368365959999997</v>
      </c>
      <c r="S226" s="97">
        <v>1.1311389162080147E-5</v>
      </c>
      <c r="T226" s="97">
        <v>3.8651337324680829E-3</v>
      </c>
      <c r="U226" s="97">
        <f>R226/'סכום נכסי הקרן'!$C$42</f>
        <v>1.5163248385990449E-3</v>
      </c>
    </row>
    <row r="227" spans="2:21" s="125" customFormat="1">
      <c r="B227" s="89" t="s">
        <v>814</v>
      </c>
      <c r="C227" s="86" t="s">
        <v>815</v>
      </c>
      <c r="D227" s="99" t="s">
        <v>111</v>
      </c>
      <c r="E227" s="99" t="s">
        <v>303</v>
      </c>
      <c r="F227" s="86" t="s">
        <v>599</v>
      </c>
      <c r="G227" s="99" t="s">
        <v>396</v>
      </c>
      <c r="H227" s="86" t="s">
        <v>567</v>
      </c>
      <c r="I227" s="86" t="s">
        <v>307</v>
      </c>
      <c r="J227" s="86"/>
      <c r="K227" s="96">
        <v>4.4799999996171458</v>
      </c>
      <c r="L227" s="99" t="s">
        <v>155</v>
      </c>
      <c r="M227" s="100">
        <v>3.5499999999999997E-2</v>
      </c>
      <c r="N227" s="100">
        <v>4.489999999654197E-2</v>
      </c>
      <c r="O227" s="96">
        <v>3340.3773070000002</v>
      </c>
      <c r="P227" s="98">
        <v>96.96</v>
      </c>
      <c r="Q227" s="86"/>
      <c r="R227" s="96">
        <v>3.2388296879999996</v>
      </c>
      <c r="S227" s="97">
        <v>4.7005593695207379E-6</v>
      </c>
      <c r="T227" s="97">
        <v>2.0736870514439006E-3</v>
      </c>
      <c r="U227" s="97">
        <f>R227/'סכום נכסי הקרן'!$C$42</f>
        <v>8.135250682717659E-4</v>
      </c>
    </row>
    <row r="228" spans="2:21" s="125" customFormat="1">
      <c r="B228" s="89" t="s">
        <v>816</v>
      </c>
      <c r="C228" s="86" t="s">
        <v>817</v>
      </c>
      <c r="D228" s="99" t="s">
        <v>111</v>
      </c>
      <c r="E228" s="99" t="s">
        <v>303</v>
      </c>
      <c r="F228" s="86" t="s">
        <v>818</v>
      </c>
      <c r="G228" s="99" t="s">
        <v>361</v>
      </c>
      <c r="H228" s="86" t="s">
        <v>567</v>
      </c>
      <c r="I228" s="86" t="s">
        <v>307</v>
      </c>
      <c r="J228" s="86"/>
      <c r="K228" s="96">
        <v>4.9300000003148874</v>
      </c>
      <c r="L228" s="99" t="s">
        <v>155</v>
      </c>
      <c r="M228" s="100">
        <v>3.9E-2</v>
      </c>
      <c r="N228" s="100">
        <v>4.7800000002257682E-2</v>
      </c>
      <c r="O228" s="96">
        <v>5189.5421759999999</v>
      </c>
      <c r="P228" s="98">
        <v>97.3</v>
      </c>
      <c r="Q228" s="86"/>
      <c r="R228" s="96">
        <v>5.0494245370000002</v>
      </c>
      <c r="S228" s="97">
        <v>1.2329925101570481E-5</v>
      </c>
      <c r="T228" s="97">
        <v>3.2329351303698483E-3</v>
      </c>
      <c r="U228" s="97">
        <f>R228/'סכום נכסי הקרן'!$C$42</f>
        <v>1.2683079497559722E-3</v>
      </c>
    </row>
    <row r="229" spans="2:21" s="125" customFormat="1">
      <c r="B229" s="89" t="s">
        <v>819</v>
      </c>
      <c r="C229" s="86" t="s">
        <v>820</v>
      </c>
      <c r="D229" s="99" t="s">
        <v>111</v>
      </c>
      <c r="E229" s="99" t="s">
        <v>303</v>
      </c>
      <c r="F229" s="86" t="s">
        <v>821</v>
      </c>
      <c r="G229" s="99" t="s">
        <v>396</v>
      </c>
      <c r="H229" s="86" t="s">
        <v>567</v>
      </c>
      <c r="I229" s="86" t="s">
        <v>307</v>
      </c>
      <c r="J229" s="86"/>
      <c r="K229" s="96">
        <v>1.7299999998079683</v>
      </c>
      <c r="L229" s="99" t="s">
        <v>155</v>
      </c>
      <c r="M229" s="100">
        <v>1.47E-2</v>
      </c>
      <c r="N229" s="100">
        <v>1.3800000000295434E-2</v>
      </c>
      <c r="O229" s="96">
        <v>3378.1008029999998</v>
      </c>
      <c r="P229" s="98">
        <v>100.2</v>
      </c>
      <c r="Q229" s="86"/>
      <c r="R229" s="96">
        <v>3.3848570049999998</v>
      </c>
      <c r="S229" s="97">
        <v>1.0308981922283948E-5</v>
      </c>
      <c r="T229" s="97">
        <v>2.1671822288970213E-3</v>
      </c>
      <c r="U229" s="97">
        <f>R229/'סכום נכסי הקרן'!$C$42</f>
        <v>8.5020402162090778E-4</v>
      </c>
    </row>
    <row r="230" spans="2:21" s="125" customFormat="1">
      <c r="B230" s="89" t="s">
        <v>822</v>
      </c>
      <c r="C230" s="86" t="s">
        <v>823</v>
      </c>
      <c r="D230" s="99" t="s">
        <v>111</v>
      </c>
      <c r="E230" s="99" t="s">
        <v>303</v>
      </c>
      <c r="F230" s="86" t="s">
        <v>821</v>
      </c>
      <c r="G230" s="99" t="s">
        <v>396</v>
      </c>
      <c r="H230" s="86" t="s">
        <v>567</v>
      </c>
      <c r="I230" s="86" t="s">
        <v>307</v>
      </c>
      <c r="J230" s="86"/>
      <c r="K230" s="96">
        <v>3.0999999999661951</v>
      </c>
      <c r="L230" s="99" t="s">
        <v>155</v>
      </c>
      <c r="M230" s="100">
        <v>2.1600000000000001E-2</v>
      </c>
      <c r="N230" s="100">
        <v>2.4400000002569186E-2</v>
      </c>
      <c r="O230" s="96">
        <v>2965.5576660000002</v>
      </c>
      <c r="P230" s="98">
        <v>99.75</v>
      </c>
      <c r="Q230" s="86"/>
      <c r="R230" s="96">
        <v>2.958143771</v>
      </c>
      <c r="S230" s="97">
        <v>3.7348040522245299E-6</v>
      </c>
      <c r="T230" s="97">
        <v>1.8939756100667595E-3</v>
      </c>
      <c r="U230" s="97">
        <f>R230/'סכום נכסי הקרן'!$C$42</f>
        <v>7.4302274126260704E-4</v>
      </c>
    </row>
    <row r="231" spans="2:21" s="125" customFormat="1">
      <c r="B231" s="89" t="s">
        <v>824</v>
      </c>
      <c r="C231" s="86" t="s">
        <v>825</v>
      </c>
      <c r="D231" s="99" t="s">
        <v>111</v>
      </c>
      <c r="E231" s="99" t="s">
        <v>303</v>
      </c>
      <c r="F231" s="86" t="s">
        <v>773</v>
      </c>
      <c r="G231" s="99" t="s">
        <v>142</v>
      </c>
      <c r="H231" s="86" t="s">
        <v>567</v>
      </c>
      <c r="I231" s="86" t="s">
        <v>151</v>
      </c>
      <c r="J231" s="86"/>
      <c r="K231" s="96">
        <v>2.5800000001653878</v>
      </c>
      <c r="L231" s="99" t="s">
        <v>155</v>
      </c>
      <c r="M231" s="100">
        <v>2.4E-2</v>
      </c>
      <c r="N231" s="100">
        <v>1.7900000003003097E-2</v>
      </c>
      <c r="O231" s="96">
        <v>2256.7819359999999</v>
      </c>
      <c r="P231" s="98">
        <v>101.81</v>
      </c>
      <c r="Q231" s="86"/>
      <c r="R231" s="96">
        <v>2.2976296889999999</v>
      </c>
      <c r="S231" s="97">
        <v>6.1103183487803586E-6</v>
      </c>
      <c r="T231" s="97">
        <v>1.4710760966361678E-3</v>
      </c>
      <c r="U231" s="97">
        <f>R231/'סכום נכסי הקרן'!$C$42</f>
        <v>5.7711566512198809E-4</v>
      </c>
    </row>
    <row r="232" spans="2:21" s="125" customFormat="1">
      <c r="B232" s="89" t="s">
        <v>826</v>
      </c>
      <c r="C232" s="86" t="s">
        <v>827</v>
      </c>
      <c r="D232" s="99" t="s">
        <v>111</v>
      </c>
      <c r="E232" s="99" t="s">
        <v>303</v>
      </c>
      <c r="F232" s="86" t="s">
        <v>828</v>
      </c>
      <c r="G232" s="99" t="s">
        <v>361</v>
      </c>
      <c r="H232" s="86" t="s">
        <v>567</v>
      </c>
      <c r="I232" s="86" t="s">
        <v>307</v>
      </c>
      <c r="J232" s="86"/>
      <c r="K232" s="96">
        <v>1.3899999999426829</v>
      </c>
      <c r="L232" s="99" t="s">
        <v>155</v>
      </c>
      <c r="M232" s="100">
        <v>5.0999999999999997E-2</v>
      </c>
      <c r="N232" s="100">
        <v>2.5099999999698842E-2</v>
      </c>
      <c r="O232" s="96">
        <v>9935.8994330000005</v>
      </c>
      <c r="P232" s="98">
        <v>103.6</v>
      </c>
      <c r="Q232" s="86"/>
      <c r="R232" s="96">
        <v>10.293591481</v>
      </c>
      <c r="S232" s="97">
        <v>1.3034106563032928E-5</v>
      </c>
      <c r="T232" s="97">
        <v>6.5905556707997392E-3</v>
      </c>
      <c r="U232" s="97">
        <f>R232/'סכום נכסי הקרן'!$C$42</f>
        <v>2.5855310464049921E-3</v>
      </c>
    </row>
    <row r="233" spans="2:21" s="125" customFormat="1">
      <c r="B233" s="89" t="s">
        <v>829</v>
      </c>
      <c r="C233" s="86" t="s">
        <v>830</v>
      </c>
      <c r="D233" s="99" t="s">
        <v>111</v>
      </c>
      <c r="E233" s="99" t="s">
        <v>303</v>
      </c>
      <c r="F233" s="86" t="s">
        <v>831</v>
      </c>
      <c r="G233" s="99" t="s">
        <v>361</v>
      </c>
      <c r="H233" s="86" t="s">
        <v>567</v>
      </c>
      <c r="I233" s="86" t="s">
        <v>307</v>
      </c>
      <c r="J233" s="86"/>
      <c r="K233" s="96">
        <v>5.2100000672908475</v>
      </c>
      <c r="L233" s="99" t="s">
        <v>155</v>
      </c>
      <c r="M233" s="100">
        <v>2.6200000000000001E-2</v>
      </c>
      <c r="N233" s="100">
        <v>2.8700000520551834E-2</v>
      </c>
      <c r="O233" s="96">
        <v>15.842818999999999</v>
      </c>
      <c r="P233" s="98">
        <v>99.43</v>
      </c>
      <c r="Q233" s="86"/>
      <c r="R233" s="96">
        <v>1.5752513999999999E-2</v>
      </c>
      <c r="S233" s="97">
        <v>6.2595591430987197E-8</v>
      </c>
      <c r="T233" s="97">
        <v>1.0085675214882978E-5</v>
      </c>
      <c r="U233" s="97">
        <f>R233/'סכום נכסי הקרן'!$C$42</f>
        <v>3.9566961717012479E-6</v>
      </c>
    </row>
    <row r="234" spans="2:21" s="125" customFormat="1">
      <c r="B234" s="89" t="s">
        <v>832</v>
      </c>
      <c r="C234" s="86" t="s">
        <v>833</v>
      </c>
      <c r="D234" s="99" t="s">
        <v>111</v>
      </c>
      <c r="E234" s="99" t="s">
        <v>303</v>
      </c>
      <c r="F234" s="86" t="s">
        <v>831</v>
      </c>
      <c r="G234" s="99" t="s">
        <v>361</v>
      </c>
      <c r="H234" s="86" t="s">
        <v>567</v>
      </c>
      <c r="I234" s="86" t="s">
        <v>307</v>
      </c>
      <c r="J234" s="86"/>
      <c r="K234" s="96">
        <v>3.330000000380767</v>
      </c>
      <c r="L234" s="99" t="s">
        <v>155</v>
      </c>
      <c r="M234" s="100">
        <v>3.3500000000000002E-2</v>
      </c>
      <c r="N234" s="100">
        <v>1.880000000329312E-2</v>
      </c>
      <c r="O234" s="96">
        <v>2734.8086060000001</v>
      </c>
      <c r="P234" s="98">
        <v>104.92</v>
      </c>
      <c r="Q234" s="96">
        <v>4.5808043999999999E-2</v>
      </c>
      <c r="R234" s="96">
        <v>2.9151692329999999</v>
      </c>
      <c r="S234" s="97">
        <v>5.6854316490527225E-6</v>
      </c>
      <c r="T234" s="97">
        <v>1.8664608125698236E-3</v>
      </c>
      <c r="U234" s="97">
        <f>R234/'סכום נכסי הקרן'!$C$42</f>
        <v>7.3222845217419676E-4</v>
      </c>
    </row>
    <row r="235" spans="2:21" s="125" customFormat="1">
      <c r="B235" s="89" t="s">
        <v>834</v>
      </c>
      <c r="C235" s="86" t="s">
        <v>835</v>
      </c>
      <c r="D235" s="99" t="s">
        <v>111</v>
      </c>
      <c r="E235" s="99" t="s">
        <v>303</v>
      </c>
      <c r="F235" s="86" t="s">
        <v>566</v>
      </c>
      <c r="G235" s="99" t="s">
        <v>311</v>
      </c>
      <c r="H235" s="86" t="s">
        <v>611</v>
      </c>
      <c r="I235" s="86" t="s">
        <v>151</v>
      </c>
      <c r="J235" s="86"/>
      <c r="K235" s="96">
        <v>1.4199999995563197</v>
      </c>
      <c r="L235" s="99" t="s">
        <v>155</v>
      </c>
      <c r="M235" s="100">
        <v>2.81E-2</v>
      </c>
      <c r="N235" s="100">
        <v>1.2099999970051605E-2</v>
      </c>
      <c r="O235" s="96">
        <v>176.04977500000001</v>
      </c>
      <c r="P235" s="98">
        <v>102.42</v>
      </c>
      <c r="Q235" s="86"/>
      <c r="R235" s="96">
        <v>0.18031017400000002</v>
      </c>
      <c r="S235" s="97">
        <v>1.8238208084700814E-6</v>
      </c>
      <c r="T235" s="97">
        <v>1.1544505549419208E-4</v>
      </c>
      <c r="U235" s="97">
        <f>R235/'סכום נכסי הקרן'!$C$42</f>
        <v>4.5290077201936536E-5</v>
      </c>
    </row>
    <row r="236" spans="2:21" s="125" customFormat="1">
      <c r="B236" s="89" t="s">
        <v>836</v>
      </c>
      <c r="C236" s="86" t="s">
        <v>837</v>
      </c>
      <c r="D236" s="99" t="s">
        <v>111</v>
      </c>
      <c r="E236" s="99" t="s">
        <v>303</v>
      </c>
      <c r="F236" s="86" t="s">
        <v>614</v>
      </c>
      <c r="G236" s="99" t="s">
        <v>361</v>
      </c>
      <c r="H236" s="86" t="s">
        <v>611</v>
      </c>
      <c r="I236" s="86" t="s">
        <v>151</v>
      </c>
      <c r="J236" s="86"/>
      <c r="K236" s="96">
        <v>2.0999993741433589</v>
      </c>
      <c r="L236" s="99" t="s">
        <v>155</v>
      </c>
      <c r="M236" s="100">
        <v>4.6500000000000007E-2</v>
      </c>
      <c r="N236" s="100">
        <v>2.3499998956905594E-2</v>
      </c>
      <c r="O236" s="96">
        <v>0.90399499999999999</v>
      </c>
      <c r="P236" s="98">
        <v>106.05</v>
      </c>
      <c r="Q236" s="86"/>
      <c r="R236" s="96">
        <v>9.5868600000000004E-4</v>
      </c>
      <c r="S236" s="97">
        <v>5.6151943078858007E-9</v>
      </c>
      <c r="T236" s="97">
        <v>6.1380650917404701E-7</v>
      </c>
      <c r="U236" s="97">
        <f>R236/'סכום נכסי הקרן'!$C$42</f>
        <v>2.4080151435279369E-7</v>
      </c>
    </row>
    <row r="237" spans="2:21" s="125" customFormat="1">
      <c r="B237" s="89" t="s">
        <v>838</v>
      </c>
      <c r="C237" s="86" t="s">
        <v>839</v>
      </c>
      <c r="D237" s="99" t="s">
        <v>111</v>
      </c>
      <c r="E237" s="99" t="s">
        <v>303</v>
      </c>
      <c r="F237" s="86" t="s">
        <v>840</v>
      </c>
      <c r="G237" s="99" t="s">
        <v>428</v>
      </c>
      <c r="H237" s="86" t="s">
        <v>611</v>
      </c>
      <c r="I237" s="86" t="s">
        <v>151</v>
      </c>
      <c r="J237" s="86"/>
      <c r="K237" s="96">
        <v>5.9700000005271434</v>
      </c>
      <c r="L237" s="99" t="s">
        <v>155</v>
      </c>
      <c r="M237" s="100">
        <v>3.27E-2</v>
      </c>
      <c r="N237" s="100">
        <v>2.7000000002510207E-2</v>
      </c>
      <c r="O237" s="96">
        <v>2284.687128</v>
      </c>
      <c r="P237" s="98">
        <v>104.62</v>
      </c>
      <c r="Q237" s="86"/>
      <c r="R237" s="96">
        <v>2.3902397420000003</v>
      </c>
      <c r="S237" s="97">
        <v>1.0245233757847534E-5</v>
      </c>
      <c r="T237" s="97">
        <v>1.5303704363327461E-3</v>
      </c>
      <c r="U237" s="97">
        <f>R237/'סכום נכסי הקרן'!$C$42</f>
        <v>6.0037733891997057E-4</v>
      </c>
    </row>
    <row r="238" spans="2:21" s="125" customFormat="1">
      <c r="B238" s="89" t="s">
        <v>841</v>
      </c>
      <c r="C238" s="86" t="s">
        <v>842</v>
      </c>
      <c r="D238" s="99" t="s">
        <v>111</v>
      </c>
      <c r="E238" s="99" t="s">
        <v>303</v>
      </c>
      <c r="F238" s="86" t="s">
        <v>843</v>
      </c>
      <c r="G238" s="99" t="s">
        <v>844</v>
      </c>
      <c r="H238" s="86" t="s">
        <v>641</v>
      </c>
      <c r="I238" s="86" t="s">
        <v>151</v>
      </c>
      <c r="J238" s="86"/>
      <c r="K238" s="96">
        <v>5.6500000000724757</v>
      </c>
      <c r="L238" s="99" t="s">
        <v>155</v>
      </c>
      <c r="M238" s="100">
        <v>4.4500000000000005E-2</v>
      </c>
      <c r="N238" s="100">
        <v>3.2600000000652281E-2</v>
      </c>
      <c r="O238" s="96">
        <v>5107.5220319999999</v>
      </c>
      <c r="P238" s="98">
        <v>108.06</v>
      </c>
      <c r="Q238" s="86"/>
      <c r="R238" s="96">
        <v>5.5191883639999988</v>
      </c>
      <c r="S238" s="97">
        <v>1.7162372419354838E-5</v>
      </c>
      <c r="T238" s="97">
        <v>3.5337052415294044E-3</v>
      </c>
      <c r="U238" s="97">
        <f>R238/'סכום נכסי הקרן'!$C$42</f>
        <v>1.3863026225995974E-3</v>
      </c>
    </row>
    <row r="239" spans="2:21" s="125" customFormat="1">
      <c r="B239" s="89" t="s">
        <v>845</v>
      </c>
      <c r="C239" s="86" t="s">
        <v>846</v>
      </c>
      <c r="D239" s="99" t="s">
        <v>111</v>
      </c>
      <c r="E239" s="99" t="s">
        <v>303</v>
      </c>
      <c r="F239" s="86" t="s">
        <v>847</v>
      </c>
      <c r="G239" s="99" t="s">
        <v>361</v>
      </c>
      <c r="H239" s="86" t="s">
        <v>641</v>
      </c>
      <c r="I239" s="86" t="s">
        <v>151</v>
      </c>
      <c r="J239" s="86"/>
      <c r="K239" s="96">
        <v>4.1499999998521533</v>
      </c>
      <c r="L239" s="99" t="s">
        <v>155</v>
      </c>
      <c r="M239" s="100">
        <v>4.2000000000000003E-2</v>
      </c>
      <c r="N239" s="100">
        <v>8.5299999997284992E-2</v>
      </c>
      <c r="O239" s="96">
        <v>4388.9486989999996</v>
      </c>
      <c r="P239" s="98">
        <v>84.76</v>
      </c>
      <c r="Q239" s="86"/>
      <c r="R239" s="96">
        <v>3.720072917</v>
      </c>
      <c r="S239" s="97">
        <v>7.284311285544937E-6</v>
      </c>
      <c r="T239" s="97">
        <v>2.3818069431040863E-3</v>
      </c>
      <c r="U239" s="97">
        <f>R239/'סכום נכסי הקרן'!$C$42</f>
        <v>9.3440312252021467E-4</v>
      </c>
    </row>
    <row r="240" spans="2:21" s="125" customFormat="1">
      <c r="B240" s="89" t="s">
        <v>848</v>
      </c>
      <c r="C240" s="86" t="s">
        <v>849</v>
      </c>
      <c r="D240" s="99" t="s">
        <v>111</v>
      </c>
      <c r="E240" s="99" t="s">
        <v>303</v>
      </c>
      <c r="F240" s="86" t="s">
        <v>847</v>
      </c>
      <c r="G240" s="99" t="s">
        <v>361</v>
      </c>
      <c r="H240" s="86" t="s">
        <v>641</v>
      </c>
      <c r="I240" s="86" t="s">
        <v>151</v>
      </c>
      <c r="J240" s="86"/>
      <c r="K240" s="96">
        <v>4.7500000001871143</v>
      </c>
      <c r="L240" s="99" t="s">
        <v>155</v>
      </c>
      <c r="M240" s="100">
        <v>3.2500000000000001E-2</v>
      </c>
      <c r="N240" s="100">
        <v>5.1400000001945993E-2</v>
      </c>
      <c r="O240" s="96">
        <v>7236.8949679999996</v>
      </c>
      <c r="P240" s="98">
        <v>92.31</v>
      </c>
      <c r="Q240" s="86"/>
      <c r="R240" s="96">
        <v>6.680377505</v>
      </c>
      <c r="S240" s="97">
        <v>9.6461193939531257E-6</v>
      </c>
      <c r="T240" s="97">
        <v>4.2771660338305553E-3</v>
      </c>
      <c r="U240" s="97">
        <f>R240/'סכום נכסי הקרן'!$C$42</f>
        <v>1.6779686150129839E-3</v>
      </c>
    </row>
    <row r="241" spans="2:21" s="125" customFormat="1">
      <c r="B241" s="89" t="s">
        <v>850</v>
      </c>
      <c r="C241" s="86" t="s">
        <v>851</v>
      </c>
      <c r="D241" s="99" t="s">
        <v>111</v>
      </c>
      <c r="E241" s="99" t="s">
        <v>303</v>
      </c>
      <c r="F241" s="86" t="s">
        <v>646</v>
      </c>
      <c r="G241" s="99" t="s">
        <v>357</v>
      </c>
      <c r="H241" s="86" t="s">
        <v>641</v>
      </c>
      <c r="I241" s="86" t="s">
        <v>151</v>
      </c>
      <c r="J241" s="86"/>
      <c r="K241" s="96">
        <v>1.3400000000894421</v>
      </c>
      <c r="L241" s="99" t="s">
        <v>155</v>
      </c>
      <c r="M241" s="100">
        <v>3.3000000000000002E-2</v>
      </c>
      <c r="N241" s="100">
        <v>2.6299999995080686E-2</v>
      </c>
      <c r="O241" s="96">
        <v>1544.5616049999999</v>
      </c>
      <c r="P241" s="98">
        <v>101.34</v>
      </c>
      <c r="Q241" s="86"/>
      <c r="R241" s="96">
        <v>1.565258679</v>
      </c>
      <c r="S241" s="97">
        <v>3.6972177715950725E-6</v>
      </c>
      <c r="T241" s="97">
        <v>1.0021696005901516E-3</v>
      </c>
      <c r="U241" s="97">
        <f>R241/'סכום נכסי הקרן'!$C$42</f>
        <v>3.9315965838350968E-4</v>
      </c>
    </row>
    <row r="242" spans="2:21" s="125" customFormat="1">
      <c r="B242" s="89" t="s">
        <v>852</v>
      </c>
      <c r="C242" s="86" t="s">
        <v>853</v>
      </c>
      <c r="D242" s="99" t="s">
        <v>111</v>
      </c>
      <c r="E242" s="99" t="s">
        <v>303</v>
      </c>
      <c r="F242" s="86" t="s">
        <v>652</v>
      </c>
      <c r="G242" s="99" t="s">
        <v>479</v>
      </c>
      <c r="H242" s="86" t="s">
        <v>641</v>
      </c>
      <c r="I242" s="86" t="s">
        <v>307</v>
      </c>
      <c r="J242" s="86"/>
      <c r="K242" s="96">
        <v>1.6799999999640383</v>
      </c>
      <c r="L242" s="99" t="s">
        <v>155</v>
      </c>
      <c r="M242" s="100">
        <v>0.06</v>
      </c>
      <c r="N242" s="100">
        <v>1.629999999930324E-2</v>
      </c>
      <c r="O242" s="96">
        <v>4081.7986900000001</v>
      </c>
      <c r="P242" s="98">
        <v>109</v>
      </c>
      <c r="Q242" s="86"/>
      <c r="R242" s="96">
        <v>4.4491604369999997</v>
      </c>
      <c r="S242" s="97">
        <v>9.9477560830287202E-6</v>
      </c>
      <c r="T242" s="97">
        <v>2.8486111579706466E-3</v>
      </c>
      <c r="U242" s="97">
        <f>R242/'סכום נכסי הקרן'!$C$42</f>
        <v>1.1175343864707915E-3</v>
      </c>
    </row>
    <row r="243" spans="2:21" s="125" customFormat="1">
      <c r="B243" s="89" t="s">
        <v>854</v>
      </c>
      <c r="C243" s="86" t="s">
        <v>855</v>
      </c>
      <c r="D243" s="99" t="s">
        <v>111</v>
      </c>
      <c r="E243" s="99" t="s">
        <v>303</v>
      </c>
      <c r="F243" s="86" t="s">
        <v>652</v>
      </c>
      <c r="G243" s="99" t="s">
        <v>479</v>
      </c>
      <c r="H243" s="86" t="s">
        <v>641</v>
      </c>
      <c r="I243" s="86" t="s">
        <v>307</v>
      </c>
      <c r="J243" s="86"/>
      <c r="K243" s="96">
        <v>3.2399999929872854</v>
      </c>
      <c r="L243" s="99" t="s">
        <v>155</v>
      </c>
      <c r="M243" s="100">
        <v>5.9000000000000004E-2</v>
      </c>
      <c r="N243" s="100">
        <v>2.4399999983816815E-2</v>
      </c>
      <c r="O243" s="96">
        <v>65.544967999999997</v>
      </c>
      <c r="P243" s="98">
        <v>113.13</v>
      </c>
      <c r="Q243" s="86"/>
      <c r="R243" s="96">
        <v>7.4151022999999996E-2</v>
      </c>
      <c r="S243" s="97">
        <v>7.3699940068522026E-8</v>
      </c>
      <c r="T243" s="97">
        <v>4.7475795598678262E-5</v>
      </c>
      <c r="U243" s="97">
        <f>R243/'סכום נכסי הקרן'!$C$42</f>
        <v>1.8625158424352533E-5</v>
      </c>
    </row>
    <row r="244" spans="2:21" s="125" customFormat="1">
      <c r="B244" s="89" t="s">
        <v>856</v>
      </c>
      <c r="C244" s="86" t="s">
        <v>857</v>
      </c>
      <c r="D244" s="99" t="s">
        <v>111</v>
      </c>
      <c r="E244" s="99" t="s">
        <v>303</v>
      </c>
      <c r="F244" s="86" t="s">
        <v>655</v>
      </c>
      <c r="G244" s="99" t="s">
        <v>361</v>
      </c>
      <c r="H244" s="86" t="s">
        <v>641</v>
      </c>
      <c r="I244" s="86" t="s">
        <v>307</v>
      </c>
      <c r="J244" s="86"/>
      <c r="K244" s="96">
        <v>3.6699086512627614</v>
      </c>
      <c r="L244" s="99" t="s">
        <v>155</v>
      </c>
      <c r="M244" s="100">
        <v>6.9000000000000006E-2</v>
      </c>
      <c r="N244" s="100">
        <v>0.1041977431488447</v>
      </c>
      <c r="O244" s="96">
        <v>2.0386000000000001E-2</v>
      </c>
      <c r="P244" s="98">
        <v>91.29</v>
      </c>
      <c r="Q244" s="86"/>
      <c r="R244" s="96">
        <v>1.8610000000000003E-5</v>
      </c>
      <c r="S244" s="97">
        <v>3.0814996651858257E-11</v>
      </c>
      <c r="T244" s="97">
        <v>1.1915203868345858E-8</v>
      </c>
      <c r="U244" s="97">
        <f>R244/'סכום נכסי הקרן'!$C$42</f>
        <v>4.6744358237269456E-9</v>
      </c>
    </row>
    <row r="245" spans="2:21" s="125" customFormat="1">
      <c r="B245" s="89" t="s">
        <v>858</v>
      </c>
      <c r="C245" s="86" t="s">
        <v>859</v>
      </c>
      <c r="D245" s="99" t="s">
        <v>111</v>
      </c>
      <c r="E245" s="99" t="s">
        <v>303</v>
      </c>
      <c r="F245" s="86" t="s">
        <v>860</v>
      </c>
      <c r="G245" s="99" t="s">
        <v>361</v>
      </c>
      <c r="H245" s="86" t="s">
        <v>641</v>
      </c>
      <c r="I245" s="86" t="s">
        <v>151</v>
      </c>
      <c r="J245" s="86"/>
      <c r="K245" s="96">
        <v>3.5699999992669951</v>
      </c>
      <c r="L245" s="99" t="s">
        <v>155</v>
      </c>
      <c r="M245" s="100">
        <v>4.5999999999999999E-2</v>
      </c>
      <c r="N245" s="100">
        <v>8.0799999986111481E-2</v>
      </c>
      <c r="O245" s="96">
        <v>2619.7219570000002</v>
      </c>
      <c r="P245" s="98">
        <v>89.05</v>
      </c>
      <c r="Q245" s="86"/>
      <c r="R245" s="96">
        <v>2.332862403</v>
      </c>
      <c r="S245" s="97">
        <v>1.0354632241106721E-5</v>
      </c>
      <c r="T245" s="97">
        <v>1.4936341283473514E-3</v>
      </c>
      <c r="U245" s="97">
        <f>R245/'סכום נכסי הקרן'!$C$42</f>
        <v>5.8596537283229046E-4</v>
      </c>
    </row>
    <row r="246" spans="2:21" s="125" customFormat="1">
      <c r="B246" s="89" t="s">
        <v>861</v>
      </c>
      <c r="C246" s="86" t="s">
        <v>862</v>
      </c>
      <c r="D246" s="99" t="s">
        <v>111</v>
      </c>
      <c r="E246" s="99" t="s">
        <v>303</v>
      </c>
      <c r="F246" s="86" t="s">
        <v>863</v>
      </c>
      <c r="G246" s="99" t="s">
        <v>357</v>
      </c>
      <c r="H246" s="86" t="s">
        <v>665</v>
      </c>
      <c r="I246" s="86" t="s">
        <v>307</v>
      </c>
      <c r="J246" s="86"/>
      <c r="K246" s="96">
        <v>0.97999999893339906</v>
      </c>
      <c r="L246" s="99" t="s">
        <v>155</v>
      </c>
      <c r="M246" s="100">
        <v>4.7E-2</v>
      </c>
      <c r="N246" s="100">
        <v>1.5199999996631786E-2</v>
      </c>
      <c r="O246" s="96">
        <v>680.49287000000015</v>
      </c>
      <c r="P246" s="98">
        <v>104.71</v>
      </c>
      <c r="Q246" s="86"/>
      <c r="R246" s="96">
        <v>0.7125440620000002</v>
      </c>
      <c r="S246" s="97">
        <v>1.0297018297259348E-5</v>
      </c>
      <c r="T246" s="97">
        <v>4.5621213132236813E-4</v>
      </c>
      <c r="U246" s="97">
        <f>R246/'סכום נכסי הקרן'!$C$42</f>
        <v>1.7897589948397176E-4</v>
      </c>
    </row>
    <row r="247" spans="2:21" s="125" customFormat="1"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96"/>
      <c r="P247" s="98"/>
      <c r="Q247" s="86"/>
      <c r="R247" s="86"/>
      <c r="S247" s="86"/>
      <c r="T247" s="97"/>
      <c r="U247" s="86"/>
    </row>
    <row r="248" spans="2:21" s="125" customFormat="1">
      <c r="B248" s="104" t="s">
        <v>39</v>
      </c>
      <c r="C248" s="84"/>
      <c r="D248" s="84"/>
      <c r="E248" s="84"/>
      <c r="F248" s="84"/>
      <c r="G248" s="84"/>
      <c r="H248" s="84"/>
      <c r="I248" s="84"/>
      <c r="J248" s="84"/>
      <c r="K248" s="93">
        <v>4.5151073324630904</v>
      </c>
      <c r="L248" s="84"/>
      <c r="M248" s="84"/>
      <c r="N248" s="106">
        <v>5.0214697995132937E-2</v>
      </c>
      <c r="O248" s="93"/>
      <c r="P248" s="95"/>
      <c r="Q248" s="84"/>
      <c r="R248" s="93">
        <v>60.574038020000003</v>
      </c>
      <c r="S248" s="84"/>
      <c r="T248" s="94">
        <v>3.8783020533972756E-2</v>
      </c>
      <c r="U248" s="94">
        <f>R248/'סכום נכסי הקרן'!$C$42</f>
        <v>1.5214908829042773E-2</v>
      </c>
    </row>
    <row r="249" spans="2:21" s="125" customFormat="1">
      <c r="B249" s="89" t="s">
        <v>864</v>
      </c>
      <c r="C249" s="86" t="s">
        <v>865</v>
      </c>
      <c r="D249" s="99" t="s">
        <v>111</v>
      </c>
      <c r="E249" s="99" t="s">
        <v>303</v>
      </c>
      <c r="F249" s="86" t="s">
        <v>866</v>
      </c>
      <c r="G249" s="99" t="s">
        <v>844</v>
      </c>
      <c r="H249" s="86" t="s">
        <v>379</v>
      </c>
      <c r="I249" s="86" t="s">
        <v>307</v>
      </c>
      <c r="J249" s="86"/>
      <c r="K249" s="96">
        <v>3.2899999999796727</v>
      </c>
      <c r="L249" s="99" t="s">
        <v>155</v>
      </c>
      <c r="M249" s="100">
        <v>3.49E-2</v>
      </c>
      <c r="N249" s="100">
        <v>3.8899999999712026E-2</v>
      </c>
      <c r="O249" s="96">
        <v>23349.743503000002</v>
      </c>
      <c r="P249" s="98">
        <v>101.13</v>
      </c>
      <c r="Q249" s="86"/>
      <c r="R249" s="96">
        <v>23.613596212000001</v>
      </c>
      <c r="S249" s="97">
        <v>1.09781967420564E-5</v>
      </c>
      <c r="T249" s="97">
        <v>1.5118797040880143E-2</v>
      </c>
      <c r="U249" s="97">
        <f>R249/'סכום נכסי הקרן'!$C$42</f>
        <v>5.9312326738525361E-3</v>
      </c>
    </row>
    <row r="250" spans="2:21" s="125" customFormat="1">
      <c r="B250" s="89" t="s">
        <v>867</v>
      </c>
      <c r="C250" s="86" t="s">
        <v>868</v>
      </c>
      <c r="D250" s="99" t="s">
        <v>111</v>
      </c>
      <c r="E250" s="99" t="s">
        <v>303</v>
      </c>
      <c r="F250" s="86" t="s">
        <v>869</v>
      </c>
      <c r="G250" s="99" t="s">
        <v>844</v>
      </c>
      <c r="H250" s="86" t="s">
        <v>567</v>
      </c>
      <c r="I250" s="86" t="s">
        <v>151</v>
      </c>
      <c r="J250" s="86"/>
      <c r="K250" s="96">
        <v>5.3799999997841956</v>
      </c>
      <c r="L250" s="99" t="s">
        <v>155</v>
      </c>
      <c r="M250" s="100">
        <v>4.6900000000000004E-2</v>
      </c>
      <c r="N250" s="100">
        <v>5.7499999997547666E-2</v>
      </c>
      <c r="O250" s="96">
        <v>10366.488061</v>
      </c>
      <c r="P250" s="98">
        <v>98.34</v>
      </c>
      <c r="Q250" s="86"/>
      <c r="R250" s="96">
        <v>10.19440429</v>
      </c>
      <c r="S250" s="97">
        <v>4.8114359800386923E-6</v>
      </c>
      <c r="T250" s="97">
        <v>6.5270502650021265E-3</v>
      </c>
      <c r="U250" s="97">
        <f>R250/'סכום נכסי הקרן'!$C$42</f>
        <v>2.5606173355578535E-3</v>
      </c>
    </row>
    <row r="251" spans="2:21" s="125" customFormat="1">
      <c r="B251" s="89" t="s">
        <v>870</v>
      </c>
      <c r="C251" s="86" t="s">
        <v>871</v>
      </c>
      <c r="D251" s="99" t="s">
        <v>111</v>
      </c>
      <c r="E251" s="99" t="s">
        <v>303</v>
      </c>
      <c r="F251" s="86" t="s">
        <v>869</v>
      </c>
      <c r="G251" s="99" t="s">
        <v>844</v>
      </c>
      <c r="H251" s="86" t="s">
        <v>567</v>
      </c>
      <c r="I251" s="86" t="s">
        <v>151</v>
      </c>
      <c r="J251" s="86"/>
      <c r="K251" s="96">
        <v>5.5399999999792486</v>
      </c>
      <c r="L251" s="99" t="s">
        <v>155</v>
      </c>
      <c r="M251" s="100">
        <v>4.6900000000000004E-2</v>
      </c>
      <c r="N251" s="100">
        <v>5.8499999999688732E-2</v>
      </c>
      <c r="O251" s="96">
        <v>24220.380734999999</v>
      </c>
      <c r="P251" s="98">
        <v>99.48</v>
      </c>
      <c r="Q251" s="86"/>
      <c r="R251" s="96">
        <v>24.094434874999997</v>
      </c>
      <c r="S251" s="97">
        <v>1.3571183932550854E-5</v>
      </c>
      <c r="T251" s="97">
        <v>1.5426657905868203E-2</v>
      </c>
      <c r="U251" s="97">
        <f>R251/'סכום נכסי הקרן'!$C$42</f>
        <v>6.0520091097343281E-3</v>
      </c>
    </row>
    <row r="252" spans="2:21" s="125" customFormat="1">
      <c r="B252" s="89" t="s">
        <v>872</v>
      </c>
      <c r="C252" s="86" t="s">
        <v>873</v>
      </c>
      <c r="D252" s="99" t="s">
        <v>111</v>
      </c>
      <c r="E252" s="99" t="s">
        <v>303</v>
      </c>
      <c r="F252" s="86" t="s">
        <v>652</v>
      </c>
      <c r="G252" s="99" t="s">
        <v>479</v>
      </c>
      <c r="H252" s="86" t="s">
        <v>641</v>
      </c>
      <c r="I252" s="86" t="s">
        <v>307</v>
      </c>
      <c r="J252" s="86"/>
      <c r="K252" s="96">
        <v>2.7999999994759697</v>
      </c>
      <c r="L252" s="99" t="s">
        <v>155</v>
      </c>
      <c r="M252" s="100">
        <v>6.7000000000000004E-2</v>
      </c>
      <c r="N252" s="100">
        <v>4.7699999992102109E-2</v>
      </c>
      <c r="O252" s="96">
        <v>2655.4046039999998</v>
      </c>
      <c r="P252" s="98">
        <v>100.61</v>
      </c>
      <c r="Q252" s="86"/>
      <c r="R252" s="96">
        <v>2.6716026430000004</v>
      </c>
      <c r="S252" s="97">
        <v>2.2049416414721616E-6</v>
      </c>
      <c r="T252" s="97">
        <v>1.7105153222222791E-3</v>
      </c>
      <c r="U252" s="97">
        <f>R252/'סכום נכסי הקרן'!$C$42</f>
        <v>6.7104970989805435E-4</v>
      </c>
    </row>
    <row r="253" spans="2:21" s="125" customFormat="1">
      <c r="B253" s="128"/>
    </row>
    <row r="254" spans="2:21" s="125" customFormat="1">
      <c r="B254" s="128"/>
    </row>
    <row r="255" spans="2:21" s="125" customFormat="1">
      <c r="B255" s="128"/>
    </row>
    <row r="256" spans="2:21" s="125" customFormat="1">
      <c r="B256" s="129" t="s">
        <v>238</v>
      </c>
      <c r="C256" s="124"/>
      <c r="D256" s="124"/>
      <c r="E256" s="124"/>
      <c r="F256" s="124"/>
      <c r="G256" s="124"/>
      <c r="H256" s="124"/>
      <c r="I256" s="124"/>
      <c r="J256" s="124"/>
      <c r="K256" s="124"/>
    </row>
    <row r="257" spans="2:11" s="125" customFormat="1">
      <c r="B257" s="129" t="s">
        <v>102</v>
      </c>
      <c r="C257" s="124"/>
      <c r="D257" s="124"/>
      <c r="E257" s="124"/>
      <c r="F257" s="124"/>
      <c r="G257" s="124"/>
      <c r="H257" s="124"/>
      <c r="I257" s="124"/>
      <c r="J257" s="124"/>
      <c r="K257" s="124"/>
    </row>
    <row r="258" spans="2:11">
      <c r="B258" s="101" t="s">
        <v>221</v>
      </c>
      <c r="C258" s="102"/>
      <c r="D258" s="102"/>
      <c r="E258" s="102"/>
      <c r="F258" s="102"/>
      <c r="G258" s="102"/>
      <c r="H258" s="102"/>
      <c r="I258" s="102"/>
      <c r="J258" s="102"/>
      <c r="K258" s="102"/>
    </row>
    <row r="259" spans="2:11">
      <c r="B259" s="101" t="s">
        <v>229</v>
      </c>
      <c r="C259" s="102"/>
      <c r="D259" s="102"/>
      <c r="E259" s="102"/>
      <c r="F259" s="102"/>
      <c r="G259" s="102"/>
      <c r="H259" s="102"/>
      <c r="I259" s="102"/>
      <c r="J259" s="102"/>
      <c r="K259" s="102"/>
    </row>
    <row r="260" spans="2:11">
      <c r="B260" s="141" t="s">
        <v>234</v>
      </c>
      <c r="C260" s="141"/>
      <c r="D260" s="141"/>
      <c r="E260" s="141"/>
      <c r="F260" s="141"/>
      <c r="G260" s="141"/>
      <c r="H260" s="141"/>
      <c r="I260" s="141"/>
      <c r="J260" s="141"/>
      <c r="K260" s="141"/>
    </row>
    <row r="261" spans="2:11">
      <c r="C261" s="1"/>
      <c r="D261" s="1"/>
      <c r="E261" s="1"/>
      <c r="F261" s="1"/>
    </row>
    <row r="262" spans="2:11">
      <c r="C262" s="1"/>
      <c r="D262" s="1"/>
      <c r="E262" s="1"/>
      <c r="F262" s="1"/>
    </row>
    <row r="263" spans="2:11">
      <c r="C263" s="1"/>
      <c r="D263" s="1"/>
      <c r="E263" s="1"/>
      <c r="F263" s="1"/>
    </row>
    <row r="264" spans="2:11">
      <c r="C264" s="1"/>
      <c r="D264" s="1"/>
      <c r="E264" s="1"/>
      <c r="F264" s="1"/>
    </row>
    <row r="265" spans="2:11">
      <c r="C265" s="1"/>
      <c r="D265" s="1"/>
      <c r="E265" s="1"/>
      <c r="F265" s="1"/>
    </row>
    <row r="266" spans="2:11">
      <c r="C266" s="1"/>
      <c r="D266" s="1"/>
      <c r="E266" s="1"/>
      <c r="F266" s="1"/>
    </row>
    <row r="267" spans="2:11">
      <c r="C267" s="1"/>
      <c r="D267" s="1"/>
      <c r="E267" s="1"/>
      <c r="F267" s="1"/>
    </row>
    <row r="268" spans="2:11">
      <c r="C268" s="1"/>
      <c r="D268" s="1"/>
      <c r="E268" s="1"/>
      <c r="F268" s="1"/>
    </row>
    <row r="269" spans="2:11">
      <c r="C269" s="1"/>
      <c r="D269" s="1"/>
      <c r="E269" s="1"/>
      <c r="F269" s="1"/>
    </row>
    <row r="270" spans="2:11">
      <c r="C270" s="1"/>
      <c r="D270" s="1"/>
      <c r="E270" s="1"/>
      <c r="F270" s="1"/>
    </row>
    <row r="271" spans="2:11">
      <c r="C271" s="1"/>
      <c r="D271" s="1"/>
      <c r="E271" s="1"/>
      <c r="F271" s="1"/>
    </row>
    <row r="272" spans="2:11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0:K260"/>
  </mergeCells>
  <phoneticPr fontId="3" type="noConversion"/>
  <conditionalFormatting sqref="B12:B252">
    <cfRule type="cellIs" dxfId="8" priority="2" operator="equal">
      <formula>"NR3"</formula>
    </cfRule>
  </conditionalFormatting>
  <conditionalFormatting sqref="B12:B252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58 B260"/>
    <dataValidation type="list" allowBlank="1" showInputMessage="1" showErrorMessage="1" sqref="I12:I35 I37:I259 I261:I828">
      <formula1>$BM$7:$BM$10</formula1>
    </dataValidation>
    <dataValidation type="list" allowBlank="1" showInputMessage="1" showErrorMessage="1" sqref="E12:E35 E37:E259 E261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7:G259 G261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170</v>
      </c>
      <c r="C1" s="80" t="s" vm="1">
        <v>239</v>
      </c>
    </row>
    <row r="2" spans="2:62">
      <c r="B2" s="58" t="s">
        <v>169</v>
      </c>
      <c r="C2" s="80" t="s">
        <v>240</v>
      </c>
    </row>
    <row r="3" spans="2:62">
      <c r="B3" s="58" t="s">
        <v>171</v>
      </c>
      <c r="C3" s="80" t="s">
        <v>241</v>
      </c>
    </row>
    <row r="4" spans="2:62">
      <c r="B4" s="58" t="s">
        <v>172</v>
      </c>
      <c r="C4" s="80">
        <v>2148</v>
      </c>
    </row>
    <row r="6" spans="2:62" ht="26.25" customHeight="1">
      <c r="B6" s="144" t="s">
        <v>200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  <c r="BJ6" s="3"/>
    </row>
    <row r="7" spans="2:62" ht="26.25" customHeight="1">
      <c r="B7" s="144" t="s">
        <v>78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  <c r="BF7" s="3"/>
      <c r="BJ7" s="3"/>
    </row>
    <row r="8" spans="2:62" s="3" customFormat="1" ht="78.75">
      <c r="B8" s="23" t="s">
        <v>105</v>
      </c>
      <c r="C8" s="31" t="s">
        <v>37</v>
      </c>
      <c r="D8" s="31" t="s">
        <v>110</v>
      </c>
      <c r="E8" s="31" t="s">
        <v>216</v>
      </c>
      <c r="F8" s="31" t="s">
        <v>107</v>
      </c>
      <c r="G8" s="31" t="s">
        <v>52</v>
      </c>
      <c r="H8" s="31" t="s">
        <v>90</v>
      </c>
      <c r="I8" s="14" t="s">
        <v>223</v>
      </c>
      <c r="J8" s="14" t="s">
        <v>222</v>
      </c>
      <c r="K8" s="31" t="s">
        <v>237</v>
      </c>
      <c r="L8" s="14" t="s">
        <v>51</v>
      </c>
      <c r="M8" s="14" t="s">
        <v>50</v>
      </c>
      <c r="N8" s="14" t="s">
        <v>173</v>
      </c>
      <c r="O8" s="15" t="s">
        <v>175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230</v>
      </c>
      <c r="J9" s="17"/>
      <c r="K9" s="17" t="s">
        <v>226</v>
      </c>
      <c r="L9" s="17" t="s">
        <v>226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BF11" s="1"/>
      <c r="BG11" s="3"/>
      <c r="BH11" s="1"/>
      <c r="BJ11" s="1"/>
    </row>
    <row r="12" spans="2:62" ht="20.25">
      <c r="B12" s="101" t="s">
        <v>238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BG12" s="4"/>
    </row>
    <row r="13" spans="2:62">
      <c r="B13" s="101" t="s">
        <v>102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2">
      <c r="B14" s="101" t="s">
        <v>221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2">
      <c r="B15" s="101" t="s">
        <v>229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2" ht="20.25">
      <c r="B16" s="101" t="s">
        <v>235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BF16" s="4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9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7.4257812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9" style="1" bestFit="1" customWidth="1"/>
    <col min="9" max="9" width="9.5703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170</v>
      </c>
      <c r="C1" s="80" t="s" vm="1">
        <v>239</v>
      </c>
    </row>
    <row r="2" spans="2:63">
      <c r="B2" s="58" t="s">
        <v>169</v>
      </c>
      <c r="C2" s="80" t="s">
        <v>240</v>
      </c>
    </row>
    <row r="3" spans="2:63">
      <c r="B3" s="58" t="s">
        <v>171</v>
      </c>
      <c r="C3" s="80" t="s">
        <v>241</v>
      </c>
    </row>
    <row r="4" spans="2:63">
      <c r="B4" s="58" t="s">
        <v>172</v>
      </c>
      <c r="C4" s="80">
        <v>2148</v>
      </c>
    </row>
    <row r="6" spans="2:63" ht="26.25" customHeight="1">
      <c r="B6" s="144" t="s">
        <v>200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6"/>
      <c r="BK6" s="3"/>
    </row>
    <row r="7" spans="2:63" ht="26.25" customHeight="1">
      <c r="B7" s="144" t="s">
        <v>79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6"/>
      <c r="BH7" s="3"/>
      <c r="BK7" s="3"/>
    </row>
    <row r="8" spans="2:63" s="3" customFormat="1" ht="74.25" customHeight="1">
      <c r="B8" s="23" t="s">
        <v>105</v>
      </c>
      <c r="C8" s="31" t="s">
        <v>37</v>
      </c>
      <c r="D8" s="31" t="s">
        <v>110</v>
      </c>
      <c r="E8" s="31" t="s">
        <v>107</v>
      </c>
      <c r="F8" s="31" t="s">
        <v>52</v>
      </c>
      <c r="G8" s="31" t="s">
        <v>90</v>
      </c>
      <c r="H8" s="31" t="s">
        <v>223</v>
      </c>
      <c r="I8" s="31" t="s">
        <v>222</v>
      </c>
      <c r="J8" s="31" t="s">
        <v>237</v>
      </c>
      <c r="K8" s="31" t="s">
        <v>51</v>
      </c>
      <c r="L8" s="31" t="s">
        <v>50</v>
      </c>
      <c r="M8" s="31" t="s">
        <v>173</v>
      </c>
      <c r="N8" s="15" t="s">
        <v>175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230</v>
      </c>
      <c r="I9" s="33"/>
      <c r="J9" s="17" t="s">
        <v>226</v>
      </c>
      <c r="K9" s="33" t="s">
        <v>226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23" customFormat="1" ht="18" customHeight="1">
      <c r="B11" s="81" t="s">
        <v>28</v>
      </c>
      <c r="C11" s="82"/>
      <c r="D11" s="82"/>
      <c r="E11" s="82"/>
      <c r="F11" s="82"/>
      <c r="G11" s="82"/>
      <c r="H11" s="90"/>
      <c r="I11" s="92"/>
      <c r="J11" s="82"/>
      <c r="K11" s="90">
        <v>516.99961925100001</v>
      </c>
      <c r="L11" s="82"/>
      <c r="M11" s="91">
        <v>1</v>
      </c>
      <c r="N11" s="91">
        <f>K11/'סכום נכסי הקרן'!$C$42</f>
        <v>0.12985929828479664</v>
      </c>
      <c r="O11" s="126"/>
      <c r="BH11" s="125"/>
      <c r="BI11" s="127"/>
      <c r="BK11" s="125"/>
    </row>
    <row r="12" spans="2:63" s="125" customFormat="1" ht="20.25">
      <c r="B12" s="83" t="s">
        <v>220</v>
      </c>
      <c r="C12" s="84"/>
      <c r="D12" s="84"/>
      <c r="E12" s="84"/>
      <c r="F12" s="84"/>
      <c r="G12" s="84"/>
      <c r="H12" s="93"/>
      <c r="I12" s="95"/>
      <c r="J12" s="84"/>
      <c r="K12" s="93">
        <v>85.48548925099999</v>
      </c>
      <c r="L12" s="84"/>
      <c r="M12" s="94">
        <v>0.16534923057553999</v>
      </c>
      <c r="N12" s="94">
        <f>K12/'סכום נכסי הקרן'!$C$42</f>
        <v>2.1472135054470664E-2</v>
      </c>
      <c r="BI12" s="123"/>
    </row>
    <row r="13" spans="2:63" s="125" customFormat="1">
      <c r="B13" s="104" t="s">
        <v>54</v>
      </c>
      <c r="C13" s="84"/>
      <c r="D13" s="84"/>
      <c r="E13" s="84"/>
      <c r="F13" s="84"/>
      <c r="G13" s="84"/>
      <c r="H13" s="93"/>
      <c r="I13" s="95"/>
      <c r="J13" s="84"/>
      <c r="K13" s="93">
        <v>85.48548925099999</v>
      </c>
      <c r="L13" s="84"/>
      <c r="M13" s="94">
        <v>0.16534923057553999</v>
      </c>
      <c r="N13" s="94">
        <f>K13/'סכום נכסי הקרן'!$C$42</f>
        <v>2.1472135054470664E-2</v>
      </c>
    </row>
    <row r="14" spans="2:63" s="125" customFormat="1">
      <c r="B14" s="89" t="s">
        <v>874</v>
      </c>
      <c r="C14" s="86" t="s">
        <v>875</v>
      </c>
      <c r="D14" s="99" t="s">
        <v>111</v>
      </c>
      <c r="E14" s="86" t="s">
        <v>876</v>
      </c>
      <c r="F14" s="99" t="s">
        <v>877</v>
      </c>
      <c r="G14" s="99" t="s">
        <v>155</v>
      </c>
      <c r="H14" s="96">
        <v>137.98204000000001</v>
      </c>
      <c r="I14" s="98">
        <v>346.95</v>
      </c>
      <c r="J14" s="86"/>
      <c r="K14" s="96">
        <v>0.47872868799999996</v>
      </c>
      <c r="L14" s="97">
        <v>8.8336342996433938E-7</v>
      </c>
      <c r="M14" s="97">
        <v>9.2597493339270762E-4</v>
      </c>
      <c r="N14" s="97">
        <f>K14/'סכום נכסי הקרן'!$C$42</f>
        <v>1.2024645507968832E-4</v>
      </c>
    </row>
    <row r="15" spans="2:63" s="125" customFormat="1">
      <c r="B15" s="89" t="s">
        <v>878</v>
      </c>
      <c r="C15" s="86" t="s">
        <v>879</v>
      </c>
      <c r="D15" s="99" t="s">
        <v>111</v>
      </c>
      <c r="E15" s="86" t="s">
        <v>876</v>
      </c>
      <c r="F15" s="99" t="s">
        <v>877</v>
      </c>
      <c r="G15" s="99" t="s">
        <v>155</v>
      </c>
      <c r="H15" s="96">
        <v>548.15954499999998</v>
      </c>
      <c r="I15" s="98">
        <v>321.14999999999998</v>
      </c>
      <c r="J15" s="86"/>
      <c r="K15" s="96">
        <v>1.7604143779999999</v>
      </c>
      <c r="L15" s="97">
        <v>2.4312722160477404E-5</v>
      </c>
      <c r="M15" s="97">
        <v>3.4050593316691203E-3</v>
      </c>
      <c r="N15" s="97">
        <f>K15/'סכום נכסי הקרן'!$C$42</f>
        <v>4.4217861542865058E-4</v>
      </c>
    </row>
    <row r="16" spans="2:63" s="125" customFormat="1" ht="20.25">
      <c r="B16" s="89" t="s">
        <v>880</v>
      </c>
      <c r="C16" s="86" t="s">
        <v>881</v>
      </c>
      <c r="D16" s="99" t="s">
        <v>111</v>
      </c>
      <c r="E16" s="86" t="s">
        <v>876</v>
      </c>
      <c r="F16" s="99" t="s">
        <v>877</v>
      </c>
      <c r="G16" s="99" t="s">
        <v>155</v>
      </c>
      <c r="H16" s="96">
        <v>7957.8255499999996</v>
      </c>
      <c r="I16" s="98">
        <v>334.35</v>
      </c>
      <c r="J16" s="86"/>
      <c r="K16" s="96">
        <v>26.606989726999995</v>
      </c>
      <c r="L16" s="97">
        <v>3.5625916940906733E-5</v>
      </c>
      <c r="M16" s="97">
        <v>5.1464234665291833E-2</v>
      </c>
      <c r="N16" s="97">
        <f>K16/'סכום נכסי הקרן'!$C$42</f>
        <v>6.6831094003989028E-3</v>
      </c>
      <c r="BH16" s="123"/>
    </row>
    <row r="17" spans="2:14" s="125" customFormat="1">
      <c r="B17" s="89" t="s">
        <v>882</v>
      </c>
      <c r="C17" s="86" t="s">
        <v>883</v>
      </c>
      <c r="D17" s="99" t="s">
        <v>111</v>
      </c>
      <c r="E17" s="86" t="s">
        <v>876</v>
      </c>
      <c r="F17" s="99" t="s">
        <v>877</v>
      </c>
      <c r="G17" s="99" t="s">
        <v>155</v>
      </c>
      <c r="H17" s="96">
        <v>55.174211999999997</v>
      </c>
      <c r="I17" s="98">
        <v>366.07</v>
      </c>
      <c r="J17" s="86"/>
      <c r="K17" s="96">
        <v>0.201976236</v>
      </c>
      <c r="L17" s="97">
        <v>4.1568272513718647E-7</v>
      </c>
      <c r="M17" s="97">
        <v>3.9066998983986064E-4</v>
      </c>
      <c r="N17" s="97">
        <f>K17/'סכום נכסי הקרן'!$C$42</f>
        <v>5.0732130741532931E-5</v>
      </c>
    </row>
    <row r="18" spans="2:14" s="125" customFormat="1">
      <c r="B18" s="89" t="s">
        <v>884</v>
      </c>
      <c r="C18" s="86" t="s">
        <v>885</v>
      </c>
      <c r="D18" s="99" t="s">
        <v>111</v>
      </c>
      <c r="E18" s="86" t="s">
        <v>886</v>
      </c>
      <c r="F18" s="99" t="s">
        <v>877</v>
      </c>
      <c r="G18" s="99" t="s">
        <v>155</v>
      </c>
      <c r="H18" s="96">
        <v>1238.8790650000001</v>
      </c>
      <c r="I18" s="98">
        <v>334.87</v>
      </c>
      <c r="J18" s="86"/>
      <c r="K18" s="96">
        <v>4.1486343249999997</v>
      </c>
      <c r="L18" s="97">
        <v>2.9256932602705473E-6</v>
      </c>
      <c r="M18" s="97">
        <v>8.0244436756265088E-3</v>
      </c>
      <c r="N18" s="97">
        <f>K18/'סכום נכסי הקרן'!$C$42</f>
        <v>1.0420486248427325E-3</v>
      </c>
    </row>
    <row r="19" spans="2:14" s="125" customFormat="1">
      <c r="B19" s="89" t="s">
        <v>887</v>
      </c>
      <c r="C19" s="86" t="s">
        <v>888</v>
      </c>
      <c r="D19" s="99" t="s">
        <v>111</v>
      </c>
      <c r="E19" s="86" t="s">
        <v>886</v>
      </c>
      <c r="F19" s="99" t="s">
        <v>877</v>
      </c>
      <c r="G19" s="99" t="s">
        <v>155</v>
      </c>
      <c r="H19" s="96">
        <v>299.050479</v>
      </c>
      <c r="I19" s="98">
        <v>343.18</v>
      </c>
      <c r="J19" s="86"/>
      <c r="K19" s="96">
        <v>1.026281435</v>
      </c>
      <c r="L19" s="97">
        <v>9.9624179752100995E-7</v>
      </c>
      <c r="M19" s="97">
        <v>1.9850719358107437E-3</v>
      </c>
      <c r="N19" s="97">
        <f>K19/'סכום נכסי הקרן'!$C$42</f>
        <v>2.5778004862922601E-4</v>
      </c>
    </row>
    <row r="20" spans="2:14" s="125" customFormat="1">
      <c r="B20" s="89" t="s">
        <v>889</v>
      </c>
      <c r="C20" s="86" t="s">
        <v>890</v>
      </c>
      <c r="D20" s="99" t="s">
        <v>111</v>
      </c>
      <c r="E20" s="86" t="s">
        <v>886</v>
      </c>
      <c r="F20" s="99" t="s">
        <v>877</v>
      </c>
      <c r="G20" s="99" t="s">
        <v>155</v>
      </c>
      <c r="H20" s="96">
        <v>280.47922399999999</v>
      </c>
      <c r="I20" s="98">
        <v>321.98</v>
      </c>
      <c r="J20" s="86"/>
      <c r="K20" s="96">
        <v>0.90308700799999997</v>
      </c>
      <c r="L20" s="97">
        <v>4.2152656520424436E-6</v>
      </c>
      <c r="M20" s="97">
        <v>1.746784667478753E-3</v>
      </c>
      <c r="N20" s="97">
        <f>K20/'סכום נכסי הקרן'!$C$42</f>
        <v>2.2683623117343267E-4</v>
      </c>
    </row>
    <row r="21" spans="2:14" s="125" customFormat="1">
      <c r="B21" s="89" t="s">
        <v>891</v>
      </c>
      <c r="C21" s="86" t="s">
        <v>892</v>
      </c>
      <c r="D21" s="99" t="s">
        <v>111</v>
      </c>
      <c r="E21" s="86" t="s">
        <v>886</v>
      </c>
      <c r="F21" s="99" t="s">
        <v>877</v>
      </c>
      <c r="G21" s="99" t="s">
        <v>155</v>
      </c>
      <c r="H21" s="96">
        <v>1313.839375</v>
      </c>
      <c r="I21" s="98">
        <v>363.3</v>
      </c>
      <c r="J21" s="86"/>
      <c r="K21" s="96">
        <v>4.7731784479999995</v>
      </c>
      <c r="L21" s="97">
        <v>4.9334204212273542E-6</v>
      </c>
      <c r="M21" s="97">
        <v>9.2324602770793365E-3</v>
      </c>
      <c r="N21" s="97">
        <f>K21/'סכום נכסי הקרן'!$C$42</f>
        <v>1.1989208130237818E-3</v>
      </c>
    </row>
    <row r="22" spans="2:14" s="125" customFormat="1">
      <c r="B22" s="89" t="s">
        <v>893</v>
      </c>
      <c r="C22" s="86" t="s">
        <v>894</v>
      </c>
      <c r="D22" s="99" t="s">
        <v>111</v>
      </c>
      <c r="E22" s="86" t="s">
        <v>895</v>
      </c>
      <c r="F22" s="99" t="s">
        <v>877</v>
      </c>
      <c r="G22" s="99" t="s">
        <v>155</v>
      </c>
      <c r="H22" s="96">
        <v>2.7592860000000003</v>
      </c>
      <c r="I22" s="98">
        <v>3438.37</v>
      </c>
      <c r="J22" s="86"/>
      <c r="K22" s="96">
        <v>9.4874477000000013E-2</v>
      </c>
      <c r="L22" s="97">
        <v>1.1758993824248922E-7</v>
      </c>
      <c r="M22" s="97">
        <v>1.8350976183976463E-4</v>
      </c>
      <c r="N22" s="97">
        <f>K22/'סכום נכסי הקרן'!$C$42</f>
        <v>2.3830448900921986E-5</v>
      </c>
    </row>
    <row r="23" spans="2:14" s="125" customFormat="1">
      <c r="B23" s="89" t="s">
        <v>896</v>
      </c>
      <c r="C23" s="86" t="s">
        <v>897</v>
      </c>
      <c r="D23" s="99" t="s">
        <v>111</v>
      </c>
      <c r="E23" s="86" t="s">
        <v>895</v>
      </c>
      <c r="F23" s="99" t="s">
        <v>877</v>
      </c>
      <c r="G23" s="99" t="s">
        <v>155</v>
      </c>
      <c r="H23" s="96">
        <v>12.225695999999997</v>
      </c>
      <c r="I23" s="98">
        <v>3201.86</v>
      </c>
      <c r="J23" s="86"/>
      <c r="K23" s="96">
        <v>0.39144967000000003</v>
      </c>
      <c r="L23" s="97">
        <v>1.9795037095973502E-6</v>
      </c>
      <c r="M23" s="97">
        <v>7.5715659243059074E-4</v>
      </c>
      <c r="N23" s="97">
        <f>K23/'סכום נכסי הקרן'!$C$42</f>
        <v>9.8323823784744277E-5</v>
      </c>
    </row>
    <row r="24" spans="2:14" s="125" customFormat="1">
      <c r="B24" s="89" t="s">
        <v>898</v>
      </c>
      <c r="C24" s="86" t="s">
        <v>899</v>
      </c>
      <c r="D24" s="99" t="s">
        <v>111</v>
      </c>
      <c r="E24" s="86" t="s">
        <v>895</v>
      </c>
      <c r="F24" s="99" t="s">
        <v>877</v>
      </c>
      <c r="G24" s="99" t="s">
        <v>155</v>
      </c>
      <c r="H24" s="96">
        <v>192.15082100000001</v>
      </c>
      <c r="I24" s="98">
        <v>3333.44</v>
      </c>
      <c r="J24" s="86"/>
      <c r="K24" s="96">
        <v>6.4052323299999996</v>
      </c>
      <c r="L24" s="97">
        <v>4.9184371236877343E-6</v>
      </c>
      <c r="M24" s="97">
        <v>1.2389239936539103E-2</v>
      </c>
      <c r="N24" s="97">
        <f>K24/'סכום נכסי הקרן'!$C$42</f>
        <v>1.6088580044409462E-3</v>
      </c>
    </row>
    <row r="25" spans="2:14" s="125" customFormat="1">
      <c r="B25" s="89" t="s">
        <v>900</v>
      </c>
      <c r="C25" s="86" t="s">
        <v>901</v>
      </c>
      <c r="D25" s="99" t="s">
        <v>111</v>
      </c>
      <c r="E25" s="86" t="s">
        <v>895</v>
      </c>
      <c r="F25" s="99" t="s">
        <v>877</v>
      </c>
      <c r="G25" s="99" t="s">
        <v>155</v>
      </c>
      <c r="H25" s="96">
        <v>151.4451</v>
      </c>
      <c r="I25" s="98">
        <v>3649.4</v>
      </c>
      <c r="J25" s="86"/>
      <c r="K25" s="96">
        <v>5.5268374970000007</v>
      </c>
      <c r="L25" s="97">
        <v>8.7772172811468144E-6</v>
      </c>
      <c r="M25" s="97">
        <v>1.0690215797464169E-2</v>
      </c>
      <c r="N25" s="97">
        <f>K25/'סכום נכסי הקרן'!$C$42</f>
        <v>1.3882239219717447E-3</v>
      </c>
    </row>
    <row r="26" spans="2:14" s="125" customFormat="1">
      <c r="B26" s="89" t="s">
        <v>902</v>
      </c>
      <c r="C26" s="86" t="s">
        <v>903</v>
      </c>
      <c r="D26" s="99" t="s">
        <v>111</v>
      </c>
      <c r="E26" s="86" t="s">
        <v>904</v>
      </c>
      <c r="F26" s="99" t="s">
        <v>877</v>
      </c>
      <c r="G26" s="99" t="s">
        <v>155</v>
      </c>
      <c r="H26" s="96">
        <v>385.74262399999998</v>
      </c>
      <c r="I26" s="98">
        <v>344.21</v>
      </c>
      <c r="J26" s="86"/>
      <c r="K26" s="96">
        <v>1.3277646860000001</v>
      </c>
      <c r="L26" s="97">
        <v>1.1068473823708055E-6</v>
      </c>
      <c r="M26" s="97">
        <v>2.5682121157527948E-3</v>
      </c>
      <c r="N26" s="97">
        <f>K26/'סכום נכסי הקרן'!$C$42</f>
        <v>3.3350622319817084E-4</v>
      </c>
    </row>
    <row r="27" spans="2:14" s="125" customFormat="1">
      <c r="B27" s="89" t="s">
        <v>905</v>
      </c>
      <c r="C27" s="86" t="s">
        <v>906</v>
      </c>
      <c r="D27" s="99" t="s">
        <v>111</v>
      </c>
      <c r="E27" s="86" t="s">
        <v>904</v>
      </c>
      <c r="F27" s="99" t="s">
        <v>877</v>
      </c>
      <c r="G27" s="99" t="s">
        <v>155</v>
      </c>
      <c r="H27" s="96">
        <v>247.68967699999996</v>
      </c>
      <c r="I27" s="98">
        <v>321.24</v>
      </c>
      <c r="J27" s="86"/>
      <c r="K27" s="96">
        <v>0.79567831599999994</v>
      </c>
      <c r="L27" s="97">
        <v>6.1858794387033208E-6</v>
      </c>
      <c r="M27" s="97">
        <v>1.5390307581903714E-3</v>
      </c>
      <c r="N27" s="97">
        <f>K27/'סכום נכסי הקרן'!$C$42</f>
        <v>1.9985745429732018E-4</v>
      </c>
    </row>
    <row r="28" spans="2:14" s="125" customFormat="1">
      <c r="B28" s="89" t="s">
        <v>907</v>
      </c>
      <c r="C28" s="86" t="s">
        <v>908</v>
      </c>
      <c r="D28" s="99" t="s">
        <v>111</v>
      </c>
      <c r="E28" s="86" t="s">
        <v>904</v>
      </c>
      <c r="F28" s="99" t="s">
        <v>877</v>
      </c>
      <c r="G28" s="99" t="s">
        <v>155</v>
      </c>
      <c r="H28" s="96">
        <v>8562.4314400000003</v>
      </c>
      <c r="I28" s="98">
        <v>334.3</v>
      </c>
      <c r="J28" s="86"/>
      <c r="K28" s="96">
        <v>28.624208303</v>
      </c>
      <c r="L28" s="97">
        <v>2.0950668164670806E-5</v>
      </c>
      <c r="M28" s="97">
        <v>5.5366014281536889E-2</v>
      </c>
      <c r="N28" s="97">
        <f>K28/'סכום נכסי הקרן'!$C$42</f>
        <v>7.189791763426409E-3</v>
      </c>
    </row>
    <row r="29" spans="2:14" s="125" customFormat="1">
      <c r="B29" s="89" t="s">
        <v>909</v>
      </c>
      <c r="C29" s="86" t="s">
        <v>910</v>
      </c>
      <c r="D29" s="99" t="s">
        <v>111</v>
      </c>
      <c r="E29" s="86" t="s">
        <v>904</v>
      </c>
      <c r="F29" s="99" t="s">
        <v>877</v>
      </c>
      <c r="G29" s="99" t="s">
        <v>155</v>
      </c>
      <c r="H29" s="96">
        <v>660.45020299999999</v>
      </c>
      <c r="I29" s="98">
        <v>366.44</v>
      </c>
      <c r="J29" s="86"/>
      <c r="K29" s="96">
        <v>2.4201537269999998</v>
      </c>
      <c r="L29" s="97">
        <v>3.2164190708983963E-6</v>
      </c>
      <c r="M29" s="97">
        <v>4.6811518555974615E-3</v>
      </c>
      <c r="N29" s="97">
        <f>K29/'סכום נכסי הקרן'!$C$42</f>
        <v>6.0789109513246001E-4</v>
      </c>
    </row>
    <row r="30" spans="2:14" s="125" customFormat="1">
      <c r="B30" s="85"/>
      <c r="C30" s="86"/>
      <c r="D30" s="86"/>
      <c r="E30" s="86"/>
      <c r="F30" s="86"/>
      <c r="G30" s="86"/>
      <c r="H30" s="96"/>
      <c r="I30" s="98"/>
      <c r="J30" s="86"/>
      <c r="K30" s="86"/>
      <c r="L30" s="86"/>
      <c r="M30" s="97"/>
      <c r="N30" s="86"/>
    </row>
    <row r="31" spans="2:14" s="125" customFormat="1">
      <c r="B31" s="83" t="s">
        <v>219</v>
      </c>
      <c r="C31" s="84"/>
      <c r="D31" s="84"/>
      <c r="E31" s="84"/>
      <c r="F31" s="84"/>
      <c r="G31" s="84"/>
      <c r="H31" s="93"/>
      <c r="I31" s="95"/>
      <c r="J31" s="84"/>
      <c r="K31" s="93">
        <v>431.51413000000002</v>
      </c>
      <c r="L31" s="84"/>
      <c r="M31" s="94">
        <v>0.83465076942446004</v>
      </c>
      <c r="N31" s="94">
        <f>K31/'סכום נכסי הקרן'!$C$42</f>
        <v>0.10838716323032596</v>
      </c>
    </row>
    <row r="32" spans="2:14" s="125" customFormat="1">
      <c r="B32" s="104" t="s">
        <v>55</v>
      </c>
      <c r="C32" s="84"/>
      <c r="D32" s="84"/>
      <c r="E32" s="84"/>
      <c r="F32" s="84"/>
      <c r="G32" s="84"/>
      <c r="H32" s="93"/>
      <c r="I32" s="95"/>
      <c r="J32" s="84"/>
      <c r="K32" s="93">
        <v>431.51413000000002</v>
      </c>
      <c r="L32" s="84"/>
      <c r="M32" s="94">
        <v>0.83465076942446004</v>
      </c>
      <c r="N32" s="94">
        <f>K32/'סכום נכסי הקרן'!$C$42</f>
        <v>0.10838716323032596</v>
      </c>
    </row>
    <row r="33" spans="2:14" s="125" customFormat="1">
      <c r="B33" s="89" t="s">
        <v>911</v>
      </c>
      <c r="C33" s="86" t="s">
        <v>912</v>
      </c>
      <c r="D33" s="99" t="s">
        <v>27</v>
      </c>
      <c r="E33" s="86"/>
      <c r="F33" s="99" t="s">
        <v>877</v>
      </c>
      <c r="G33" s="99" t="s">
        <v>156</v>
      </c>
      <c r="H33" s="96">
        <v>25</v>
      </c>
      <c r="I33" s="98">
        <v>22629.98</v>
      </c>
      <c r="J33" s="86"/>
      <c r="K33" s="96">
        <v>23.072410000000001</v>
      </c>
      <c r="L33" s="97">
        <v>1.1870839567502579E-5</v>
      </c>
      <c r="M33" s="97">
        <v>4.4627518359541561E-2</v>
      </c>
      <c r="N33" s="97">
        <f>K33/'סכום נכסי הקרן'!$C$42</f>
        <v>5.7952982183619457E-3</v>
      </c>
    </row>
    <row r="34" spans="2:14" s="125" customFormat="1">
      <c r="B34" s="89" t="s">
        <v>913</v>
      </c>
      <c r="C34" s="86" t="s">
        <v>914</v>
      </c>
      <c r="D34" s="99" t="s">
        <v>27</v>
      </c>
      <c r="E34" s="86"/>
      <c r="F34" s="99" t="s">
        <v>877</v>
      </c>
      <c r="G34" s="99" t="s">
        <v>156</v>
      </c>
      <c r="H34" s="96">
        <v>40</v>
      </c>
      <c r="I34" s="98">
        <v>19520</v>
      </c>
      <c r="J34" s="86"/>
      <c r="K34" s="96">
        <v>31.842590000000001</v>
      </c>
      <c r="L34" s="97">
        <v>3.5093906908147841E-5</v>
      </c>
      <c r="M34" s="97">
        <v>6.1591128531451836E-2</v>
      </c>
      <c r="N34" s="97">
        <f>K34/'סכום נכסי הקרן'!$C$42</f>
        <v>7.9981807316630519E-3</v>
      </c>
    </row>
    <row r="35" spans="2:14" s="125" customFormat="1">
      <c r="B35" s="89" t="s">
        <v>915</v>
      </c>
      <c r="C35" s="86" t="s">
        <v>916</v>
      </c>
      <c r="D35" s="99" t="s">
        <v>114</v>
      </c>
      <c r="E35" s="86"/>
      <c r="F35" s="99" t="s">
        <v>877</v>
      </c>
      <c r="G35" s="99" t="s">
        <v>154</v>
      </c>
      <c r="H35" s="96">
        <v>71</v>
      </c>
      <c r="I35" s="98">
        <v>9997</v>
      </c>
      <c r="J35" s="86"/>
      <c r="K35" s="96">
        <v>25.77946</v>
      </c>
      <c r="L35" s="97">
        <v>1.3441753380175004E-5</v>
      </c>
      <c r="M35" s="97">
        <v>4.9863595716661907E-2</v>
      </c>
      <c r="N35" s="97">
        <f>K35/'סכום נכסי הקרן'!$C$42</f>
        <v>6.4752515497225058E-3</v>
      </c>
    </row>
    <row r="36" spans="2:14" s="125" customFormat="1">
      <c r="B36" s="89" t="s">
        <v>917</v>
      </c>
      <c r="C36" s="86" t="s">
        <v>918</v>
      </c>
      <c r="D36" s="99" t="s">
        <v>114</v>
      </c>
      <c r="E36" s="86"/>
      <c r="F36" s="99" t="s">
        <v>877</v>
      </c>
      <c r="G36" s="99" t="s">
        <v>154</v>
      </c>
      <c r="H36" s="96">
        <v>59</v>
      </c>
      <c r="I36" s="98">
        <v>10367</v>
      </c>
      <c r="J36" s="86"/>
      <c r="K36" s="96">
        <v>22.215229999999998</v>
      </c>
      <c r="L36" s="97">
        <v>1.7479001275937468E-6</v>
      </c>
      <c r="M36" s="97">
        <v>4.2969528743917018E-2</v>
      </c>
      <c r="N36" s="97">
        <f>K36/'סכום נכסי הקרן'!$C$42</f>
        <v>5.5799928503134626E-3</v>
      </c>
    </row>
    <row r="37" spans="2:14" s="125" customFormat="1">
      <c r="B37" s="89" t="s">
        <v>919</v>
      </c>
      <c r="C37" s="86" t="s">
        <v>920</v>
      </c>
      <c r="D37" s="99" t="s">
        <v>114</v>
      </c>
      <c r="E37" s="86"/>
      <c r="F37" s="99" t="s">
        <v>877</v>
      </c>
      <c r="G37" s="99" t="s">
        <v>154</v>
      </c>
      <c r="H37" s="96">
        <v>70</v>
      </c>
      <c r="I37" s="98">
        <v>11392</v>
      </c>
      <c r="J37" s="86"/>
      <c r="K37" s="96">
        <v>28.96302</v>
      </c>
      <c r="L37" s="97">
        <v>1.9330402052756148E-6</v>
      </c>
      <c r="M37" s="97">
        <v>5.6021356537863595E-2</v>
      </c>
      <c r="N37" s="97">
        <f>K37/'סכום נכסי הקרן'!$C$42</f>
        <v>7.2748940489693707E-3</v>
      </c>
    </row>
    <row r="38" spans="2:14" s="125" customFormat="1">
      <c r="B38" s="89" t="s">
        <v>921</v>
      </c>
      <c r="C38" s="86" t="s">
        <v>922</v>
      </c>
      <c r="D38" s="99" t="s">
        <v>923</v>
      </c>
      <c r="E38" s="86"/>
      <c r="F38" s="99" t="s">
        <v>877</v>
      </c>
      <c r="G38" s="99" t="s">
        <v>154</v>
      </c>
      <c r="H38" s="96">
        <v>39</v>
      </c>
      <c r="I38" s="98">
        <v>10374</v>
      </c>
      <c r="J38" s="86"/>
      <c r="K38" s="96">
        <v>14.694559999999999</v>
      </c>
      <c r="L38" s="97">
        <v>6.5217391304347829E-6</v>
      </c>
      <c r="M38" s="97">
        <v>2.8422767547273346E-2</v>
      </c>
      <c r="N38" s="97">
        <f>K38/'סכום נכסי הקרן'!$C$42</f>
        <v>3.6909606490008067E-3</v>
      </c>
    </row>
    <row r="39" spans="2:14" s="125" customFormat="1">
      <c r="B39" s="89" t="s">
        <v>924</v>
      </c>
      <c r="C39" s="86" t="s">
        <v>925</v>
      </c>
      <c r="D39" s="99" t="s">
        <v>923</v>
      </c>
      <c r="E39" s="86"/>
      <c r="F39" s="99" t="s">
        <v>877</v>
      </c>
      <c r="G39" s="99" t="s">
        <v>154</v>
      </c>
      <c r="H39" s="96">
        <v>139</v>
      </c>
      <c r="I39" s="98">
        <v>3597</v>
      </c>
      <c r="J39" s="86"/>
      <c r="K39" s="96">
        <v>18.159380000000002</v>
      </c>
      <c r="L39" s="97">
        <v>5.3354048112884212E-7</v>
      </c>
      <c r="M39" s="97">
        <v>3.5124551979957529E-2</v>
      </c>
      <c r="N39" s="97">
        <f>K39/'סכום נכסי הקרן'!$C$42</f>
        <v>4.5612496726851488E-3</v>
      </c>
    </row>
    <row r="40" spans="2:14" s="125" customFormat="1">
      <c r="B40" s="89" t="s">
        <v>926</v>
      </c>
      <c r="C40" s="86" t="s">
        <v>927</v>
      </c>
      <c r="D40" s="99" t="s">
        <v>114</v>
      </c>
      <c r="E40" s="86"/>
      <c r="F40" s="99" t="s">
        <v>877</v>
      </c>
      <c r="G40" s="99" t="s">
        <v>154</v>
      </c>
      <c r="H40" s="96">
        <v>37</v>
      </c>
      <c r="I40" s="98">
        <v>6927</v>
      </c>
      <c r="J40" s="86"/>
      <c r="K40" s="96">
        <v>9.3087799999999969</v>
      </c>
      <c r="L40" s="97">
        <v>7.1981311472647952E-7</v>
      </c>
      <c r="M40" s="97">
        <v>1.8005390436236751E-2</v>
      </c>
      <c r="N40" s="97">
        <f>K40/'סכום נכסי הקרן'!$C$42</f>
        <v>2.3381673673934927E-3</v>
      </c>
    </row>
    <row r="41" spans="2:14" s="125" customFormat="1">
      <c r="B41" s="89" t="s">
        <v>928</v>
      </c>
      <c r="C41" s="86" t="s">
        <v>929</v>
      </c>
      <c r="D41" s="99" t="s">
        <v>923</v>
      </c>
      <c r="E41" s="86"/>
      <c r="F41" s="99" t="s">
        <v>877</v>
      </c>
      <c r="G41" s="99" t="s">
        <v>154</v>
      </c>
      <c r="H41" s="96">
        <v>275</v>
      </c>
      <c r="I41" s="98">
        <v>3417</v>
      </c>
      <c r="J41" s="86"/>
      <c r="K41" s="96">
        <v>34.128999999999998</v>
      </c>
      <c r="L41" s="97">
        <v>2.1877473546713641E-6</v>
      </c>
      <c r="M41" s="97">
        <v>6.6013588268100026E-2</v>
      </c>
      <c r="N41" s="97">
        <f>K41/'סכום נכסי הקרן'!$C$42</f>
        <v>8.5724782497569527E-3</v>
      </c>
    </row>
    <row r="42" spans="2:14" s="125" customFormat="1">
      <c r="B42" s="89" t="s">
        <v>930</v>
      </c>
      <c r="C42" s="86" t="s">
        <v>931</v>
      </c>
      <c r="D42" s="99" t="s">
        <v>923</v>
      </c>
      <c r="E42" s="86"/>
      <c r="F42" s="99" t="s">
        <v>877</v>
      </c>
      <c r="G42" s="99" t="s">
        <v>154</v>
      </c>
      <c r="H42" s="96">
        <v>771</v>
      </c>
      <c r="I42" s="98">
        <v>7976</v>
      </c>
      <c r="J42" s="86"/>
      <c r="K42" s="96">
        <v>223.34970000000001</v>
      </c>
      <c r="L42" s="97">
        <v>2.5482468735754112E-6</v>
      </c>
      <c r="M42" s="97">
        <v>0.43201134330345642</v>
      </c>
      <c r="N42" s="97">
        <f>K42/'סכום נכסי הקרן'!$C$42</f>
        <v>5.6100689892459227E-2</v>
      </c>
    </row>
    <row r="43" spans="2:14" s="125" customFormat="1">
      <c r="B43" s="128"/>
      <c r="C43" s="128"/>
    </row>
    <row r="44" spans="2:14" s="125" customFormat="1">
      <c r="B44" s="128"/>
      <c r="C44" s="128"/>
    </row>
    <row r="45" spans="2:14">
      <c r="D45" s="1"/>
      <c r="E45" s="1"/>
      <c r="F45" s="1"/>
      <c r="G45" s="1"/>
    </row>
    <row r="46" spans="2:14">
      <c r="B46" s="101" t="s">
        <v>238</v>
      </c>
      <c r="D46" s="1"/>
      <c r="E46" s="1"/>
      <c r="F46" s="1"/>
      <c r="G46" s="1"/>
    </row>
    <row r="47" spans="2:14">
      <c r="B47" s="101" t="s">
        <v>102</v>
      </c>
      <c r="D47" s="1"/>
      <c r="E47" s="1"/>
      <c r="F47" s="1"/>
      <c r="G47" s="1"/>
    </row>
    <row r="48" spans="2:14">
      <c r="B48" s="101" t="s">
        <v>221</v>
      </c>
      <c r="D48" s="1"/>
      <c r="E48" s="1"/>
      <c r="F48" s="1"/>
      <c r="G48" s="1"/>
    </row>
    <row r="49" spans="2:7">
      <c r="B49" s="101" t="s">
        <v>229</v>
      </c>
      <c r="D49" s="1"/>
      <c r="E49" s="1"/>
      <c r="F49" s="1"/>
      <c r="G49" s="1"/>
    </row>
    <row r="50" spans="2:7">
      <c r="B50" s="101" t="s">
        <v>236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B244" s="45"/>
      <c r="D244" s="1"/>
      <c r="E244" s="1"/>
      <c r="F244" s="1"/>
      <c r="G244" s="1"/>
    </row>
    <row r="245" spans="2:7">
      <c r="B245" s="45"/>
      <c r="D245" s="1"/>
      <c r="E245" s="1"/>
      <c r="F245" s="1"/>
      <c r="G245" s="1"/>
    </row>
    <row r="246" spans="2:7">
      <c r="B246" s="3"/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47:B1048576 K1:XFD1048576 B1:B45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7" style="1" bestFit="1" customWidth="1"/>
    <col min="11" max="11" width="9.5703125" style="1" bestFit="1" customWidth="1"/>
    <col min="12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170</v>
      </c>
      <c r="C1" s="80" t="s" vm="1">
        <v>239</v>
      </c>
    </row>
    <row r="2" spans="2:65">
      <c r="B2" s="58" t="s">
        <v>169</v>
      </c>
      <c r="C2" s="80" t="s">
        <v>240</v>
      </c>
    </row>
    <row r="3" spans="2:65">
      <c r="B3" s="58" t="s">
        <v>171</v>
      </c>
      <c r="C3" s="80" t="s">
        <v>241</v>
      </c>
    </row>
    <row r="4" spans="2:65">
      <c r="B4" s="58" t="s">
        <v>172</v>
      </c>
      <c r="C4" s="80">
        <v>2148</v>
      </c>
    </row>
    <row r="6" spans="2:65" ht="26.25" customHeight="1">
      <c r="B6" s="144" t="s">
        <v>200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6"/>
    </row>
    <row r="7" spans="2:65" ht="26.25" customHeight="1">
      <c r="B7" s="144" t="s">
        <v>80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6"/>
      <c r="BM7" s="3"/>
    </row>
    <row r="8" spans="2:65" s="3" customFormat="1" ht="78.75">
      <c r="B8" s="23" t="s">
        <v>105</v>
      </c>
      <c r="C8" s="31" t="s">
        <v>37</v>
      </c>
      <c r="D8" s="31" t="s">
        <v>110</v>
      </c>
      <c r="E8" s="31" t="s">
        <v>107</v>
      </c>
      <c r="F8" s="31" t="s">
        <v>52</v>
      </c>
      <c r="G8" s="31" t="s">
        <v>15</v>
      </c>
      <c r="H8" s="31" t="s">
        <v>53</v>
      </c>
      <c r="I8" s="31" t="s">
        <v>90</v>
      </c>
      <c r="J8" s="31" t="s">
        <v>223</v>
      </c>
      <c r="K8" s="31" t="s">
        <v>222</v>
      </c>
      <c r="L8" s="31" t="s">
        <v>51</v>
      </c>
      <c r="M8" s="31" t="s">
        <v>50</v>
      </c>
      <c r="N8" s="31" t="s">
        <v>173</v>
      </c>
      <c r="O8" s="21" t="s">
        <v>175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230</v>
      </c>
      <c r="K9" s="33"/>
      <c r="L9" s="33" t="s">
        <v>226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1" t="s">
        <v>29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62.307610000000004</v>
      </c>
      <c r="M11" s="84"/>
      <c r="N11" s="94">
        <v>1</v>
      </c>
      <c r="O11" s="94">
        <f>L11/'סכום נכסי הקרן'!$C$42</f>
        <v>1.5650345205524302E-2</v>
      </c>
      <c r="P11" s="5"/>
      <c r="BG11" s="102"/>
      <c r="BH11" s="3"/>
      <c r="BI11" s="102"/>
      <c r="BM11" s="102"/>
    </row>
    <row r="12" spans="2:65" s="4" customFormat="1" ht="18" customHeight="1">
      <c r="B12" s="83" t="s">
        <v>219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62.307610000000004</v>
      </c>
      <c r="M12" s="84"/>
      <c r="N12" s="94">
        <v>1</v>
      </c>
      <c r="O12" s="94">
        <f>L12/'סכום נכסי הקרן'!$C$42</f>
        <v>1.5650345205524302E-2</v>
      </c>
      <c r="P12" s="5"/>
      <c r="BG12" s="102"/>
      <c r="BH12" s="3"/>
      <c r="BI12" s="102"/>
      <c r="BM12" s="102"/>
    </row>
    <row r="13" spans="2:65">
      <c r="B13" s="104" t="s">
        <v>42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62.307610000000004</v>
      </c>
      <c r="M13" s="84"/>
      <c r="N13" s="94">
        <v>1</v>
      </c>
      <c r="O13" s="94">
        <f>L13/'סכום נכסי הקרן'!$C$42</f>
        <v>1.5650345205524302E-2</v>
      </c>
      <c r="BH13" s="3"/>
    </row>
    <row r="14" spans="2:65" ht="20.25">
      <c r="B14" s="89" t="s">
        <v>932</v>
      </c>
      <c r="C14" s="86" t="s">
        <v>933</v>
      </c>
      <c r="D14" s="99" t="s">
        <v>27</v>
      </c>
      <c r="E14" s="86"/>
      <c r="F14" s="99" t="s">
        <v>877</v>
      </c>
      <c r="G14" s="86" t="s">
        <v>934</v>
      </c>
      <c r="H14" s="86" t="s">
        <v>935</v>
      </c>
      <c r="I14" s="99" t="s">
        <v>154</v>
      </c>
      <c r="J14" s="96">
        <v>89</v>
      </c>
      <c r="K14" s="98">
        <v>11489</v>
      </c>
      <c r="L14" s="96">
        <v>37.13796</v>
      </c>
      <c r="M14" s="97">
        <v>1.7244750453078745E-5</v>
      </c>
      <c r="N14" s="97">
        <v>0.5960421206976162</v>
      </c>
      <c r="O14" s="97">
        <f>L14/'סכום נכסי הקרן'!$C$42</f>
        <v>9.3282649459504752E-3</v>
      </c>
      <c r="BH14" s="4"/>
    </row>
    <row r="15" spans="2:65">
      <c r="B15" s="89" t="s">
        <v>936</v>
      </c>
      <c r="C15" s="86" t="s">
        <v>937</v>
      </c>
      <c r="D15" s="99" t="s">
        <v>27</v>
      </c>
      <c r="E15" s="86"/>
      <c r="F15" s="99" t="s">
        <v>877</v>
      </c>
      <c r="G15" s="86" t="s">
        <v>938</v>
      </c>
      <c r="H15" s="86" t="s">
        <v>935</v>
      </c>
      <c r="I15" s="99" t="s">
        <v>154</v>
      </c>
      <c r="J15" s="96">
        <v>23</v>
      </c>
      <c r="K15" s="98">
        <v>30130.32</v>
      </c>
      <c r="L15" s="96">
        <v>25.169650000000001</v>
      </c>
      <c r="M15" s="97">
        <v>1.4846017872833528E-6</v>
      </c>
      <c r="N15" s="97">
        <v>0.40395787930238375</v>
      </c>
      <c r="O15" s="97">
        <f>L15/'סכום נכסי הקרן'!$C$42</f>
        <v>6.3220802595738267E-3</v>
      </c>
    </row>
    <row r="16" spans="2:65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1" t="s">
        <v>238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1" t="s">
        <v>102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1" t="s">
        <v>221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1" t="s">
        <v>229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2019-06-03T10:36:24+00:00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40DF0F2E-5B77-468E-8B17-132E796B95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